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Berau\"/>
    </mc:Choice>
  </mc:AlternateContent>
  <bookViews>
    <workbookView xWindow="0" yWindow="0" windowWidth="20490" windowHeight="7755" tabRatio="820" activeTab="2"/>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E92" i="7" s="1"/>
  <c r="P97" i="35" s="1"/>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L18" i="7" s="1"/>
  <c r="M18" i="6"/>
  <c r="N18" i="6"/>
  <c r="M19" i="6"/>
  <c r="N19" i="6"/>
  <c r="M20" i="6"/>
  <c r="N20" i="6"/>
  <c r="M21" i="6"/>
  <c r="N21" i="6"/>
  <c r="M22" i="6"/>
  <c r="N22" i="6"/>
  <c r="M23" i="6"/>
  <c r="K24" i="7" s="1"/>
  <c r="N23" i="6"/>
  <c r="M24" i="6"/>
  <c r="N24" i="6"/>
  <c r="M25" i="6"/>
  <c r="K26" i="7" s="1"/>
  <c r="N25" i="6"/>
  <c r="L26" i="7" s="1"/>
  <c r="M26" i="6"/>
  <c r="N26" i="6"/>
  <c r="M27" i="6"/>
  <c r="K28" i="7" s="1"/>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20" i="7"/>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K17" i="6"/>
  <c r="F91" i="6"/>
  <c r="D92" i="7" s="1"/>
  <c r="K42" i="6"/>
  <c r="L93" i="6"/>
  <c r="L54" i="6"/>
  <c r="K23" i="6"/>
  <c r="K88" i="6"/>
  <c r="I89" i="7" s="1"/>
  <c r="L40" i="6"/>
  <c r="L24" i="6"/>
  <c r="L42" i="6"/>
  <c r="K65" i="6"/>
  <c r="F18" i="6"/>
  <c r="K26" i="6"/>
  <c r="K44" i="7"/>
  <c r="L34" i="6"/>
  <c r="F41" i="6"/>
  <c r="F93" i="6"/>
  <c r="O23" i="7"/>
  <c r="G43" i="7"/>
  <c r="P48" i="34" s="1"/>
  <c r="H21" i="7"/>
  <c r="F20" i="6"/>
  <c r="L71" i="6"/>
  <c r="L55" i="6"/>
  <c r="L25" i="6"/>
  <c r="K22" i="6"/>
  <c r="E22" i="6"/>
  <c r="F22" i="6"/>
  <c r="H22" i="6"/>
  <c r="L22" i="6"/>
  <c r="F92" i="6"/>
  <c r="K47" i="6"/>
  <c r="F26" i="6"/>
  <c r="L17" i="6"/>
  <c r="L75" i="6"/>
  <c r="G85" i="7"/>
  <c r="P90" i="34" s="1"/>
  <c r="E26" i="7"/>
  <c r="P31" i="35" s="1"/>
  <c r="J55" i="7"/>
  <c r="G45" i="7"/>
  <c r="P50" i="34" s="1"/>
  <c r="F77" i="6"/>
  <c r="L52" i="6"/>
  <c r="L57" i="6"/>
  <c r="L70" i="6"/>
  <c r="L72" i="6"/>
  <c r="K25" i="6"/>
  <c r="K72" i="6"/>
  <c r="E72" i="6"/>
  <c r="F72" i="6"/>
  <c r="H72" i="6"/>
  <c r="J72" i="6"/>
  <c r="K46" i="6"/>
  <c r="F53" i="6"/>
  <c r="L86" i="6"/>
  <c r="K92" i="6"/>
  <c r="F59" i="6"/>
  <c r="H39" i="7"/>
  <c r="C44" i="33" s="1"/>
  <c r="K48" i="6"/>
  <c r="I49" i="7" s="1"/>
  <c r="L46" i="6"/>
  <c r="O68" i="7"/>
  <c r="K63" i="7"/>
  <c r="F19" i="6"/>
  <c r="L68" i="6"/>
  <c r="L39" i="6"/>
  <c r="L29" i="6"/>
  <c r="J30" i="7" s="1"/>
  <c r="K77" i="6"/>
  <c r="K55" i="6"/>
  <c r="K81" i="6"/>
  <c r="K59" i="6"/>
  <c r="K74" i="6"/>
  <c r="L64" i="7"/>
  <c r="E71" i="7"/>
  <c r="P76" i="35" s="1"/>
  <c r="F86" i="6"/>
  <c r="H14" i="6"/>
  <c r="K68" i="6"/>
  <c r="L31" i="6"/>
  <c r="L59" i="6"/>
  <c r="L83" i="6"/>
  <c r="H86" i="6"/>
  <c r="H26" i="6"/>
  <c r="L18" i="6"/>
  <c r="L80" i="6"/>
  <c r="L81" i="6"/>
  <c r="L44" i="6"/>
  <c r="L82" i="6"/>
  <c r="L45" i="6"/>
  <c r="L78" i="6"/>
  <c r="K53" i="6"/>
  <c r="I54" i="7" s="1"/>
  <c r="K87" i="6"/>
  <c r="K33" i="6"/>
  <c r="K78" i="6"/>
  <c r="K19" i="6"/>
  <c r="K75" i="6"/>
  <c r="K52" i="6"/>
  <c r="K18" i="6"/>
  <c r="I19" i="7" s="1"/>
  <c r="L23" i="6"/>
  <c r="H67" i="6"/>
  <c r="H80" i="6"/>
  <c r="H71" i="6"/>
  <c r="H53" i="6"/>
  <c r="K36" i="6"/>
  <c r="K70" i="6"/>
  <c r="L87" i="6"/>
  <c r="H36" i="6"/>
  <c r="F37" i="7" s="1"/>
  <c r="P42" i="32" s="1"/>
  <c r="H48" i="6"/>
  <c r="L26" i="6"/>
  <c r="L27" i="6"/>
  <c r="L20" i="6"/>
  <c r="L49" i="6"/>
  <c r="L16" i="6"/>
  <c r="L50" i="6"/>
  <c r="L90" i="6"/>
  <c r="K34" i="6"/>
  <c r="K45" i="6"/>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F36" i="6"/>
  <c r="F40" i="6"/>
  <c r="F25" i="6"/>
  <c r="F76" i="6"/>
  <c r="E19" i="6"/>
  <c r="E56" i="6"/>
  <c r="C57" i="7" s="1"/>
  <c r="E24" i="6"/>
  <c r="E40" i="6"/>
  <c r="E49" i="6"/>
  <c r="E32" i="6"/>
  <c r="C33" i="7" s="1"/>
  <c r="E31" i="6"/>
  <c r="E71" i="6"/>
  <c r="E92" i="6"/>
  <c r="H69" i="6"/>
  <c r="J89" i="6"/>
  <c r="J48" i="6"/>
  <c r="J23" i="6"/>
  <c r="J81" i="6"/>
  <c r="J69" i="6"/>
  <c r="J36" i="6"/>
  <c r="O81" i="7"/>
  <c r="C86" i="37" s="1"/>
  <c r="O56" i="7"/>
  <c r="C61" i="37" s="1"/>
  <c r="I33" i="7"/>
  <c r="L89" i="7"/>
  <c r="L45" i="7"/>
  <c r="I83"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81" i="7"/>
  <c r="P86" i="35" s="1"/>
  <c r="E74" i="7"/>
  <c r="P79" i="35" s="1"/>
  <c r="E46" i="7"/>
  <c r="P51" i="35" s="1"/>
  <c r="E35" i="7"/>
  <c r="P40" i="35" s="1"/>
  <c r="E28" i="7"/>
  <c r="P33" i="35" s="1"/>
  <c r="O46" i="4"/>
  <c r="K7" i="34"/>
  <c r="W7" i="34"/>
  <c r="K13" i="34"/>
  <c r="W13" i="34"/>
  <c r="K7" i="35"/>
  <c r="K13" i="35"/>
  <c r="H73" i="7"/>
  <c r="C78" i="33" s="1"/>
  <c r="D73" i="7"/>
  <c r="C78" i="35" s="1"/>
  <c r="L16" i="7"/>
  <c r="L17" i="7"/>
  <c r="K48" i="7"/>
  <c r="J48" i="7"/>
  <c r="O24" i="7"/>
  <c r="P29" i="37" s="1"/>
  <c r="D24" i="7"/>
  <c r="O52" i="7"/>
  <c r="C57" i="37" s="1"/>
  <c r="G22" i="7"/>
  <c r="P27" i="34" s="1"/>
  <c r="G26" i="7"/>
  <c r="P31" i="34" s="1"/>
  <c r="O26" i="7"/>
  <c r="C31" i="37" s="1"/>
  <c r="D26" i="7"/>
  <c r="C31" i="31" s="1"/>
  <c r="L93" i="7"/>
  <c r="L77" i="7"/>
  <c r="H50" i="7"/>
  <c r="L43" i="7"/>
  <c r="L30" i="7"/>
  <c r="K89" i="7"/>
  <c r="O89" i="7"/>
  <c r="P94" i="37" s="1"/>
  <c r="D79" i="7"/>
  <c r="C84" i="31" s="1"/>
  <c r="O79" i="7"/>
  <c r="C84" i="37" s="1"/>
  <c r="L37" i="7"/>
  <c r="G16" i="7"/>
  <c r="P21" i="34" s="1"/>
  <c r="J16" i="7"/>
  <c r="D16" i="7"/>
  <c r="C21" i="35" s="1"/>
  <c r="J17" i="7"/>
  <c r="I46" i="7"/>
  <c r="O46" i="7"/>
  <c r="C51" i="37" s="1"/>
  <c r="G88" i="7"/>
  <c r="P93" i="34" s="1"/>
  <c r="O21" i="7"/>
  <c r="C26" i="37" s="1"/>
  <c r="F57" i="7"/>
  <c r="C62" i="32" s="1"/>
  <c r="G30" i="7"/>
  <c r="P35" i="34" s="1"/>
  <c r="F35" i="7"/>
  <c r="C40" i="32" s="1"/>
  <c r="H35" i="7"/>
  <c r="P40" i="33" s="1"/>
  <c r="K56" i="7"/>
  <c r="G28" i="7"/>
  <c r="P33" i="34" s="1"/>
  <c r="O28" i="7"/>
  <c r="P33" i="37" s="1"/>
  <c r="F28" i="7"/>
  <c r="F65" i="7"/>
  <c r="P70" i="32" s="1"/>
  <c r="K75" i="7"/>
  <c r="G33" i="7"/>
  <c r="P38" i="34" s="1"/>
  <c r="O74" i="7"/>
  <c r="O45" i="7"/>
  <c r="G92" i="7"/>
  <c r="P97" i="34" s="1"/>
  <c r="J92" i="7"/>
  <c r="K92" i="7"/>
  <c r="C92" i="7"/>
  <c r="P97" i="18" s="1"/>
  <c r="O92" i="7"/>
  <c r="P97" i="37" s="1"/>
  <c r="L49" i="7"/>
  <c r="J81" i="7"/>
  <c r="F81" i="7"/>
  <c r="D81" i="7"/>
  <c r="C86" i="31" s="1"/>
  <c r="H81" i="7"/>
  <c r="G54" i="7"/>
  <c r="P59" i="34" s="1"/>
  <c r="C54" i="7"/>
  <c r="W13" i="35"/>
  <c r="W7" i="36"/>
  <c r="W13" i="36"/>
  <c r="W7" i="37"/>
  <c r="W13" i="37"/>
  <c r="K7" i="36"/>
  <c r="K13" i="36"/>
  <c r="C42" i="32"/>
  <c r="B19" i="37"/>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B19" i="31"/>
  <c r="O19" i="40"/>
  <c r="W6" i="36"/>
  <c r="W8" i="35"/>
  <c r="R15" i="4"/>
  <c r="F10" i="39" s="1"/>
  <c r="K8" i="33"/>
  <c r="K8" i="37"/>
  <c r="K12" i="37" s="1"/>
  <c r="W8" i="37"/>
  <c r="W10" i="35"/>
  <c r="K12" i="34"/>
  <c r="K9" i="34"/>
  <c r="K12" i="35"/>
  <c r="K9" i="37"/>
  <c r="K10" i="37"/>
  <c r="W10" i="37"/>
  <c r="W12" i="37"/>
  <c r="W9" i="37"/>
  <c r="P51" i="37" l="1"/>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H25" i="39" s="1"/>
  <c r="R82" i="8"/>
  <c r="Q83" i="34" s="1"/>
  <c r="E96" i="31"/>
  <c r="E32" i="36"/>
  <c r="J31" i="39" s="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D75" i="39"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31"/>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E76" i="31"/>
  <c r="E58" i="31"/>
  <c r="E35" i="18"/>
  <c r="E35" i="34"/>
  <c r="E35" i="33"/>
  <c r="E35" i="32"/>
  <c r="R85" i="8"/>
  <c r="H85" i="8"/>
  <c r="E35" i="40"/>
  <c r="F35" i="40" s="1"/>
  <c r="Q96" i="40"/>
  <c r="Q96" i="34"/>
  <c r="E96" i="36"/>
  <c r="J95" i="39" s="1"/>
  <c r="R89" i="8"/>
  <c r="R27" i="8"/>
  <c r="R53" i="8"/>
  <c r="H53" i="8"/>
  <c r="E83" i="32"/>
  <c r="Q96" i="33"/>
  <c r="Q96" i="37"/>
  <c r="E96" i="34"/>
  <c r="E68" i="36"/>
  <c r="J67" i="39" s="1"/>
  <c r="Q82" i="40"/>
  <c r="E82" i="35"/>
  <c r="E82" i="31"/>
  <c r="Q82" i="35"/>
  <c r="Q82" i="31"/>
  <c r="E34" i="40"/>
  <c r="F34" i="40" s="1"/>
  <c r="Q92" i="34"/>
  <c r="H87" i="8"/>
  <c r="I88" i="7"/>
  <c r="P79" i="32"/>
  <c r="C79" i="34"/>
  <c r="C79" i="32"/>
  <c r="C83" i="34"/>
  <c r="P83" i="32"/>
  <c r="C67" i="32"/>
  <c r="P67" i="32"/>
  <c r="C67" i="34"/>
  <c r="C62" i="34"/>
  <c r="P62" i="32"/>
  <c r="C42" i="34"/>
  <c r="P31" i="32"/>
  <c r="F46" i="7"/>
  <c r="E16" i="7"/>
  <c r="P21" i="35" s="1"/>
  <c r="E56" i="7"/>
  <c r="P61" i="35" s="1"/>
  <c r="O62" i="6"/>
  <c r="M63" i="7" s="1"/>
  <c r="O74" i="6"/>
  <c r="M75" i="7" s="1"/>
  <c r="O23" i="6"/>
  <c r="M24" i="7" s="1"/>
  <c r="J26" i="7"/>
  <c r="P82" i="33"/>
  <c r="C82" i="33"/>
  <c r="F82" i="33" s="1"/>
  <c r="P88" i="33"/>
  <c r="P51" i="33"/>
  <c r="O89" i="6"/>
  <c r="M90" i="7" s="1"/>
  <c r="O76" i="6"/>
  <c r="M77" i="7" s="1"/>
  <c r="P78" i="33"/>
  <c r="O82" i="6"/>
  <c r="M83" i="7" s="1"/>
  <c r="O30" i="6"/>
  <c r="M31" i="7" s="1"/>
  <c r="O24" i="6"/>
  <c r="M25" i="7" s="1"/>
  <c r="H15" i="7"/>
  <c r="C20" i="33" s="1"/>
  <c r="C79" i="33"/>
  <c r="O83" i="6"/>
  <c r="P83" i="6" s="1"/>
  <c r="O42" i="6"/>
  <c r="M43" i="7" s="1"/>
  <c r="O72" i="6"/>
  <c r="M73" i="7" s="1"/>
  <c r="D49" i="7"/>
  <c r="P54" i="31" s="1"/>
  <c r="P21" i="6"/>
  <c r="D81" i="39"/>
  <c r="C44" i="18"/>
  <c r="P52" i="31"/>
  <c r="C52" i="35"/>
  <c r="C52" i="31"/>
  <c r="C88" i="31"/>
  <c r="P88" i="31"/>
  <c r="C88" i="35"/>
  <c r="D65" i="7"/>
  <c r="C70" i="31" s="1"/>
  <c r="C42" i="31"/>
  <c r="P42" i="31"/>
  <c r="O88" i="6"/>
  <c r="M89" i="7" s="1"/>
  <c r="O50" i="6"/>
  <c r="P50" i="6" s="1"/>
  <c r="O20" i="6"/>
  <c r="M21" i="7" s="1"/>
  <c r="O14" i="6"/>
  <c r="M15" i="7" s="1"/>
  <c r="C97" i="31"/>
  <c r="O64" i="6"/>
  <c r="M65" i="7" s="1"/>
  <c r="O31" i="6"/>
  <c r="M32" i="7" s="1"/>
  <c r="O49" i="6"/>
  <c r="M50" i="7" s="1"/>
  <c r="P38" i="18"/>
  <c r="C62" i="18"/>
  <c r="P62" i="18"/>
  <c r="P78" i="18"/>
  <c r="C78"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P21"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G94" i="7"/>
  <c r="P99" i="34" s="1"/>
  <c r="O90" i="7"/>
  <c r="C31" i="7"/>
  <c r="G25" i="7"/>
  <c r="P30" i="34" s="1"/>
  <c r="C66" i="7"/>
  <c r="J61" i="7"/>
  <c r="O38" i="7"/>
  <c r="C38" i="7"/>
  <c r="O36" i="7"/>
  <c r="P41" i="37" s="1"/>
  <c r="P83" i="18"/>
  <c r="C83" i="18"/>
  <c r="C53" i="33"/>
  <c r="P53" i="33"/>
  <c r="I64" i="7"/>
  <c r="J67" i="7"/>
  <c r="I14" i="7"/>
  <c r="P59" i="37"/>
  <c r="F41" i="7"/>
  <c r="J41" i="7"/>
  <c r="P31" i="37"/>
  <c r="P22" i="37"/>
  <c r="K18" i="7"/>
  <c r="I86" i="7"/>
  <c r="L90" i="7"/>
  <c r="C81" i="33"/>
  <c r="J31" i="7"/>
  <c r="C77" i="33"/>
  <c r="P77" i="33"/>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59" i="33"/>
  <c r="C26" i="33"/>
  <c r="P26" i="33"/>
  <c r="P50" i="33"/>
  <c r="C50" i="33"/>
  <c r="C80" i="34"/>
  <c r="C78" i="31"/>
  <c r="C86" i="34"/>
  <c r="P86" i="32"/>
  <c r="C86" i="32"/>
  <c r="C62" i="35"/>
  <c r="C62" i="31"/>
  <c r="P42" i="18"/>
  <c r="P26" i="18"/>
  <c r="C26" i="18"/>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1" i="33"/>
  <c r="C31" i="34"/>
  <c r="P29" i="31"/>
  <c r="C34" i="31"/>
  <c r="C33" i="37"/>
  <c r="C39" i="32"/>
  <c r="C29" i="37"/>
  <c r="C33" i="32"/>
  <c r="C29" i="34"/>
  <c r="B20" i="32"/>
  <c r="O20" i="35"/>
  <c r="B20" i="40"/>
  <c r="O20" i="37"/>
  <c r="B20" i="36"/>
  <c r="O20" i="18"/>
  <c r="B20" i="37"/>
  <c r="B20" i="34"/>
  <c r="B20" i="31"/>
  <c r="O20" i="40"/>
  <c r="O20" i="32"/>
  <c r="O20" i="36"/>
  <c r="B20" i="35"/>
  <c r="O20" i="34"/>
  <c r="B20" i="18"/>
  <c r="P80" i="32"/>
  <c r="P84" i="31"/>
  <c r="C84" i="35"/>
  <c r="C21" i="31"/>
  <c r="P21" i="31"/>
  <c r="C55" i="33"/>
  <c r="P55" i="33"/>
  <c r="C80" i="33"/>
  <c r="P80" i="33"/>
  <c r="C41" i="34"/>
  <c r="C41" i="32"/>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C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H81" i="39"/>
  <c r="K10" i="31"/>
  <c r="K12" i="31"/>
  <c r="K9" i="31"/>
  <c r="W12" i="33"/>
  <c r="W10" i="33"/>
  <c r="D12" i="39"/>
  <c r="W6" i="34"/>
  <c r="K98" i="39"/>
  <c r="K66" i="39"/>
  <c r="K34" i="39"/>
  <c r="K75" i="39"/>
  <c r="K43" i="39"/>
  <c r="K9" i="18"/>
  <c r="C31" i="35"/>
  <c r="C29" i="32"/>
  <c r="P93" i="32"/>
  <c r="P33" i="31"/>
  <c r="P86" i="31"/>
  <c r="C83" i="32"/>
  <c r="P76" i="33"/>
  <c r="P44" i="33"/>
  <c r="P88" i="18"/>
  <c r="C86" i="35"/>
  <c r="C97" i="18"/>
  <c r="C64" i="33"/>
  <c r="C38" i="18"/>
  <c r="C33" i="31"/>
  <c r="C93" i="34"/>
  <c r="C68" i="18"/>
  <c r="P82" i="18"/>
  <c r="P31" i="31"/>
  <c r="P90" i="32"/>
  <c r="C94" i="31"/>
  <c r="P78" i="31"/>
  <c r="C82" i="35"/>
  <c r="P94" i="31"/>
  <c r="C90" i="34"/>
  <c r="P41" i="31"/>
  <c r="C41" i="35"/>
  <c r="C63" i="32"/>
  <c r="P28" i="18" l="1"/>
  <c r="H34" i="39"/>
  <c r="C45" i="34"/>
  <c r="P63" i="32"/>
  <c r="P54" i="18"/>
  <c r="C52" i="18"/>
  <c r="P54" i="37"/>
  <c r="C61" i="33"/>
  <c r="F61" i="33" s="1"/>
  <c r="H61" i="33" s="1"/>
  <c r="P41" i="33"/>
  <c r="P34" i="18"/>
  <c r="C68" i="37"/>
  <c r="P48" i="18"/>
  <c r="P53" i="37"/>
  <c r="C35" i="33"/>
  <c r="F35" i="33" s="1"/>
  <c r="H35" i="33" s="1"/>
  <c r="C50" i="32"/>
  <c r="C50" i="34"/>
  <c r="C89" i="33"/>
  <c r="C39" i="35"/>
  <c r="P47" i="33"/>
  <c r="C45" i="33"/>
  <c r="P52" i="32"/>
  <c r="F88" i="31"/>
  <c r="H88" i="31" s="1"/>
  <c r="P68" i="32"/>
  <c r="C58" i="33"/>
  <c r="P80" i="18"/>
  <c r="H69" i="39"/>
  <c r="P45" i="32"/>
  <c r="P77" i="37"/>
  <c r="C28" i="32"/>
  <c r="P28" i="32"/>
  <c r="P32" i="37"/>
  <c r="C35" i="31"/>
  <c r="F35" i="31" s="1"/>
  <c r="G35" i="31" s="1"/>
  <c r="C45" i="31"/>
  <c r="C38" i="35"/>
  <c r="P38" i="31"/>
  <c r="C48" i="33"/>
  <c r="P34" i="33"/>
  <c r="P45" i="31"/>
  <c r="C35" i="35"/>
  <c r="F35" i="35" s="1"/>
  <c r="P38" i="32"/>
  <c r="C34" i="34"/>
  <c r="F34" i="34" s="1"/>
  <c r="H34" i="34" s="1"/>
  <c r="C32" i="35"/>
  <c r="C34" i="32"/>
  <c r="C35" i="18"/>
  <c r="C32" i="31"/>
  <c r="P21" i="18"/>
  <c r="C19" i="32"/>
  <c r="Q76" i="18"/>
  <c r="R76" i="18" s="1"/>
  <c r="Q20" i="40"/>
  <c r="Q76" i="33"/>
  <c r="E52" i="33"/>
  <c r="F52" i="33" s="1"/>
  <c r="E52" i="34"/>
  <c r="Q52" i="37"/>
  <c r="C53" i="34"/>
  <c r="C53" i="32"/>
  <c r="P53" i="32"/>
  <c r="P85" i="32"/>
  <c r="P77" i="18"/>
  <c r="K19" i="39"/>
  <c r="K51" i="39"/>
  <c r="K83" i="39"/>
  <c r="K42" i="39"/>
  <c r="K74" i="39"/>
  <c r="E99" i="36"/>
  <c r="J98" i="39" s="1"/>
  <c r="C79" i="18"/>
  <c r="C38" i="32"/>
  <c r="R82" i="31"/>
  <c r="Q58" i="35"/>
  <c r="E83" i="40"/>
  <c r="F83" i="40" s="1"/>
  <c r="Q34" i="40"/>
  <c r="B20" i="33"/>
  <c r="O20" i="31"/>
  <c r="O20" i="33"/>
  <c r="B16" i="7"/>
  <c r="P78" i="37"/>
  <c r="C78" i="37"/>
  <c r="C88" i="32"/>
  <c r="K27" i="39"/>
  <c r="K59" i="39"/>
  <c r="K91" i="39"/>
  <c r="K50" i="39"/>
  <c r="K82" i="39"/>
  <c r="C31" i="18"/>
  <c r="Q83" i="33"/>
  <c r="C85" i="32"/>
  <c r="P55" i="18"/>
  <c r="P88" i="32"/>
  <c r="C28" i="33"/>
  <c r="P76" i="6"/>
  <c r="Q58" i="37"/>
  <c r="C35" i="32"/>
  <c r="F35" i="32" s="1"/>
  <c r="C35" i="34"/>
  <c r="F35" i="34" s="1"/>
  <c r="C30" i="32"/>
  <c r="P51" i="18"/>
  <c r="C48" i="35"/>
  <c r="K35" i="39"/>
  <c r="K67" i="39"/>
  <c r="K26" i="39"/>
  <c r="K58" i="39"/>
  <c r="P24" i="6"/>
  <c r="E83" i="37"/>
  <c r="C82" i="39" s="1"/>
  <c r="P22" i="31"/>
  <c r="M94" i="7"/>
  <c r="E83" i="31"/>
  <c r="D34" i="39"/>
  <c r="P73" i="33"/>
  <c r="C73" i="33"/>
  <c r="P68" i="31"/>
  <c r="F82" i="34"/>
  <c r="H82" i="34" s="1"/>
  <c r="C52" i="34"/>
  <c r="C52" i="37"/>
  <c r="P52" i="37"/>
  <c r="R52" i="37" s="1"/>
  <c r="C69" i="18"/>
  <c r="C68" i="31"/>
  <c r="P44" i="31"/>
  <c r="P96" i="32"/>
  <c r="P34" i="31"/>
  <c r="C61" i="34"/>
  <c r="C43" i="32"/>
  <c r="C61" i="31"/>
  <c r="C92" i="33"/>
  <c r="C56" i="34"/>
  <c r="C90" i="37"/>
  <c r="C56" i="32"/>
  <c r="P52" i="33"/>
  <c r="P42" i="33"/>
  <c r="C68" i="34"/>
  <c r="F68" i="34" s="1"/>
  <c r="F52" i="34"/>
  <c r="H52" i="34" s="1"/>
  <c r="D35" i="39"/>
  <c r="P57" i="31"/>
  <c r="P44" i="37"/>
  <c r="P20" i="33"/>
  <c r="P59" i="31"/>
  <c r="C44" i="35"/>
  <c r="C92" i="34"/>
  <c r="C82" i="32"/>
  <c r="F82" i="32" s="1"/>
  <c r="C39" i="31"/>
  <c r="C29" i="18"/>
  <c r="C37" i="33"/>
  <c r="C77" i="31"/>
  <c r="C55" i="32"/>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Q35" i="18"/>
  <c r="R35" i="18" s="1"/>
  <c r="Q35" i="35"/>
  <c r="R35" i="35" s="1"/>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R76" i="40" s="1"/>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R94" i="31" s="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R22" i="37" s="1"/>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E38" i="18"/>
  <c r="D37" i="39" s="1"/>
  <c r="Q38" i="34"/>
  <c r="E38" i="31"/>
  <c r="E38" i="34"/>
  <c r="F38" i="34" s="1"/>
  <c r="G38" i="34" s="1"/>
  <c r="Q38" i="37"/>
  <c r="Q38" i="33"/>
  <c r="Q38" i="31"/>
  <c r="R38" i="31" s="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R28" i="18" s="1"/>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F31" i="34" s="1"/>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F43" i="32" s="1"/>
  <c r="E43" i="18"/>
  <c r="Q43" i="40"/>
  <c r="R43" i="40" s="1"/>
  <c r="E45" i="18"/>
  <c r="D44" i="39" s="1"/>
  <c r="E45" i="37"/>
  <c r="C44" i="39" s="1"/>
  <c r="Q45" i="36"/>
  <c r="R45" i="36" s="1"/>
  <c r="Q45" i="35"/>
  <c r="R45" i="35" s="1"/>
  <c r="S45" i="35" s="1"/>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R47" i="40" s="1"/>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F21" i="34" s="1"/>
  <c r="E21" i="32"/>
  <c r="F21" i="32" s="1"/>
  <c r="E21" i="18"/>
  <c r="Q21" i="37"/>
  <c r="R21" i="37" s="1"/>
  <c r="S21" i="37" s="1"/>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R44" i="37" s="1"/>
  <c r="E44" i="18"/>
  <c r="E44" i="37"/>
  <c r="C43" i="39" s="1"/>
  <c r="Q44" i="36"/>
  <c r="R44" i="36" s="1"/>
  <c r="Q44" i="35"/>
  <c r="R44" i="35" s="1"/>
  <c r="T44" i="35" s="1"/>
  <c r="Q44" i="34"/>
  <c r="R44" i="34" s="1"/>
  <c r="Q44" i="33"/>
  <c r="R44" i="33" s="1"/>
  <c r="Q44" i="32"/>
  <c r="Q44" i="31"/>
  <c r="R44" i="31" s="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E48" i="18"/>
  <c r="E48" i="36"/>
  <c r="J47" i="39" s="1"/>
  <c r="E48" i="35"/>
  <c r="F48" i="35" s="1"/>
  <c r="E48" i="33"/>
  <c r="E48" i="31"/>
  <c r="E48" i="37"/>
  <c r="Q48" i="40"/>
  <c r="R48" i="40" s="1"/>
  <c r="E48" i="40"/>
  <c r="L47" i="39" s="1"/>
  <c r="Q57" i="37"/>
  <c r="R57" i="37" s="1"/>
  <c r="E57" i="37"/>
  <c r="E57" i="36"/>
  <c r="Q57" i="35"/>
  <c r="R57" i="35" s="1"/>
  <c r="Q57" i="34"/>
  <c r="R57" i="34" s="1"/>
  <c r="Q57" i="33"/>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35" i="18"/>
  <c r="F24" i="18"/>
  <c r="F82" i="18"/>
  <c r="W8" i="32"/>
  <c r="K8" i="32"/>
  <c r="K10" i="18"/>
  <c r="K12" i="18"/>
  <c r="R40" i="40"/>
  <c r="R60" i="40"/>
  <c r="R84" i="40"/>
  <c r="R34" i="40"/>
  <c r="R38" i="40"/>
  <c r="R92" i="40"/>
  <c r="R61"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76" i="37"/>
  <c r="H76" i="37" s="1"/>
  <c r="F68" i="31"/>
  <c r="G68" i="31" s="1"/>
  <c r="R61" i="35"/>
  <c r="T61" i="35" s="1"/>
  <c r="F36" i="36"/>
  <c r="H36" i="36" s="1"/>
  <c r="F52" i="18"/>
  <c r="R96" i="35"/>
  <c r="R94" i="35"/>
  <c r="R82" i="35"/>
  <c r="F61" i="36"/>
  <c r="F58" i="36"/>
  <c r="F69" i="36"/>
  <c r="F90" i="36"/>
  <c r="F35" i="36"/>
  <c r="F99" i="36"/>
  <c r="F64" i="36"/>
  <c r="F86" i="36"/>
  <c r="F96" i="36"/>
  <c r="F30" i="36"/>
  <c r="F32" i="36"/>
  <c r="F82" i="36"/>
  <c r="W10" i="18"/>
  <c r="W9" i="18"/>
  <c r="W12" i="18"/>
  <c r="F83" i="31"/>
  <c r="G8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96" i="37"/>
  <c r="H96" i="37" s="1"/>
  <c r="F82" i="31"/>
  <c r="G82" i="31" s="1"/>
  <c r="R78" i="35"/>
  <c r="S78" i="35" s="1"/>
  <c r="R80" i="35"/>
  <c r="S80" i="35" s="1"/>
  <c r="R58" i="35"/>
  <c r="S58" i="35" s="1"/>
  <c r="F82" i="37"/>
  <c r="G82" i="37" s="1"/>
  <c r="F99" i="37"/>
  <c r="H99" i="37" s="1"/>
  <c r="F68" i="37"/>
  <c r="F84" i="31"/>
  <c r="G84" i="31" s="1"/>
  <c r="T69" i="36"/>
  <c r="S69" i="36"/>
  <c r="T64" i="35"/>
  <c r="H82" i="33"/>
  <c r="G82" i="33"/>
  <c r="T62" i="18"/>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G88" i="31"/>
  <c r="T99" i="35"/>
  <c r="R76" i="34"/>
  <c r="R58" i="34"/>
  <c r="R98" i="34"/>
  <c r="R32" i="34"/>
  <c r="R52" i="34"/>
  <c r="R38" i="34"/>
  <c r="R36" i="34"/>
  <c r="R26" i="34"/>
  <c r="R96" i="34"/>
  <c r="R82" i="34"/>
  <c r="R35" i="34"/>
  <c r="R34" i="34"/>
  <c r="R61" i="34"/>
  <c r="R83" i="34"/>
  <c r="R92" i="34"/>
  <c r="T52" i="31"/>
  <c r="S96" i="18"/>
  <c r="S41" i="36"/>
  <c r="G82" i="34" l="1"/>
  <c r="R22" i="31"/>
  <c r="F25" i="34"/>
  <c r="R21" i="18"/>
  <c r="T21" i="18" s="1"/>
  <c r="F19" i="32"/>
  <c r="S68" i="37"/>
  <c r="F73" i="34"/>
  <c r="G73" i="34" s="1"/>
  <c r="S35" i="33"/>
  <c r="R33" i="33"/>
  <c r="R45" i="18"/>
  <c r="T61" i="37"/>
  <c r="R57" i="33"/>
  <c r="T57" i="33" s="1"/>
  <c r="R49" i="33"/>
  <c r="S49" i="33" s="1"/>
  <c r="F50" i="32"/>
  <c r="S64" i="33"/>
  <c r="F48" i="32"/>
  <c r="R51" i="18"/>
  <c r="R41" i="33"/>
  <c r="S41" i="33" s="1"/>
  <c r="R47" i="37"/>
  <c r="S47" i="37" s="1"/>
  <c r="G52" i="34"/>
  <c r="F50" i="34"/>
  <c r="H50" i="34" s="1"/>
  <c r="R55" i="18"/>
  <c r="R54" i="18"/>
  <c r="R32" i="37"/>
  <c r="T32" i="37" s="1"/>
  <c r="R63" i="31"/>
  <c r="R62" i="33"/>
  <c r="T62" i="33" s="1"/>
  <c r="R85" i="37"/>
  <c r="S85" i="37" s="1"/>
  <c r="F28" i="32"/>
  <c r="F48" i="34"/>
  <c r="G48" i="34" s="1"/>
  <c r="F44" i="35"/>
  <c r="R42" i="33"/>
  <c r="T42" i="33" s="1"/>
  <c r="R45" i="31"/>
  <c r="T45" i="31" s="1"/>
  <c r="F38" i="32"/>
  <c r="F38" i="35"/>
  <c r="G38" i="35" s="1"/>
  <c r="F32" i="35"/>
  <c r="F44" i="32"/>
  <c r="R34" i="31"/>
  <c r="S34" i="31" s="1"/>
  <c r="F30" i="32"/>
  <c r="R34" i="33"/>
  <c r="S34" i="33" s="1"/>
  <c r="S36" i="35"/>
  <c r="R40" i="37"/>
  <c r="T40" i="37" s="1"/>
  <c r="S82" i="37"/>
  <c r="H51" i="39"/>
  <c r="F96" i="33"/>
  <c r="H96" i="33" s="1"/>
  <c r="F53" i="31"/>
  <c r="H53" i="31" s="1"/>
  <c r="F87" i="36"/>
  <c r="G87" i="36" s="1"/>
  <c r="F80" i="31"/>
  <c r="H80" i="31" s="1"/>
  <c r="R69" i="31"/>
  <c r="S69" i="31" s="1"/>
  <c r="H35" i="34"/>
  <c r="G35" i="34"/>
  <c r="G68" i="34"/>
  <c r="H68" i="34"/>
  <c r="T45" i="18"/>
  <c r="T77" i="18"/>
  <c r="H76" i="18"/>
  <c r="S28" i="18"/>
  <c r="T86" i="31"/>
  <c r="R90" i="31"/>
  <c r="T94" i="36"/>
  <c r="S88" i="18"/>
  <c r="T38" i="18"/>
  <c r="S69" i="18"/>
  <c r="T26" i="18"/>
  <c r="T40" i="18"/>
  <c r="S83" i="18"/>
  <c r="S44" i="18"/>
  <c r="T97" i="36"/>
  <c r="T29" i="18"/>
  <c r="S31" i="18"/>
  <c r="G76" i="36"/>
  <c r="T54" i="31"/>
  <c r="T74" i="31"/>
  <c r="S78" i="31"/>
  <c r="S88" i="31"/>
  <c r="S62" i="18"/>
  <c r="T96" i="31"/>
  <c r="T34" i="31"/>
  <c r="S42" i="18"/>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R23" i="33"/>
  <c r="S23" i="33" s="1"/>
  <c r="F73" i="32"/>
  <c r="R91" i="37"/>
  <c r="S91" i="37" s="1"/>
  <c r="F71" i="32"/>
  <c r="F27" i="37"/>
  <c r="G27" i="37" s="1"/>
  <c r="R83" i="37"/>
  <c r="R68" i="31"/>
  <c r="T68" i="31" s="1"/>
  <c r="R61" i="18"/>
  <c r="T22" i="18"/>
  <c r="R81" i="3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H34" i="18" s="1"/>
  <c r="R32" i="18"/>
  <c r="T32" i="18" s="1"/>
  <c r="F36" i="31"/>
  <c r="G36" i="31" s="1"/>
  <c r="F66" i="35"/>
  <c r="H66" i="35" s="1"/>
  <c r="F64" i="35"/>
  <c r="H64" i="35" s="1"/>
  <c r="T88" i="33"/>
  <c r="M52" i="39"/>
  <c r="L39" i="39"/>
  <c r="D33" i="38" s="1"/>
  <c r="L71" i="39"/>
  <c r="G34" i="34"/>
  <c r="F61" i="18"/>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H98" i="18" s="1"/>
  <c r="R60" i="33"/>
  <c r="T60" i="33" s="1"/>
  <c r="F74" i="34"/>
  <c r="F80" i="34"/>
  <c r="H80" i="34" s="1"/>
  <c r="F32" i="37"/>
  <c r="T22" i="31"/>
  <c r="S22" i="31"/>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S68" i="31"/>
  <c r="F26" i="36"/>
  <c r="G26" i="36" s="1"/>
  <c r="H36" i="34"/>
  <c r="T62" i="31"/>
  <c r="S62" i="31"/>
  <c r="S22" i="37"/>
  <c r="T22" i="37"/>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22" i="34"/>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22" i="36"/>
  <c r="H26" i="33"/>
  <c r="H38" i="34"/>
  <c r="H82" i="31"/>
  <c r="G52" i="37"/>
  <c r="H98" i="34"/>
  <c r="G98" i="34"/>
  <c r="S34" i="18"/>
  <c r="T34" i="18"/>
  <c r="H50" i="18"/>
  <c r="G50" i="18"/>
  <c r="T88" i="31"/>
  <c r="T51" i="33"/>
  <c r="S86" i="33"/>
  <c r="S42"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T69" i="37"/>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T47" i="37"/>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33" i="33"/>
  <c r="S33" i="33"/>
  <c r="T48" i="33"/>
  <c r="S48" i="33"/>
  <c r="S29" i="33"/>
  <c r="T29" i="33"/>
  <c r="T45" i="33"/>
  <c r="T73" i="33"/>
  <c r="G33" i="35"/>
  <c r="T79" i="37"/>
  <c r="S79" i="37"/>
  <c r="R46" i="18"/>
  <c r="T46" i="18" s="1"/>
  <c r="T81" i="33"/>
  <c r="S70" i="34"/>
  <c r="T67" i="35"/>
  <c r="H68" i="37"/>
  <c r="G68" i="37"/>
  <c r="T97" i="37"/>
  <c r="S41" i="37"/>
  <c r="G56" i="31"/>
  <c r="H56" i="31"/>
  <c r="T21" i="37"/>
  <c r="G27" i="34"/>
  <c r="H27" i="34"/>
  <c r="T24" i="37"/>
  <c r="T43" i="33"/>
  <c r="G42" i="31"/>
  <c r="T67" i="37"/>
  <c r="R75" i="18"/>
  <c r="S75" i="18" s="1"/>
  <c r="S41" i="35"/>
  <c r="T78" i="35"/>
  <c r="G96" i="31"/>
  <c r="T37" i="33"/>
  <c r="H92" i="37"/>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G64" i="35"/>
  <c r="S32" i="33"/>
  <c r="S33" i="37"/>
  <c r="S29" i="37"/>
  <c r="H35" i="31"/>
  <c r="G36" i="35"/>
  <c r="H19" i="35"/>
  <c r="J19" i="35" s="1"/>
  <c r="K19" i="35" s="1"/>
  <c r="E17" i="17" s="1"/>
  <c r="H20" i="31"/>
  <c r="G58" i="31"/>
  <c r="G36" i="36"/>
  <c r="G19" i="37"/>
  <c r="I19" i="37" s="1"/>
  <c r="G96" i="37"/>
  <c r="H36" i="37"/>
  <c r="G35" i="37"/>
  <c r="H25" i="34"/>
  <c r="G25" i="34"/>
  <c r="T57" i="31"/>
  <c r="S57" i="31"/>
  <c r="T48" i="18"/>
  <c r="S48" i="18"/>
  <c r="S33" i="31"/>
  <c r="T33" i="31"/>
  <c r="S31" i="31"/>
  <c r="T31" i="31"/>
  <c r="G93" i="34"/>
  <c r="H93" i="34"/>
  <c r="T59" i="31"/>
  <c r="S59" i="31"/>
  <c r="H81" i="34"/>
  <c r="S81" i="31"/>
  <c r="T81" i="31"/>
  <c r="H57" i="35"/>
  <c r="G57" i="35"/>
  <c r="H48" i="31"/>
  <c r="G48" i="31"/>
  <c r="H48" i="35"/>
  <c r="G48" i="35"/>
  <c r="H44" i="35"/>
  <c r="G44" i="35"/>
  <c r="T44" i="31"/>
  <c r="S44" i="31"/>
  <c r="T44" i="33"/>
  <c r="S44" i="33"/>
  <c r="S44" i="37"/>
  <c r="T44" i="37"/>
  <c r="H85" i="34"/>
  <c r="G85" i="34"/>
  <c r="T49" i="33"/>
  <c r="S41" i="31"/>
  <c r="T41" i="31"/>
  <c r="T41" i="33"/>
  <c r="S86" i="31"/>
  <c r="T78" i="31"/>
  <c r="R63" i="32"/>
  <c r="R93" i="32"/>
  <c r="R74" i="32"/>
  <c r="T56" i="36"/>
  <c r="S78" i="36"/>
  <c r="S64" i="36"/>
  <c r="S34" i="36"/>
  <c r="T46" i="36"/>
  <c r="R96" i="32"/>
  <c r="R90" i="32"/>
  <c r="R68" i="32"/>
  <c r="R85" i="32"/>
  <c r="R49" i="32"/>
  <c r="D41" i="38"/>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G21" i="34"/>
  <c r="H21" i="34"/>
  <c r="H28" i="39"/>
  <c r="F29" i="33"/>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H44"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48" i="36"/>
  <c r="G86" i="36"/>
  <c r="H86" i="36"/>
  <c r="H19" i="36"/>
  <c r="J19" i="36" s="1"/>
  <c r="K19" i="36" s="1"/>
  <c r="I17" i="17" s="1"/>
  <c r="S43" i="35"/>
  <c r="T43" i="35"/>
  <c r="T97" i="35"/>
  <c r="S97" i="35"/>
  <c r="T40" i="35"/>
  <c r="S40" i="35"/>
  <c r="G52" i="18"/>
  <c r="H52" i="18"/>
  <c r="G83" i="18"/>
  <c r="G61" i="18"/>
  <c r="H61"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H63" i="18"/>
  <c r="G82" i="18"/>
  <c r="H82" i="18"/>
  <c r="G34" i="37"/>
  <c r="H34" i="37"/>
  <c r="H38" i="37"/>
  <c r="S91" i="35"/>
  <c r="S76" i="35"/>
  <c r="T73" i="35"/>
  <c r="S59" i="35"/>
  <c r="D40" i="38"/>
  <c r="H82" i="37"/>
  <c r="S79" i="18"/>
  <c r="T67" i="18"/>
  <c r="T73" i="18"/>
  <c r="T87" i="18"/>
  <c r="S76" i="18"/>
  <c r="T25" i="35"/>
  <c r="T96" i="18"/>
  <c r="T81" i="18"/>
  <c r="S91" i="18"/>
  <c r="S82" i="18"/>
  <c r="G64" i="37"/>
  <c r="S54" i="18"/>
  <c r="T52" i="18"/>
  <c r="S35" i="18"/>
  <c r="T56" i="35"/>
  <c r="T88" i="18"/>
  <c r="G36" i="18"/>
  <c r="S84" i="18"/>
  <c r="S29" i="18"/>
  <c r="T68" i="18"/>
  <c r="S21" i="18"/>
  <c r="S72" i="18"/>
  <c r="G54" i="31"/>
  <c r="H52"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T69" i="31"/>
  <c r="G96" i="36"/>
  <c r="H96" i="36"/>
  <c r="H94" i="36"/>
  <c r="G99" i="36"/>
  <c r="H99" i="36"/>
  <c r="T82" i="35"/>
  <c r="S82" i="35"/>
  <c r="S65" i="35"/>
  <c r="T65" i="35"/>
  <c r="S38" i="35"/>
  <c r="T38" i="35"/>
  <c r="T39" i="35"/>
  <c r="S39" i="35"/>
  <c r="G84" i="37"/>
  <c r="W10" i="40"/>
  <c r="W12" i="40"/>
  <c r="T24" i="40" s="1"/>
  <c r="W9" i="40"/>
  <c r="S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34" i="36"/>
  <c r="G84" i="36"/>
  <c r="T31" i="35"/>
  <c r="S31" i="35"/>
  <c r="S26" i="35"/>
  <c r="T26" i="35"/>
  <c r="S55" i="35"/>
  <c r="T55" i="35"/>
  <c r="G60" i="37"/>
  <c r="S98" i="40"/>
  <c r="S93" i="40"/>
  <c r="T95" i="40"/>
  <c r="T99" i="40"/>
  <c r="G58" i="18"/>
  <c r="G70"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G86" i="18"/>
  <c r="G34" i="18"/>
  <c r="H99" i="18"/>
  <c r="G99" i="18"/>
  <c r="K9" i="40"/>
  <c r="K12" i="40"/>
  <c r="K10" i="40"/>
  <c r="G72" i="31"/>
  <c r="D87" i="38"/>
  <c r="S89" i="18"/>
  <c r="T79" i="18"/>
  <c r="S67" i="18"/>
  <c r="S73" i="18"/>
  <c r="S87" i="18"/>
  <c r="T76" i="18"/>
  <c r="S53" i="18"/>
  <c r="S26" i="18"/>
  <c r="T54" i="18"/>
  <c r="S52" i="18"/>
  <c r="T35" i="18"/>
  <c r="S77" i="18"/>
  <c r="S80" i="18"/>
  <c r="T28" i="18"/>
  <c r="T42" i="18"/>
  <c r="T31" i="18"/>
  <c r="S32"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I20" i="31"/>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96" i="33" l="1"/>
  <c r="G43" i="34"/>
  <c r="H99" i="34"/>
  <c r="G66" i="35"/>
  <c r="H73" i="34"/>
  <c r="G50" i="34"/>
  <c r="G83" i="36"/>
  <c r="H24" i="36"/>
  <c r="H51" i="36"/>
  <c r="J20" i="31"/>
  <c r="K13" i="38" s="1"/>
  <c r="G80" i="31"/>
  <c r="G78" i="36"/>
  <c r="H37" i="36"/>
  <c r="H67" i="31"/>
  <c r="G59" i="36"/>
  <c r="G55" i="18"/>
  <c r="G60" i="18"/>
  <c r="G98" i="18"/>
  <c r="H65" i="18"/>
  <c r="T27" i="31"/>
  <c r="T23" i="33"/>
  <c r="G20" i="34"/>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0" i="18"/>
  <c r="J21" i="18" s="1"/>
  <c r="K21" i="18" s="1"/>
  <c r="C19" i="17" s="1"/>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34" l="1"/>
  <c r="I21" i="34" s="1"/>
  <c r="J22" i="34" s="1"/>
  <c r="L15" i="38" s="1"/>
  <c r="K20" i="31"/>
  <c r="D18" i="17" s="1"/>
  <c r="J20" i="34"/>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K20" i="34"/>
  <c r="G18" i="17" s="1"/>
  <c r="J21" i="34"/>
  <c r="L14"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I22" i="34" l="1"/>
  <c r="J23" i="34" s="1"/>
  <c r="K23" i="34" s="1"/>
  <c r="G21" i="17" s="1"/>
  <c r="L17" i="17"/>
  <c r="E12" i="28" s="1"/>
  <c r="M12" i="38" s="1"/>
  <c r="K22" i="31"/>
  <c r="D20" i="17" s="1"/>
  <c r="K22" i="34"/>
  <c r="G20" i="17" s="1"/>
  <c r="K21" i="34"/>
  <c r="G19"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O17" i="17"/>
  <c r="J13" i="38"/>
  <c r="K20" i="32"/>
  <c r="F18" i="17" s="1"/>
  <c r="L18" i="17" s="1"/>
  <c r="V22" i="36"/>
  <c r="W22" i="36" s="1"/>
  <c r="Z20" i="17" s="1"/>
  <c r="U22" i="36"/>
  <c r="J23" i="35"/>
  <c r="K23" i="35" s="1"/>
  <c r="E21" i="17" s="1"/>
  <c r="I23" i="35"/>
  <c r="I22" i="40"/>
  <c r="I21" i="32"/>
  <c r="J23" i="37"/>
  <c r="K23" i="37" s="1"/>
  <c r="J21" i="17" s="1"/>
  <c r="I23" i="37"/>
  <c r="L16" i="38" l="1"/>
  <c r="I23" i="34"/>
  <c r="J24" i="34" s="1"/>
  <c r="L19" i="17"/>
  <c r="O19"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K24" i="34" l="1"/>
  <c r="G22" i="17" s="1"/>
  <c r="L17" i="38"/>
  <c r="I24" i="34"/>
  <c r="J25" i="34" s="1"/>
  <c r="K25" i="34" s="1"/>
  <c r="G23" i="17" s="1"/>
  <c r="L18" i="38"/>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J26" i="34"/>
  <c r="K26" i="34" s="1"/>
  <c r="G24"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J29" i="34"/>
  <c r="I29" i="34"/>
  <c r="M15" i="38"/>
  <c r="V28" i="35"/>
  <c r="W28" i="35" s="1"/>
  <c r="V26" i="17" s="1"/>
  <c r="U28" i="35"/>
  <c r="J27" i="37"/>
  <c r="K27" i="37" s="1"/>
  <c r="J25" i="17" s="1"/>
  <c r="I27" i="37"/>
  <c r="J29" i="36"/>
  <c r="K29" i="36" s="1"/>
  <c r="I27" i="17" s="1"/>
  <c r="O29" i="40" l="1"/>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B30" i="35" l="1"/>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B32" i="40" l="1"/>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O34" i="32"/>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V99" i="37" l="1"/>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<sst xmlns="http://schemas.openxmlformats.org/spreadsheetml/2006/main" count="1446" uniqueCount="343">
  <si>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</si>
  <si>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</si>
  <si>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</si>
  <si>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</si>
  <si>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</si>
  <si>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</si>
  <si>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</si>
  <si>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</si>
  <si>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</si>
  <si>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</si>
  <si>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</si>
  <si>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</si>
  <si>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</si>
  <si>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</si>
  <si>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</si>
  <si>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</si>
  <si>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</si>
  <si>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</si>
  <si>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</si>
  <si>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</si>
  <si>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</si>
  <si>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</si>
  <si>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</si>
  <si>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</si>
  <si>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</si>
  <si>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</si>
  <si>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</si>
  <si>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</si>
  <si>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</si>
  <si>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</si>
  <si>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</si>
  <si>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</si>
  <si>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</si>
  <si>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</si>
  <si>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</si>
  <si>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</si>
  <si>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</si>
  <si>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</si>
  <si>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</si>
  <si>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</si>
  <si>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</si>
  <si>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</si>
  <si>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</si>
  <si>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</si>
  <si>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</si>
  <si>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</si>
  <si>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</si>
  <si>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</si>
  <si>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</si>
  <si>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</si>
  <si>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</si>
  <si>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</si>
  <si>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</si>
  <si>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</si>
  <si>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</si>
  <si>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</si>
  <si>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</si>
  <si>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</si>
  <si>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</si>
  <si>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</si>
  <si>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</si>
  <si>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</si>
  <si>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</si>
  <si>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</si>
  <si>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</si>
  <si>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</si>
  <si>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</si>
  <si>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</si>
  <si>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</si>
  <si>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</si>
  <si>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</si>
  <si>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</si>
  <si>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</si>
  <si>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</si>
  <si>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</si>
  <si>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</si>
  <si>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</si>
  <si>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</si>
  <si>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</si>
  <si>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</si>
  <si>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</si>
  <si>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</si>
  <si>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</si>
  <si>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</si>
  <si>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</si>
  <si>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</si>
  <si>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</si>
  <si>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</si>
  <si>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</si>
  <si>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</si>
  <si>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</si>
  <si>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</si>
  <si>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</si>
  <si>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</si>
  <si>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</si>
  <si>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</si>
  <si>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</si>
  <si>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</si>
  <si>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</si>
  <si>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</si>
  <si>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</si>
  <si>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</si>
  <si>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</si>
  <si>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</si>
  <si>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</si>
  <si>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</si>
  <si>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</si>
  <si>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</si>
  <si>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</si>
  <si>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</si>
  <si>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</si>
  <si>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</si>
  <si>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</si>
  <si>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</si>
  <si>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</si>
  <si>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</si>
  <si>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</si>
  <si>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</si>
  <si>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</si>
  <si>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</si>
  <si>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</si>
  <si>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</si>
  <si>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</si>
  <si>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</si>
  <si>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</si>
  <si>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</si>
  <si>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</si>
  <si>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</si>
  <si>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</si>
  <si>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</si>
  <si>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</si>
  <si>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</si>
  <si>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</si>
  <si>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</si>
  <si>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</si>
  <si>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</si>
  <si>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</si>
  <si>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</si>
  <si>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</si>
  <si>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</si>
  <si>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</si>
  <si>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</si>
  <si>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</si>
  <si>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</si>
  <si>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</si>
  <si>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</si>
  <si>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</si>
  <si>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</si>
  <si>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</si>
  <si>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</si>
  <si>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</si>
  <si>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</si>
  <si>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</si>
  <si>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</si>
  <si>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</si>
  <si>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</si>
  <si>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</si>
  <si>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</si>
  <si>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</si>
  <si>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</si>
  <si>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</si>
  <si>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</si>
  <si>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</si>
  <si>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</si>
  <si>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</si>
  <si>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</si>
  <si>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</si>
  <si>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</si>
  <si>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</si>
  <si>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</si>
  <si>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</si>
  <si>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</si>
  <si>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</si>
  <si>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</si>
  <si>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</si>
  <si>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</si>
  <si>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</si>
  <si>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</si>
  <si>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</si>
  <si>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</si>
  <si>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</si>
  <si>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</si>
  <si>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</si>
  <si>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</si>
  <si>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</si>
  <si>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</si>
  <si>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</si>
  <si>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</si>
  <si>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</si>
  <si>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</si>
  <si>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</si>
  <si>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</si>
  <si>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</si>
  <si>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</si>
  <si>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</si>
  <si>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</si>
  <si>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</si>
  <si>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</si>
  <si>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</si>
  <si>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</si>
  <si>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</si>
  <si>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</si>
  <si>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</si>
  <si>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</si>
  <si>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</si>
  <si>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</si>
  <si>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</si>
  <si>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</si>
  <si>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</si>
  <si>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</si>
  <si>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</si>
  <si>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</si>
  <si>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</si>
  <si>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</si>
  <si>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</si>
  <si>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</si>
  <si>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</si>
  <si>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</si>
  <si>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</si>
  <si>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</si>
  <si>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</si>
  <si>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</si>
  <si>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</si>
  <si>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</si>
  <si>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</si>
  <si>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</si>
  <si>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</si>
  <si>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</si>
  <si>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</si>
  <si>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</si>
  <si>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</si>
  <si>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</si>
  <si>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</si>
  <si>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</si>
  <si>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</si>
  <si>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</si>
  <si>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</si>
  <si>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</si>
  <si>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</si>
  <si>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</si>
  <si>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</si>
  <si>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</si>
  <si>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</si>
  <si>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</si>
  <si>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</si>
  <si>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</si>
  <si>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</si>
  <si>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</si>
  <si>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</si>
  <si>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</si>
  <si>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</si>
  <si>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</si>
  <si>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</si>
  <si>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</si>
  <si>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</si>
  <si>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</si>
  <si>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</si>
  <si>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</si>
  <si>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</si>
  <si>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</si>
  <si>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</si>
  <si>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</si>
  <si>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</si>
  <si>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</si>
  <si>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</si>
  <si>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</si>
  <si>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</si>
  <si>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</si>
  <si>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</si>
  <si>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</si>
  <si>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</si>
  <si>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</si>
  <si>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</si>
  <si>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</si>
  <si>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</si>
  <si>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</si>
  <si>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</si>
  <si>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</si>
  <si>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</si>
  <si>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</si>
  <si>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</si>
  <si>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</si>
  <si>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</si>
  <si>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</si>
  <si>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</si>
  <si>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</si>
  <si>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</si>
  <si>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</si>
  <si>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</si>
  <si>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</si>
  <si>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</si>
  <si>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</si>
  <si>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</si>
  <si>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</si>
  <si>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</si>
  <si>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</si>
  <si>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</si>
  <si>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</si>
  <si>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</si>
  <si>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</si>
  <si>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</si>
  <si>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</si>
  <si>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</si>
  <si>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</si>
  <si>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</si>
  <si>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</si>
  <si>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</si>
  <si>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</si>
  <si>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</si>
  <si>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</si>
  <si>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</si>
  <si>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</si>
  <si>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</si>
  <si>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</si>
  <si>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</si>
  <si>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</si>
  <si>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</si>
  <si>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</si>
  <si>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</si>
  <si>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</si>
  <si>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</si>
  <si>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</si>
  <si>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</si>
  <si>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</si>
  <si>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</si>
  <si>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</si>
  <si>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</si>
  <si>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</si>
  <si>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</si>
  <si>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</si>
  <si>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</si>
  <si>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</si>
  <si>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</si>
  <si>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</si>
  <si>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</si>
  <si>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</si>
  <si>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</si>
  <si>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</si>
  <si>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</si>
  <si>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</si>
  <si>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</si>
  <si>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</si>
  <si>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Berau</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</si>
</sst>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7">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10"/>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63">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5" fillId="2" borderId="32" xfId="0" applyFont="1" applyFill="1" applyBorder="1" applyAlignment="1" applyProtection="1">
      <alignment horizontal="center" wrapText="1"/>
    </xf>
    <xf numFmtId="0" fontId="26" fillId="13" borderId="0" xfId="0" applyFont="1" applyFill="1"/>
    <xf numFmtId="0" fontId="0" fillId="13" borderId="0" xfId="0" applyFill="1"/>
    <xf numFmtId="0" fontId="0" fillId="13" borderId="30" xfId="0" applyFill="1" applyBorder="1"/>
    <xf numFmtId="0" fontId="0" fillId="13" borderId="0" xfId="0" applyFill="1" applyBorder="1"/>
    <xf numFmtId="0" fontId="25" fillId="13" borderId="0" xfId="0" applyFont="1" applyFill="1" applyBorder="1" applyAlignment="1">
      <alignment horizontal="center"/>
    </xf>
    <xf numFmtId="0" fontId="0" fillId="13" borderId="0" xfId="0" applyFill="1" applyBorder="1" applyAlignment="1">
      <alignment horizontal="center"/>
    </xf>
    <xf numFmtId="0" fontId="25"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5"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8" fillId="14" borderId="51" xfId="2" applyNumberFormat="1" applyFont="1" applyFill="1" applyBorder="1"/>
    <xf numFmtId="0" fontId="8" fillId="18" borderId="20" xfId="0" applyFont="1" applyFill="1" applyBorder="1" applyAlignment="1">
      <alignment horizontal="center" vertical="center" wrapText="1"/>
    </xf>
    <xf numFmtId="0" fontId="25"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5" fillId="18" borderId="52" xfId="0" applyFont="1" applyFill="1" applyBorder="1" applyAlignment="1">
      <alignment horizontal="center" vertical="center" wrapText="1"/>
    </xf>
    <xf numFmtId="0" fontId="25"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9"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30"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30"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3"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0" fillId="0" borderId="0" xfId="0" applyAlignment="1">
      <alignment vertical="center"/>
    </xf>
    <xf numFmtId="0" fontId="4" fillId="0" borderId="0" xfId="0" applyFont="1" applyBorder="1" applyAlignment="1">
      <alignment vertical="center"/>
    </xf>
    <xf numFmtId="10" fontId="0" fillId="0" borderId="0" xfId="2" applyNumberFormat="1" applyFont="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5" fillId="14" borderId="30" xfId="0" applyNumberFormat="1" applyFont="1" applyFill="1" applyBorder="1" applyAlignment="1">
      <alignment horizontal="center" vertical="center" wrapText="1"/>
    </xf>
    <xf numFmtId="10" fontId="23" fillId="14" borderId="27" xfId="2" applyNumberFormat="1" applyFont="1" applyFill="1" applyBorder="1" applyAlignment="1">
      <alignment vertical="center"/>
    </xf>
    <xf numFmtId="10" fontId="23" fillId="14" borderId="28" xfId="2" applyNumberFormat="1" applyFont="1" applyFill="1" applyBorder="1" applyAlignment="1">
      <alignment vertical="center"/>
    </xf>
    <xf numFmtId="10" fontId="8" fillId="14" borderId="28" xfId="2" applyNumberFormat="1" applyFont="1" applyFill="1" applyBorder="1" applyAlignment="1">
      <alignment vertical="center"/>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8"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4"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1" fillId="0" borderId="66" xfId="0" applyFont="1" applyFill="1" applyBorder="1" applyAlignment="1">
      <alignment horizontal="center"/>
    </xf>
    <xf numFmtId="0" fontId="31" fillId="0" borderId="46" xfId="0" applyFont="1" applyFill="1" applyBorder="1" applyAlignment="1">
      <alignment horizontal="center"/>
    </xf>
    <xf numFmtId="0" fontId="31" fillId="0" borderId="34" xfId="0" applyFont="1" applyFill="1" applyBorder="1" applyAlignment="1">
      <alignment horizontal="center"/>
    </xf>
    <xf numFmtId="0" fontId="32" fillId="0" borderId="45" xfId="0" applyFont="1" applyBorder="1" applyAlignment="1" applyProtection="1">
      <alignment horizontal="center"/>
      <protection locked="0"/>
    </xf>
    <xf numFmtId="0" fontId="32"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4" fillId="0" borderId="0" xfId="0" applyFont="1" applyAlignment="1">
      <alignment vertical="center"/>
    </xf>
    <xf numFmtId="0" fontId="4" fillId="0" borderId="0" xfId="0" applyFont="1" applyAlignment="1">
      <alignment horizontal="center" vertical="center"/>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36"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0" fontId="2" fillId="2" borderId="16" xfId="0" applyFont="1" applyFill="1" applyBorder="1" applyAlignment="1">
      <alignment horizontal="center"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2" fillId="2" borderId="77" xfId="0" applyFont="1"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2" fontId="0" fillId="0" borderId="20" xfId="0" applyNumberFormat="1" applyFill="1" applyBorder="1" applyAlignment="1">
      <alignment vertical="center"/>
    </xf>
    <xf numFmtId="0" fontId="0" fillId="0" borderId="0" xfId="0" applyFill="1" applyAlignment="1">
      <alignment vertic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ERAU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C30">
            <v>7.2405809520000002</v>
          </cell>
        </row>
        <row r="31">
          <cell r="C31">
            <v>7.6422532559999992</v>
          </cell>
        </row>
        <row r="32">
          <cell r="C32">
            <v>8.0746242720000012</v>
          </cell>
        </row>
        <row r="33">
          <cell r="C33">
            <v>8.2224465840000001</v>
          </cell>
        </row>
        <row r="34">
          <cell r="C34">
            <v>8.6752217639999998</v>
          </cell>
        </row>
        <row r="35">
          <cell r="C35">
            <v>9.2991206880000004</v>
          </cell>
        </row>
        <row r="36">
          <cell r="C36">
            <v>9.6775532039999987</v>
          </cell>
        </row>
        <row r="37">
          <cell r="C37">
            <v>10.067019996000001</v>
          </cell>
        </row>
        <row r="38">
          <cell r="C38">
            <v>10.466719692</v>
          </cell>
        </row>
        <row r="39">
          <cell r="C39">
            <v>10.875357768000001</v>
          </cell>
        </row>
        <row r="40">
          <cell r="C40">
            <v>11.039145875999999</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10" t="s">
        <v>212</v>
      </c>
      <c r="C7" s="710"/>
      <c r="D7" s="710"/>
      <c r="E7" s="710"/>
      <c r="F7" s="710"/>
      <c r="G7" s="710"/>
      <c r="H7" s="710"/>
      <c r="I7" s="710"/>
      <c r="J7" s="360"/>
      <c r="K7" s="360"/>
    </row>
    <row r="8" spans="2:11" s="9" customFormat="1">
      <c r="B8" s="10"/>
      <c r="C8" s="10"/>
      <c r="D8" s="10"/>
      <c r="E8" s="10"/>
      <c r="F8" s="10"/>
      <c r="G8" s="10"/>
      <c r="H8" s="10"/>
      <c r="I8" s="10"/>
      <c r="J8" s="10"/>
      <c r="K8" s="10"/>
    </row>
    <row r="9" spans="2:11" ht="44.1" customHeight="1">
      <c r="B9" s="711" t="s">
        <v>227</v>
      </c>
      <c r="C9" s="711"/>
      <c r="D9" s="711"/>
      <c r="E9" s="711"/>
      <c r="F9" s="711"/>
      <c r="G9" s="711"/>
      <c r="H9" s="711"/>
      <c r="I9" s="711"/>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765" t="str">
        <f>city</f>
        <v>Berau</v>
      </c>
      <c r="E2" s="766"/>
      <c r="F2" s="767"/>
    </row>
    <row r="3" spans="2:15" ht="13.5" thickBot="1">
      <c r="C3" s="490" t="s">
        <v>276</v>
      </c>
      <c r="D3" s="765" t="str">
        <f>province</f>
        <v>Kalimantan Timur</v>
      </c>
      <c r="E3" s="766"/>
      <c r="F3" s="767"/>
    </row>
    <row r="4" spans="2:15" ht="13.5" thickBot="1">
      <c r="B4" s="489"/>
      <c r="C4" s="490" t="s">
        <v>30</v>
      </c>
      <c r="D4" s="765">
        <f>country</f>
        <v>0</v>
      </c>
      <c r="E4" s="766"/>
      <c r="F4" s="767"/>
      <c r="H4" s="768"/>
      <c r="I4" s="768"/>
      <c r="J4" s="768"/>
      <c r="K4" s="768"/>
    </row>
    <row r="5" spans="2:15">
      <c r="B5" s="489"/>
      <c r="H5" s="769"/>
      <c r="I5" s="769"/>
      <c r="J5" s="769"/>
      <c r="K5" s="769"/>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0.28842130164196805</v>
      </c>
      <c r="E18" s="535">
        <f>Amnt_Deposited!F14*$F$11*(1-DOCF)*Garden!E19</f>
        <v>0</v>
      </c>
      <c r="F18" s="535">
        <f>Amnt_Deposited!D14*$D$11*(1-DOCF)*Paper!E19</f>
        <v>0.14886634437312002</v>
      </c>
      <c r="G18" s="535">
        <f>Amnt_Deposited!G14*$D$12*(1-DOCF)*Wood!E19</f>
        <v>0</v>
      </c>
      <c r="H18" s="535">
        <f>Amnt_Deposited!H14*$F$12*(1-DOCF)*Textiles!E19</f>
        <v>5.6302757482751993E-3</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0.44291792176336325</v>
      </c>
      <c r="O18" s="473">
        <f t="shared" ref="O18:O81" si="1">O17+N18</f>
        <v>0.44291792176336325</v>
      </c>
    </row>
    <row r="19" spans="2:15">
      <c r="B19" s="470">
        <f>B18+1</f>
        <v>1951</v>
      </c>
      <c r="C19" s="533">
        <f>Amnt_Deposited!O15*$D$10*(1-DOCF)*MSW!E20</f>
        <v>0</v>
      </c>
      <c r="D19" s="534">
        <f>Amnt_Deposited!C15*$F$10*(1-DOCF)*Food!E20</f>
        <v>0.30442151619950403</v>
      </c>
      <c r="E19" s="535">
        <f>Amnt_Deposited!F15*$F$11*(1-DOCF)*Garden!E20</f>
        <v>0</v>
      </c>
      <c r="F19" s="535">
        <f>Amnt_Deposited!D15*$D$11*(1-DOCF)*Paper!E20</f>
        <v>0.15712472694335999</v>
      </c>
      <c r="G19" s="535">
        <f>Amnt_Deposited!G15*$D$12*(1-DOCF)*Wood!E20</f>
        <v>0</v>
      </c>
      <c r="H19" s="535">
        <f>Amnt_Deposited!H15*$F$12*(1-DOCF)*Textiles!E20</f>
        <v>5.9426161318655996E-3</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0.46748885927472961</v>
      </c>
      <c r="O19" s="473">
        <f t="shared" si="1"/>
        <v>0.91040678103809292</v>
      </c>
    </row>
    <row r="20" spans="2:15">
      <c r="B20" s="470">
        <f t="shared" ref="B20:B83" si="2">B19+1</f>
        <v>1952</v>
      </c>
      <c r="C20" s="533">
        <f>Amnt_Deposited!O16*$D$10*(1-DOCF)*MSW!E21</f>
        <v>0</v>
      </c>
      <c r="D20" s="534">
        <f>Amnt_Deposited!C16*$F$10*(1-DOCF)*Food!E21</f>
        <v>0.3216445832508481</v>
      </c>
      <c r="E20" s="535">
        <f>Amnt_Deposited!F16*$F$11*(1-DOCF)*Garden!E21</f>
        <v>0</v>
      </c>
      <c r="F20" s="535">
        <f>Amnt_Deposited!D16*$D$11*(1-DOCF)*Paper!E21</f>
        <v>0.16601427503232005</v>
      </c>
      <c r="G20" s="535">
        <f>Amnt_Deposited!G16*$D$12*(1-DOCF)*Wood!E21</f>
        <v>0</v>
      </c>
      <c r="H20" s="535">
        <f>Amnt_Deposited!H16*$F$12*(1-DOCF)*Textiles!E21</f>
        <v>6.2788278339072001E-3</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0.49393768611707534</v>
      </c>
      <c r="O20" s="473">
        <f t="shared" si="1"/>
        <v>1.4043444671551684</v>
      </c>
    </row>
    <row r="21" spans="2:15">
      <c r="B21" s="470">
        <f t="shared" si="2"/>
        <v>1953</v>
      </c>
      <c r="C21" s="533">
        <f>Amnt_Deposited!O17*$D$10*(1-DOCF)*MSW!E22</f>
        <v>0</v>
      </c>
      <c r="D21" s="534">
        <f>Amnt_Deposited!C17*$F$10*(1-DOCF)*Food!E22</f>
        <v>0.32753293722705606</v>
      </c>
      <c r="E21" s="535">
        <f>Amnt_Deposited!F17*$F$11*(1-DOCF)*Garden!E22</f>
        <v>0</v>
      </c>
      <c r="F21" s="535">
        <f>Amnt_Deposited!D17*$D$11*(1-DOCF)*Paper!E22</f>
        <v>0.16905350176704004</v>
      </c>
      <c r="G21" s="535">
        <f>Amnt_Deposited!G17*$D$12*(1-DOCF)*Wood!E22</f>
        <v>0</v>
      </c>
      <c r="H21" s="535">
        <f>Amnt_Deposited!H17*$F$12*(1-DOCF)*Textiles!E22</f>
        <v>6.3937744637183993E-3</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0.50298021345781452</v>
      </c>
      <c r="O21" s="473">
        <f t="shared" si="1"/>
        <v>1.9073246806129829</v>
      </c>
    </row>
    <row r="22" spans="2:15">
      <c r="B22" s="470">
        <f t="shared" si="2"/>
        <v>1954</v>
      </c>
      <c r="C22" s="533">
        <f>Amnt_Deposited!O18*$D$10*(1-DOCF)*MSW!E23</f>
        <v>0</v>
      </c>
      <c r="D22" s="534">
        <f>Amnt_Deposited!C18*$F$10*(1-DOCF)*Food!E23</f>
        <v>0.34556878374717603</v>
      </c>
      <c r="E22" s="535">
        <f>Amnt_Deposited!F18*$F$11*(1-DOCF)*Garden!E23</f>
        <v>0</v>
      </c>
      <c r="F22" s="535">
        <f>Amnt_Deposited!D18*$D$11*(1-DOCF)*Paper!E23</f>
        <v>0.17836255946784002</v>
      </c>
      <c r="G22" s="535">
        <f>Amnt_Deposited!G18*$D$12*(1-DOCF)*Wood!E23</f>
        <v>0</v>
      </c>
      <c r="H22" s="535">
        <f>Amnt_Deposited!H18*$F$12*(1-DOCF)*Textiles!E23</f>
        <v>6.7458524436864002E-3</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0.53067719565870253</v>
      </c>
      <c r="O22" s="473">
        <f t="shared" si="1"/>
        <v>2.4380018762716853</v>
      </c>
    </row>
    <row r="23" spans="2:15">
      <c r="B23" s="470">
        <f t="shared" si="2"/>
        <v>1955</v>
      </c>
      <c r="C23" s="533">
        <f>Amnt_Deposited!O19*$D$10*(1-DOCF)*MSW!E24</f>
        <v>0</v>
      </c>
      <c r="D23" s="534">
        <f>Amnt_Deposited!C19*$F$10*(1-DOCF)*Food!E24</f>
        <v>0.37042117348579207</v>
      </c>
      <c r="E23" s="535">
        <f>Amnt_Deposited!F19*$F$11*(1-DOCF)*Garden!E24</f>
        <v>0</v>
      </c>
      <c r="F23" s="535">
        <f>Amnt_Deposited!D19*$D$11*(1-DOCF)*Paper!E24</f>
        <v>0.19118992134528001</v>
      </c>
      <c r="G23" s="535">
        <f>Amnt_Deposited!G19*$D$12*(1-DOCF)*Wood!E24</f>
        <v>0</v>
      </c>
      <c r="H23" s="535">
        <f>Amnt_Deposited!H19*$F$12*(1-DOCF)*Textiles!E24</f>
        <v>7.2309962469888E-3</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0.56884209107806083</v>
      </c>
      <c r="O23" s="473">
        <f t="shared" si="1"/>
        <v>3.006843967349746</v>
      </c>
    </row>
    <row r="24" spans="2:15">
      <c r="B24" s="470">
        <f t="shared" si="2"/>
        <v>1956</v>
      </c>
      <c r="C24" s="533">
        <f>Amnt_Deposited!O20*$D$10*(1-DOCF)*MSW!E25</f>
        <v>0</v>
      </c>
      <c r="D24" s="534">
        <f>Amnt_Deposited!C20*$F$10*(1-DOCF)*Food!E25</f>
        <v>0.38549565432813598</v>
      </c>
      <c r="E24" s="535">
        <f>Amnt_Deposited!F20*$F$11*(1-DOCF)*Garden!E25</f>
        <v>0</v>
      </c>
      <c r="F24" s="535">
        <f>Amnt_Deposited!D20*$D$11*(1-DOCF)*Paper!E25</f>
        <v>0.19897049387424001</v>
      </c>
      <c r="G24" s="535">
        <f>Amnt_Deposited!G20*$D$12*(1-DOCF)*Wood!E25</f>
        <v>0</v>
      </c>
      <c r="H24" s="535">
        <f>Amnt_Deposited!H20*$F$12*(1-DOCF)*Textiles!E25</f>
        <v>7.5252653714303983E-3</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0.59199141357380636</v>
      </c>
      <c r="O24" s="473">
        <f t="shared" si="1"/>
        <v>3.5988353809235525</v>
      </c>
    </row>
    <row r="25" spans="2:15">
      <c r="B25" s="470">
        <f t="shared" si="2"/>
        <v>1957</v>
      </c>
      <c r="C25" s="533">
        <f>Amnt_Deposited!O21*$D$10*(1-DOCF)*MSW!E26</f>
        <v>0</v>
      </c>
      <c r="D25" s="534">
        <f>Amnt_Deposited!C21*$F$10*(1-DOCF)*Food!E26</f>
        <v>0.40100967452066405</v>
      </c>
      <c r="E25" s="535">
        <f>Amnt_Deposited!F21*$F$11*(1-DOCF)*Garden!E26</f>
        <v>0</v>
      </c>
      <c r="F25" s="535">
        <f>Amnt_Deposited!D21*$D$11*(1-DOCF)*Paper!E26</f>
        <v>0.20697793111776003</v>
      </c>
      <c r="G25" s="535">
        <f>Amnt_Deposited!G21*$D$12*(1-DOCF)*Wood!E26</f>
        <v>0</v>
      </c>
      <c r="H25" s="535">
        <f>Amnt_Deposited!H21*$F$12*(1-DOCF)*Textiles!E26</f>
        <v>7.8281147488896002E-3</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0.61581572038731369</v>
      </c>
      <c r="O25" s="473">
        <f t="shared" si="1"/>
        <v>4.2146511013108663</v>
      </c>
    </row>
    <row r="26" spans="2:15">
      <c r="B26" s="470">
        <f t="shared" si="2"/>
        <v>1958</v>
      </c>
      <c r="C26" s="533">
        <f>Amnt_Deposited!O22*$D$10*(1-DOCF)*MSW!E27</f>
        <v>0</v>
      </c>
      <c r="D26" s="534">
        <f>Amnt_Deposited!C22*$F$10*(1-DOCF)*Food!E27</f>
        <v>0.416931312211128</v>
      </c>
      <c r="E26" s="535">
        <f>Amnt_Deposited!F22*$F$11*(1-DOCF)*Garden!E27</f>
        <v>0</v>
      </c>
      <c r="F26" s="535">
        <f>Amnt_Deposited!D22*$D$11*(1-DOCF)*Paper!E27</f>
        <v>0.21519575686752002</v>
      </c>
      <c r="G26" s="535">
        <f>Amnt_Deposited!G22*$D$12*(1-DOCF)*Wood!E27</f>
        <v>0</v>
      </c>
      <c r="H26" s="535">
        <f>Amnt_Deposited!H22*$F$12*(1-DOCF)*Textiles!E27</f>
        <v>8.1389212324991991E-3</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0.64026599031114717</v>
      </c>
      <c r="O26" s="473">
        <f t="shared" si="1"/>
        <v>4.8549170916220135</v>
      </c>
    </row>
    <row r="27" spans="2:15">
      <c r="B27" s="470">
        <f t="shared" si="2"/>
        <v>1959</v>
      </c>
      <c r="C27" s="533">
        <f>Amnt_Deposited!O23*$D$10*(1-DOCF)*MSW!E28</f>
        <v>0</v>
      </c>
      <c r="D27" s="534">
        <f>Amnt_Deposited!C23*$F$10*(1-DOCF)*Food!E28</f>
        <v>0.4332090013305121</v>
      </c>
      <c r="E27" s="535">
        <f>Amnt_Deposited!F23*$F$11*(1-DOCF)*Garden!E28</f>
        <v>0</v>
      </c>
      <c r="F27" s="535">
        <f>Amnt_Deposited!D23*$D$11*(1-DOCF)*Paper!E28</f>
        <v>0.22359735571008002</v>
      </c>
      <c r="G27" s="535">
        <f>Amnt_Deposited!G23*$D$12*(1-DOCF)*Wood!E28</f>
        <v>0</v>
      </c>
      <c r="H27" s="535">
        <f>Amnt_Deposited!H23*$F$12*(1-DOCF)*Textiles!E28</f>
        <v>8.4566782003968003E-3</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0.66526303524098884</v>
      </c>
      <c r="O27" s="473">
        <f t="shared" si="1"/>
        <v>5.5201801268630026</v>
      </c>
    </row>
    <row r="28" spans="2:15">
      <c r="B28" s="470">
        <f t="shared" si="2"/>
        <v>1960</v>
      </c>
      <c r="C28" s="533">
        <f>Amnt_Deposited!O24*$D$10*(1-DOCF)*MSW!E29</f>
        <v>0</v>
      </c>
      <c r="D28" s="534">
        <f>Amnt_Deposited!C24*$F$10*(1-DOCF)*Food!E29</f>
        <v>0.43973333682458399</v>
      </c>
      <c r="E28" s="535">
        <f>Amnt_Deposited!F24*$F$11*(1-DOCF)*Garden!E29</f>
        <v>0</v>
      </c>
      <c r="F28" s="535">
        <f>Amnt_Deposited!D24*$D$11*(1-DOCF)*Paper!E29</f>
        <v>0.22696483921056002</v>
      </c>
      <c r="G28" s="535">
        <f>Amnt_Deposited!G24*$D$12*(1-DOCF)*Wood!E29</f>
        <v>0</v>
      </c>
      <c r="H28" s="535">
        <f>Amnt_Deposited!H24*$F$12*(1-DOCF)*Textiles!E29</f>
        <v>8.5840398331775997E-3</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0.6752822158683216</v>
      </c>
      <c r="O28" s="473">
        <f t="shared" si="1"/>
        <v>6.1954623427313242</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6.1954623427313242</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6.1954623427313242</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6.1954623427313242</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6.1954623427313242</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6.1954623427313242</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6.1954623427313242</v>
      </c>
    </row>
    <row r="35" spans="2:15">
      <c r="B35" s="470">
        <f t="shared" si="2"/>
        <v>1967</v>
      </c>
      <c r="C35" s="533">
        <f>Amnt_Deposited!O31*$D$10*(1-DOCF)*MSW!E36</f>
        <v>0</v>
      </c>
      <c r="D35" s="534">
        <f>Amnt_Deposited!C31*$F$10*(1-DOCF)*Food!E36</f>
        <v>0</v>
      </c>
      <c r="E35" s="535">
        <f>Amnt_Deposited!F31*$F$11*(1-DOCF)*Garden!E36</f>
        <v>0</v>
      </c>
      <c r="F35" s="535">
        <f>Amnt_Deposited!D31*$D$11*(1-DOCF)*Paper!E36</f>
        <v>0</v>
      </c>
      <c r="G35" s="535">
        <f>Amnt_Deposited!G31*$D$12*(1-DOCF)*Wood!E36</f>
        <v>0</v>
      </c>
      <c r="H35" s="535">
        <f>Amnt_Deposited!H31*$F$12*(1-DOCF)*Textiles!E36</f>
        <v>0</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v>
      </c>
      <c r="O35" s="473">
        <f t="shared" si="1"/>
        <v>6.1954623427313242</v>
      </c>
    </row>
    <row r="36" spans="2:15">
      <c r="B36" s="470">
        <f t="shared" si="2"/>
        <v>1968</v>
      </c>
      <c r="C36" s="533">
        <f>Amnt_Deposited!O32*$D$10*(1-DOCF)*MSW!E37</f>
        <v>0</v>
      </c>
      <c r="D36" s="534">
        <f>Amnt_Deposited!C32*$F$10*(1-DOCF)*Food!E37</f>
        <v>0</v>
      </c>
      <c r="E36" s="535">
        <f>Amnt_Deposited!F32*$F$11*(1-DOCF)*Garden!E37</f>
        <v>0</v>
      </c>
      <c r="F36" s="535">
        <f>Amnt_Deposited!D32*$D$11*(1-DOCF)*Paper!E37</f>
        <v>0</v>
      </c>
      <c r="G36" s="535">
        <f>Amnt_Deposited!G32*$D$12*(1-DOCF)*Wood!E37</f>
        <v>0</v>
      </c>
      <c r="H36" s="535">
        <f>Amnt_Deposited!H32*$F$12*(1-DOCF)*Textiles!E37</f>
        <v>0</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v>
      </c>
      <c r="O36" s="473">
        <f t="shared" si="1"/>
        <v>6.1954623427313242</v>
      </c>
    </row>
    <row r="37" spans="2:15">
      <c r="B37" s="470">
        <f t="shared" si="2"/>
        <v>1969</v>
      </c>
      <c r="C37" s="533">
        <f>Amnt_Deposited!O33*$D$10*(1-DOCF)*MSW!E38</f>
        <v>0</v>
      </c>
      <c r="D37" s="534">
        <f>Amnt_Deposited!C33*$F$10*(1-DOCF)*Food!E38</f>
        <v>0</v>
      </c>
      <c r="E37" s="535">
        <f>Amnt_Deposited!F33*$F$11*(1-DOCF)*Garden!E38</f>
        <v>0</v>
      </c>
      <c r="F37" s="535">
        <f>Amnt_Deposited!D33*$D$11*(1-DOCF)*Paper!E38</f>
        <v>0</v>
      </c>
      <c r="G37" s="535">
        <f>Amnt_Deposited!G33*$D$12*(1-DOCF)*Wood!E38</f>
        <v>0</v>
      </c>
      <c r="H37" s="535">
        <f>Amnt_Deposited!H33*$F$12*(1-DOCF)*Textiles!E38</f>
        <v>0</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v>
      </c>
      <c r="O37" s="473">
        <f t="shared" si="1"/>
        <v>6.1954623427313242</v>
      </c>
    </row>
    <row r="38" spans="2:15">
      <c r="B38" s="470">
        <f t="shared" si="2"/>
        <v>1970</v>
      </c>
      <c r="C38" s="533">
        <f>Amnt_Deposited!O34*$D$10*(1-DOCF)*MSW!E39</f>
        <v>0</v>
      </c>
      <c r="D38" s="534">
        <f>Amnt_Deposited!C34*$F$10*(1-DOCF)*Food!E39</f>
        <v>0</v>
      </c>
      <c r="E38" s="535">
        <f>Amnt_Deposited!F34*$F$11*(1-DOCF)*Garden!E39</f>
        <v>0</v>
      </c>
      <c r="F38" s="535">
        <f>Amnt_Deposited!D34*$D$11*(1-DOCF)*Paper!E39</f>
        <v>0</v>
      </c>
      <c r="G38" s="535">
        <f>Amnt_Deposited!G34*$D$12*(1-DOCF)*Wood!E39</f>
        <v>0</v>
      </c>
      <c r="H38" s="535">
        <f>Amnt_Deposited!H34*$F$12*(1-DOCF)*Textiles!E39</f>
        <v>0</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v>
      </c>
      <c r="O38" s="473">
        <f t="shared" si="1"/>
        <v>6.1954623427313242</v>
      </c>
    </row>
    <row r="39" spans="2:15">
      <c r="B39" s="470">
        <f t="shared" si="2"/>
        <v>1971</v>
      </c>
      <c r="C39" s="533">
        <f>Amnt_Deposited!O35*$D$10*(1-DOCF)*MSW!E40</f>
        <v>0</v>
      </c>
      <c r="D39" s="534">
        <f>Amnt_Deposited!C35*$F$10*(1-DOCF)*Food!E40</f>
        <v>0</v>
      </c>
      <c r="E39" s="535">
        <f>Amnt_Deposited!F35*$F$11*(1-DOCF)*Garden!E40</f>
        <v>0</v>
      </c>
      <c r="F39" s="535">
        <f>Amnt_Deposited!D35*$D$11*(1-DOCF)*Paper!E40</f>
        <v>0</v>
      </c>
      <c r="G39" s="535">
        <f>Amnt_Deposited!G35*$D$12*(1-DOCF)*Wood!E40</f>
        <v>0</v>
      </c>
      <c r="H39" s="535">
        <f>Amnt_Deposited!H35*$F$12*(1-DOCF)*Textiles!E40</f>
        <v>0</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v>
      </c>
      <c r="O39" s="473">
        <f t="shared" si="1"/>
        <v>6.1954623427313242</v>
      </c>
    </row>
    <row r="40" spans="2:15">
      <c r="B40" s="470">
        <f t="shared" si="2"/>
        <v>1972</v>
      </c>
      <c r="C40" s="533">
        <f>Amnt_Deposited!O36*$D$10*(1-DOCF)*MSW!E41</f>
        <v>0</v>
      </c>
      <c r="D40" s="534">
        <f>Amnt_Deposited!C36*$F$10*(1-DOCF)*Food!E41</f>
        <v>0</v>
      </c>
      <c r="E40" s="535">
        <f>Amnt_Deposited!F36*$F$11*(1-DOCF)*Garden!E41</f>
        <v>0</v>
      </c>
      <c r="F40" s="535">
        <f>Amnt_Deposited!D36*$D$11*(1-DOCF)*Paper!E41</f>
        <v>0</v>
      </c>
      <c r="G40" s="535">
        <f>Amnt_Deposited!G36*$D$12*(1-DOCF)*Wood!E41</f>
        <v>0</v>
      </c>
      <c r="H40" s="535">
        <f>Amnt_Deposited!H36*$F$12*(1-DOCF)*Textiles!E41</f>
        <v>0</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v>
      </c>
      <c r="O40" s="473">
        <f t="shared" si="1"/>
        <v>6.1954623427313242</v>
      </c>
    </row>
    <row r="41" spans="2:15">
      <c r="B41" s="470">
        <f t="shared" si="2"/>
        <v>1973</v>
      </c>
      <c r="C41" s="533">
        <f>Amnt_Deposited!O37*$D$10*(1-DOCF)*MSW!E42</f>
        <v>0</v>
      </c>
      <c r="D41" s="534">
        <f>Amnt_Deposited!C37*$F$10*(1-DOCF)*Food!E42</f>
        <v>0</v>
      </c>
      <c r="E41" s="535">
        <f>Amnt_Deposited!F37*$F$11*(1-DOCF)*Garden!E42</f>
        <v>0</v>
      </c>
      <c r="F41" s="535">
        <f>Amnt_Deposited!D37*$D$11*(1-DOCF)*Paper!E42</f>
        <v>0</v>
      </c>
      <c r="G41" s="535">
        <f>Amnt_Deposited!G37*$D$12*(1-DOCF)*Wood!E42</f>
        <v>0</v>
      </c>
      <c r="H41" s="535">
        <f>Amnt_Deposited!H37*$F$12*(1-DOCF)*Textiles!E42</f>
        <v>0</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v>
      </c>
      <c r="O41" s="473">
        <f t="shared" si="1"/>
        <v>6.1954623427313242</v>
      </c>
    </row>
    <row r="42" spans="2:15">
      <c r="B42" s="470">
        <f t="shared" si="2"/>
        <v>1974</v>
      </c>
      <c r="C42" s="533">
        <f>Amnt_Deposited!O38*$D$10*(1-DOCF)*MSW!E43</f>
        <v>0</v>
      </c>
      <c r="D42" s="534">
        <f>Amnt_Deposited!C38*$F$10*(1-DOCF)*Food!E43</f>
        <v>0</v>
      </c>
      <c r="E42" s="535">
        <f>Amnt_Deposited!F38*$F$11*(1-DOCF)*Garden!E43</f>
        <v>0</v>
      </c>
      <c r="F42" s="535">
        <f>Amnt_Deposited!D38*$D$11*(1-DOCF)*Paper!E43</f>
        <v>0</v>
      </c>
      <c r="G42" s="535">
        <f>Amnt_Deposited!G38*$D$12*(1-DOCF)*Wood!E43</f>
        <v>0</v>
      </c>
      <c r="H42" s="535">
        <f>Amnt_Deposited!H38*$F$12*(1-DOCF)*Textiles!E43</f>
        <v>0</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v>
      </c>
      <c r="O42" s="473">
        <f t="shared" si="1"/>
        <v>6.1954623427313242</v>
      </c>
    </row>
    <row r="43" spans="2:15">
      <c r="B43" s="470">
        <f t="shared" si="2"/>
        <v>1975</v>
      </c>
      <c r="C43" s="533">
        <f>Amnt_Deposited!O39*$D$10*(1-DOCF)*MSW!E44</f>
        <v>0</v>
      </c>
      <c r="D43" s="534">
        <f>Amnt_Deposited!C39*$F$10*(1-DOCF)*Food!E44</f>
        <v>0</v>
      </c>
      <c r="E43" s="535">
        <f>Amnt_Deposited!F39*$F$11*(1-DOCF)*Garden!E44</f>
        <v>0</v>
      </c>
      <c r="F43" s="535">
        <f>Amnt_Deposited!D39*$D$11*(1-DOCF)*Paper!E44</f>
        <v>0</v>
      </c>
      <c r="G43" s="535">
        <f>Amnt_Deposited!G39*$D$12*(1-DOCF)*Wood!E44</f>
        <v>0</v>
      </c>
      <c r="H43" s="535">
        <f>Amnt_Deposited!H39*$F$12*(1-DOCF)*Textiles!E44</f>
        <v>0</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v>
      </c>
      <c r="O43" s="473">
        <f t="shared" si="1"/>
        <v>6.1954623427313242</v>
      </c>
    </row>
    <row r="44" spans="2:15">
      <c r="B44" s="470">
        <f t="shared" si="2"/>
        <v>1976</v>
      </c>
      <c r="C44" s="533">
        <f>Amnt_Deposited!O40*$D$10*(1-DOCF)*MSW!E45</f>
        <v>0</v>
      </c>
      <c r="D44" s="534">
        <f>Amnt_Deposited!C40*$F$10*(1-DOCF)*Food!E45</f>
        <v>0</v>
      </c>
      <c r="E44" s="535">
        <f>Amnt_Deposited!F40*$F$11*(1-DOCF)*Garden!E45</f>
        <v>0</v>
      </c>
      <c r="F44" s="535">
        <f>Amnt_Deposited!D40*$D$11*(1-DOCF)*Paper!E45</f>
        <v>0</v>
      </c>
      <c r="G44" s="535">
        <f>Amnt_Deposited!G40*$D$12*(1-DOCF)*Wood!E45</f>
        <v>0</v>
      </c>
      <c r="H44" s="535">
        <f>Amnt_Deposited!H40*$F$12*(1-DOCF)*Textiles!E45</f>
        <v>0</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v>
      </c>
      <c r="O44" s="473">
        <f t="shared" si="1"/>
        <v>6.1954623427313242</v>
      </c>
    </row>
    <row r="45" spans="2:15">
      <c r="B45" s="470">
        <f t="shared" si="2"/>
        <v>1977</v>
      </c>
      <c r="C45" s="533">
        <f>Amnt_Deposited!O41*$D$10*(1-DOCF)*MSW!E46</f>
        <v>0</v>
      </c>
      <c r="D45" s="534">
        <f>Amnt_Deposited!C41*$F$10*(1-DOCF)*Food!E46</f>
        <v>0</v>
      </c>
      <c r="E45" s="535">
        <f>Amnt_Deposited!F41*$F$11*(1-DOCF)*Garden!E46</f>
        <v>0</v>
      </c>
      <c r="F45" s="535">
        <f>Amnt_Deposited!D41*$D$11*(1-DOCF)*Paper!E46</f>
        <v>0</v>
      </c>
      <c r="G45" s="535">
        <f>Amnt_Deposited!G41*$D$12*(1-DOCF)*Wood!E46</f>
        <v>0</v>
      </c>
      <c r="H45" s="535">
        <f>Amnt_Deposited!H41*$F$12*(1-DOCF)*Textiles!E46</f>
        <v>0</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v>
      </c>
      <c r="O45" s="473">
        <f t="shared" si="1"/>
        <v>6.1954623427313242</v>
      </c>
    </row>
    <row r="46" spans="2:15">
      <c r="B46" s="470">
        <f t="shared" si="2"/>
        <v>1978</v>
      </c>
      <c r="C46" s="533">
        <f>Amnt_Deposited!O42*$D$10*(1-DOCF)*MSW!E47</f>
        <v>0</v>
      </c>
      <c r="D46" s="534">
        <f>Amnt_Deposited!C42*$F$10*(1-DOCF)*Food!E47</f>
        <v>0</v>
      </c>
      <c r="E46" s="535">
        <f>Amnt_Deposited!F42*$F$11*(1-DOCF)*Garden!E47</f>
        <v>0</v>
      </c>
      <c r="F46" s="535">
        <f>Amnt_Deposited!D42*$D$11*(1-DOCF)*Paper!E47</f>
        <v>0</v>
      </c>
      <c r="G46" s="535">
        <f>Amnt_Deposited!G42*$D$12*(1-DOCF)*Wood!E47</f>
        <v>0</v>
      </c>
      <c r="H46" s="535">
        <f>Amnt_Deposited!H42*$F$12*(1-DOCF)*Textiles!E47</f>
        <v>0</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v>
      </c>
      <c r="O46" s="473">
        <f t="shared" si="1"/>
        <v>6.1954623427313242</v>
      </c>
    </row>
    <row r="47" spans="2:15">
      <c r="B47" s="470">
        <f t="shared" si="2"/>
        <v>1979</v>
      </c>
      <c r="C47" s="533">
        <f>Amnt_Deposited!O43*$D$10*(1-DOCF)*MSW!E48</f>
        <v>0</v>
      </c>
      <c r="D47" s="534">
        <f>Amnt_Deposited!C43*$F$10*(1-DOCF)*Food!E48</f>
        <v>0</v>
      </c>
      <c r="E47" s="535">
        <f>Amnt_Deposited!F43*$F$11*(1-DOCF)*Garden!E48</f>
        <v>0</v>
      </c>
      <c r="F47" s="535">
        <f>Amnt_Deposited!D43*$D$11*(1-DOCF)*Paper!E48</f>
        <v>0</v>
      </c>
      <c r="G47" s="535">
        <f>Amnt_Deposited!G43*$D$12*(1-DOCF)*Wood!E48</f>
        <v>0</v>
      </c>
      <c r="H47" s="535">
        <f>Amnt_Deposited!H43*$F$12*(1-DOCF)*Textiles!E48</f>
        <v>0</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v>
      </c>
      <c r="O47" s="473">
        <f t="shared" si="1"/>
        <v>6.1954623427313242</v>
      </c>
    </row>
    <row r="48" spans="2:15">
      <c r="B48" s="470">
        <f t="shared" si="2"/>
        <v>1980</v>
      </c>
      <c r="C48" s="533">
        <f>Amnt_Deposited!O44*$D$10*(1-DOCF)*MSW!E49</f>
        <v>0</v>
      </c>
      <c r="D48" s="534">
        <f>Amnt_Deposited!C44*$F$10*(1-DOCF)*Food!E49</f>
        <v>0</v>
      </c>
      <c r="E48" s="535">
        <f>Amnt_Deposited!F44*$F$11*(1-DOCF)*Garden!E49</f>
        <v>0</v>
      </c>
      <c r="F48" s="535">
        <f>Amnt_Deposited!D44*$D$11*(1-DOCF)*Paper!E49</f>
        <v>0</v>
      </c>
      <c r="G48" s="535">
        <f>Amnt_Deposited!G44*$D$12*(1-DOCF)*Wood!E49</f>
        <v>0</v>
      </c>
      <c r="H48" s="535">
        <f>Amnt_Deposited!H44*$F$12*(1-DOCF)*Textiles!E49</f>
        <v>0</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v>
      </c>
      <c r="O48" s="473">
        <f t="shared" si="1"/>
        <v>6.1954623427313242</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6.1954623427313242</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6.1954623427313242</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6.1954623427313242</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6.1954623427313242</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6.1954623427313242</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6.1954623427313242</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6.1954623427313242</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6.1954623427313242</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6.1954623427313242</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6.1954623427313242</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6.1954623427313242</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6.1954623427313242</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6.1954623427313242</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6.1954623427313242</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6.1954623427313242</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6.1954623427313242</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6.1954623427313242</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6.1954623427313242</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6.1954623427313242</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6.1954623427313242</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6.1954623427313242</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6.1954623427313242</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6.1954623427313242</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6.1954623427313242</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6.1954623427313242</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6.1954623427313242</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6.1954623427313242</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6.1954623427313242</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6.1954623427313242</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6.1954623427313242</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6.1954623427313242</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6.1954623427313242</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6.1954623427313242</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6.1954623427313242</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6.1954623427313242</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6.1954623427313242</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6.1954623427313242</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6.1954623427313242</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6.1954623427313242</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6.1954623427313242</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6.1954623427313242</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6.1954623427313242</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6.1954623427313242</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6.1954623427313242</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6.1954623427313242</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6.1954623427313242</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6.1954623427313242</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6.1954623427313242</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6.1954623427313242</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6.1954623427313242</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779" t="s">
        <v>52</v>
      </c>
      <c r="C2" s="779"/>
      <c r="D2" s="779"/>
      <c r="E2" s="779"/>
      <c r="F2" s="779"/>
      <c r="G2" s="779"/>
      <c r="H2" s="779"/>
    </row>
    <row r="3" spans="1:35" ht="13.5" thickBot="1">
      <c r="B3" s="779"/>
      <c r="C3" s="779"/>
      <c r="D3" s="779"/>
      <c r="E3" s="779"/>
      <c r="F3" s="779"/>
      <c r="G3" s="779"/>
      <c r="H3" s="779"/>
    </row>
    <row r="4" spans="1:35" ht="13.5" thickBot="1">
      <c r="P4" s="783" t="s">
        <v>242</v>
      </c>
      <c r="Q4" s="784"/>
      <c r="R4" s="785" t="s">
        <v>243</v>
      </c>
      <c r="S4" s="786"/>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780" t="s">
        <v>47</v>
      </c>
      <c r="E5" s="781"/>
      <c r="F5" s="781"/>
      <c r="G5" s="782"/>
      <c r="H5" s="781" t="s">
        <v>57</v>
      </c>
      <c r="I5" s="781"/>
      <c r="J5" s="781"/>
      <c r="K5" s="782"/>
      <c r="L5" s="135"/>
      <c r="M5" s="135"/>
      <c r="N5" s="135"/>
      <c r="O5" s="163"/>
      <c r="P5" s="207" t="s">
        <v>116</v>
      </c>
      <c r="Q5" s="208" t="s">
        <v>113</v>
      </c>
      <c r="R5" s="207" t="s">
        <v>116</v>
      </c>
      <c r="S5" s="208" t="s">
        <v>113</v>
      </c>
      <c r="V5" s="305" t="s">
        <v>118</v>
      </c>
      <c r="W5" s="306">
        <v>3</v>
      </c>
      <c r="AF5" s="770" t="s">
        <v>126</v>
      </c>
      <c r="AG5" s="770" t="s">
        <v>129</v>
      </c>
      <c r="AH5" s="770" t="s">
        <v>154</v>
      </c>
      <c r="AI5"/>
    </row>
    <row r="6" spans="1:35" ht="13.5" thickBot="1">
      <c r="B6" s="166"/>
      <c r="C6" s="152"/>
      <c r="D6" s="775" t="s">
        <v>45</v>
      </c>
      <c r="E6" s="775"/>
      <c r="F6" s="775" t="s">
        <v>46</v>
      </c>
      <c r="G6" s="775"/>
      <c r="H6" s="775" t="s">
        <v>45</v>
      </c>
      <c r="I6" s="775"/>
      <c r="J6" s="775" t="s">
        <v>99</v>
      </c>
      <c r="K6" s="775"/>
      <c r="L6" s="135"/>
      <c r="M6" s="135"/>
      <c r="N6" s="135"/>
      <c r="O6" s="203" t="s">
        <v>6</v>
      </c>
      <c r="P6" s="162">
        <v>0.38</v>
      </c>
      <c r="Q6" s="164" t="s">
        <v>234</v>
      </c>
      <c r="R6" s="162">
        <v>0.15</v>
      </c>
      <c r="S6" s="164" t="s">
        <v>244</v>
      </c>
      <c r="W6" s="776" t="s">
        <v>125</v>
      </c>
      <c r="X6" s="778"/>
      <c r="Y6" s="778"/>
      <c r="Z6" s="778"/>
      <c r="AA6" s="778"/>
      <c r="AB6" s="778"/>
      <c r="AC6" s="778"/>
      <c r="AD6" s="778"/>
      <c r="AE6" s="778"/>
      <c r="AF6" s="771"/>
      <c r="AG6" s="771"/>
      <c r="AH6" s="771"/>
      <c r="AI6"/>
    </row>
    <row r="7" spans="1:35" ht="26.25" thickBot="1">
      <c r="B7" s="776" t="s">
        <v>133</v>
      </c>
      <c r="C7" s="777"/>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772"/>
      <c r="AG7" s="772"/>
      <c r="AH7" s="772"/>
      <c r="AI7"/>
    </row>
    <row r="8" spans="1:35" ht="25.5" customHeight="1">
      <c r="B8" s="773"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774"/>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796" t="s">
        <v>264</v>
      </c>
      <c r="P13" s="797"/>
      <c r="Q13" s="797"/>
      <c r="R13" s="797"/>
      <c r="S13" s="798"/>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789" t="s">
        <v>70</v>
      </c>
      <c r="C26" s="789"/>
      <c r="D26" s="789"/>
      <c r="E26" s="789"/>
      <c r="F26" s="789"/>
      <c r="G26" s="789"/>
      <c r="H26" s="789"/>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790"/>
      <c r="C27" s="790"/>
      <c r="D27" s="790"/>
      <c r="E27" s="790"/>
      <c r="F27" s="790"/>
      <c r="G27" s="790"/>
      <c r="H27" s="790"/>
      <c r="O27" s="84"/>
      <c r="P27" s="402"/>
      <c r="Q27" s="84"/>
      <c r="R27" s="84"/>
      <c r="S27" s="84"/>
      <c r="U27" s="171"/>
      <c r="V27" s="173"/>
    </row>
    <row r="28" spans="1:35">
      <c r="B28" s="790"/>
      <c r="C28" s="790"/>
      <c r="D28" s="790"/>
      <c r="E28" s="790"/>
      <c r="F28" s="790"/>
      <c r="G28" s="790"/>
      <c r="H28" s="790"/>
      <c r="O28" s="84"/>
      <c r="P28" s="402"/>
      <c r="Q28" s="84"/>
      <c r="R28" s="84"/>
      <c r="S28" s="84"/>
      <c r="V28" s="173"/>
    </row>
    <row r="29" spans="1:35">
      <c r="B29" s="790"/>
      <c r="C29" s="790"/>
      <c r="D29" s="790"/>
      <c r="E29" s="790"/>
      <c r="F29" s="790"/>
      <c r="G29" s="790"/>
      <c r="H29" s="790"/>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790"/>
      <c r="C30" s="790"/>
      <c r="D30" s="790"/>
      <c r="E30" s="790"/>
      <c r="F30" s="790"/>
      <c r="G30" s="790"/>
      <c r="H30" s="790"/>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791" t="s">
        <v>75</v>
      </c>
      <c r="D38" s="782"/>
      <c r="O38" s="394"/>
      <c r="P38" s="395"/>
      <c r="Q38" s="396"/>
      <c r="R38" s="84"/>
    </row>
    <row r="39" spans="2:18">
      <c r="B39" s="142">
        <v>35</v>
      </c>
      <c r="C39" s="794">
        <f>LN(2)/B39</f>
        <v>1.980420515885558E-2</v>
      </c>
      <c r="D39" s="795"/>
    </row>
    <row r="40" spans="2:18" ht="27">
      <c r="B40" s="364" t="s">
        <v>76</v>
      </c>
      <c r="C40" s="792" t="s">
        <v>77</v>
      </c>
      <c r="D40" s="793"/>
    </row>
    <row r="41" spans="2:18" ht="13.5" thickBot="1">
      <c r="B41" s="143">
        <v>0.05</v>
      </c>
      <c r="C41" s="787">
        <f>LN(2)/B41</f>
        <v>13.862943611198904</v>
      </c>
      <c r="D41" s="788"/>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4.8070216940328008</v>
      </c>
      <c r="D19" s="416">
        <f>Dry_Matter_Content!C6</f>
        <v>0.59</v>
      </c>
      <c r="E19" s="283">
        <f>MCF!R18</f>
        <v>0.8</v>
      </c>
      <c r="F19" s="130">
        <f>C19*D19*$K$6*DOCF*E19</f>
        <v>0.43109370552086157</v>
      </c>
      <c r="G19" s="65">
        <f t="shared" ref="G19:G50" si="0">F19*$K$12</f>
        <v>0.43109370552086157</v>
      </c>
      <c r="H19" s="65">
        <f t="shared" ref="H19:H50" si="1">F19*(1-$K$12)</f>
        <v>0</v>
      </c>
      <c r="I19" s="65">
        <f t="shared" ref="I19:I50" si="2">G19+I18*$K$10</f>
        <v>0.43109370552086157</v>
      </c>
      <c r="J19" s="65">
        <f t="shared" ref="J19:J50" si="3">I18*(1-$K$10)+H19</f>
        <v>0</v>
      </c>
      <c r="K19" s="66">
        <f>J19*CH4_fraction*conv</f>
        <v>0</v>
      </c>
      <c r="O19" s="95">
        <f>Amnt_Deposited!B14</f>
        <v>2000</v>
      </c>
      <c r="P19" s="98">
        <f>Amnt_Deposited!C14</f>
        <v>4.8070216940328008</v>
      </c>
      <c r="Q19" s="283">
        <f>MCF!R18</f>
        <v>0.8</v>
      </c>
      <c r="R19" s="130">
        <f t="shared" ref="R19:R50" si="4">P19*$W$6*DOCF*Q19</f>
        <v>0.28842130164196805</v>
      </c>
      <c r="S19" s="65">
        <f>R19*$W$12</f>
        <v>0.28842130164196805</v>
      </c>
      <c r="T19" s="65">
        <f>R19*(1-$W$12)</f>
        <v>0</v>
      </c>
      <c r="U19" s="65">
        <f>S19+U18*$W$10</f>
        <v>0.28842130164196805</v>
      </c>
      <c r="V19" s="65">
        <f>U18*(1-$W$10)+T19</f>
        <v>0</v>
      </c>
      <c r="W19" s="66">
        <f>V19*CH4_fraction*conv</f>
        <v>0</v>
      </c>
    </row>
    <row r="20" spans="2:23">
      <c r="B20" s="96">
        <f>Amnt_Deposited!B15</f>
        <v>2001</v>
      </c>
      <c r="C20" s="99">
        <f>Amnt_Deposited!C15</f>
        <v>5.0736919366583999</v>
      </c>
      <c r="D20" s="418">
        <f>Dry_Matter_Content!C7</f>
        <v>0.59</v>
      </c>
      <c r="E20" s="284">
        <f>MCF!R19</f>
        <v>0.8</v>
      </c>
      <c r="F20" s="67">
        <f t="shared" ref="F20:F50" si="5">C20*D20*$K$6*DOCF*E20</f>
        <v>0.45500869287952528</v>
      </c>
      <c r="G20" s="67">
        <f t="shared" si="0"/>
        <v>0.45500869287952528</v>
      </c>
      <c r="H20" s="67">
        <f t="shared" si="1"/>
        <v>0</v>
      </c>
      <c r="I20" s="67">
        <f t="shared" si="2"/>
        <v>0.74397944540994354</v>
      </c>
      <c r="J20" s="67">
        <f t="shared" si="3"/>
        <v>0.14212295299044331</v>
      </c>
      <c r="K20" s="100">
        <f>J20*CH4_fraction*conv</f>
        <v>9.4748635326962205E-2</v>
      </c>
      <c r="M20" s="393"/>
      <c r="O20" s="96">
        <f>Amnt_Deposited!B15</f>
        <v>2001</v>
      </c>
      <c r="P20" s="99">
        <f>Amnt_Deposited!C15</f>
        <v>5.0736919366583999</v>
      </c>
      <c r="Q20" s="284">
        <f>MCF!R19</f>
        <v>0.8</v>
      </c>
      <c r="R20" s="67">
        <f t="shared" si="4"/>
        <v>0.30442151619950403</v>
      </c>
      <c r="S20" s="67">
        <f>R20*$W$12</f>
        <v>0.30442151619950403</v>
      </c>
      <c r="T20" s="67">
        <f>R20*(1-$W$12)</f>
        <v>0</v>
      </c>
      <c r="U20" s="67">
        <f>S20+U19*$W$10</f>
        <v>0.49775609639380708</v>
      </c>
      <c r="V20" s="67">
        <f>U19*(1-$W$10)+T20</f>
        <v>9.5086721447665015E-2</v>
      </c>
      <c r="W20" s="100">
        <f>V20*CH4_fraction*conv</f>
        <v>6.3391147631776668E-2</v>
      </c>
    </row>
    <row r="21" spans="2:23">
      <c r="B21" s="96">
        <f>Amnt_Deposited!B16</f>
        <v>2002</v>
      </c>
      <c r="C21" s="99">
        <f>Amnt_Deposited!C16</f>
        <v>5.3607430541808014</v>
      </c>
      <c r="D21" s="418">
        <f>Dry_Matter_Content!C8</f>
        <v>0.59</v>
      </c>
      <c r="E21" s="284">
        <f>MCF!R20</f>
        <v>0.8</v>
      </c>
      <c r="F21" s="67">
        <f t="shared" si="5"/>
        <v>0.48075143709893431</v>
      </c>
      <c r="G21" s="67">
        <f t="shared" si="0"/>
        <v>0.48075143709893431</v>
      </c>
      <c r="H21" s="67">
        <f t="shared" si="1"/>
        <v>0</v>
      </c>
      <c r="I21" s="67">
        <f t="shared" si="2"/>
        <v>0.9794557731956971</v>
      </c>
      <c r="J21" s="67">
        <f t="shared" si="3"/>
        <v>0.24527510931318078</v>
      </c>
      <c r="K21" s="100">
        <f t="shared" ref="K21:K84" si="6">J21*CH4_fraction*conv</f>
        <v>0.16351673954212051</v>
      </c>
      <c r="O21" s="96">
        <f>Amnt_Deposited!B16</f>
        <v>2002</v>
      </c>
      <c r="P21" s="99">
        <f>Amnt_Deposited!C16</f>
        <v>5.3607430541808014</v>
      </c>
      <c r="Q21" s="284">
        <f>MCF!R20</f>
        <v>0.8</v>
      </c>
      <c r="R21" s="67">
        <f t="shared" si="4"/>
        <v>0.3216445832508481</v>
      </c>
      <c r="S21" s="67">
        <f t="shared" ref="S21:S84" si="7">R21*$W$12</f>
        <v>0.3216445832508481</v>
      </c>
      <c r="T21" s="67">
        <f t="shared" ref="T21:T84" si="8">R21*(1-$W$12)</f>
        <v>0</v>
      </c>
      <c r="U21" s="67">
        <f t="shared" ref="U21:U84" si="9">S21+U20*$W$10</f>
        <v>0.65530047270006497</v>
      </c>
      <c r="V21" s="67">
        <f t="shared" ref="V21:V84" si="10">U20*(1-$W$10)+T21</f>
        <v>0.16410020694459018</v>
      </c>
      <c r="W21" s="100">
        <f t="shared" ref="W21:W84" si="11">V21*CH4_fraction*conv</f>
        <v>0.10940013796306011</v>
      </c>
    </row>
    <row r="22" spans="2:23">
      <c r="B22" s="96">
        <f>Amnt_Deposited!B17</f>
        <v>2003</v>
      </c>
      <c r="C22" s="99">
        <f>Amnt_Deposited!C17</f>
        <v>5.4588822871176008</v>
      </c>
      <c r="D22" s="418">
        <f>Dry_Matter_Content!C9</f>
        <v>0.59</v>
      </c>
      <c r="E22" s="284">
        <f>MCF!R21</f>
        <v>0.8</v>
      </c>
      <c r="F22" s="67">
        <f t="shared" si="5"/>
        <v>0.48955256350870641</v>
      </c>
      <c r="G22" s="67">
        <f t="shared" si="0"/>
        <v>0.48955256350870641</v>
      </c>
      <c r="H22" s="67">
        <f t="shared" si="1"/>
        <v>0</v>
      </c>
      <c r="I22" s="67">
        <f t="shared" si="2"/>
        <v>1.1461014024871188</v>
      </c>
      <c r="J22" s="67">
        <f t="shared" si="3"/>
        <v>0.32290693421728472</v>
      </c>
      <c r="K22" s="100">
        <f t="shared" si="6"/>
        <v>0.2152712894781898</v>
      </c>
      <c r="N22" s="258"/>
      <c r="O22" s="96">
        <f>Amnt_Deposited!B17</f>
        <v>2003</v>
      </c>
      <c r="P22" s="99">
        <f>Amnt_Deposited!C17</f>
        <v>5.4588822871176008</v>
      </c>
      <c r="Q22" s="284">
        <f>MCF!R21</f>
        <v>0.8</v>
      </c>
      <c r="R22" s="67">
        <f t="shared" si="4"/>
        <v>0.32753293722705606</v>
      </c>
      <c r="S22" s="67">
        <f t="shared" si="7"/>
        <v>0.32753293722705606</v>
      </c>
      <c r="T22" s="67">
        <f t="shared" si="8"/>
        <v>0</v>
      </c>
      <c r="U22" s="67">
        <f t="shared" si="9"/>
        <v>0.76679398025453982</v>
      </c>
      <c r="V22" s="67">
        <f t="shared" si="10"/>
        <v>0.21603942967258122</v>
      </c>
      <c r="W22" s="100">
        <f t="shared" si="11"/>
        <v>0.14402628644838747</v>
      </c>
    </row>
    <row r="23" spans="2:23">
      <c r="B23" s="96">
        <f>Amnt_Deposited!B18</f>
        <v>2004</v>
      </c>
      <c r="C23" s="99">
        <f>Amnt_Deposited!C18</f>
        <v>5.7594797291196</v>
      </c>
      <c r="D23" s="418">
        <f>Dry_Matter_Content!C10</f>
        <v>0.59</v>
      </c>
      <c r="E23" s="284">
        <f>MCF!R22</f>
        <v>0.8</v>
      </c>
      <c r="F23" s="67">
        <f t="shared" si="5"/>
        <v>0.51651014210744572</v>
      </c>
      <c r="G23" s="67">
        <f t="shared" si="0"/>
        <v>0.51651014210744572</v>
      </c>
      <c r="H23" s="67">
        <f t="shared" si="1"/>
        <v>0</v>
      </c>
      <c r="I23" s="67">
        <f t="shared" si="2"/>
        <v>1.2847648869841219</v>
      </c>
      <c r="J23" s="67">
        <f t="shared" si="3"/>
        <v>0.3778466576104425</v>
      </c>
      <c r="K23" s="100">
        <f t="shared" si="6"/>
        <v>0.25189777174029498</v>
      </c>
      <c r="N23" s="258"/>
      <c r="O23" s="96">
        <f>Amnt_Deposited!B18</f>
        <v>2004</v>
      </c>
      <c r="P23" s="99">
        <f>Amnt_Deposited!C18</f>
        <v>5.7594797291196</v>
      </c>
      <c r="Q23" s="284">
        <f>MCF!R22</f>
        <v>0.8</v>
      </c>
      <c r="R23" s="67">
        <f t="shared" si="4"/>
        <v>0.34556878374717603</v>
      </c>
      <c r="S23" s="67">
        <f t="shared" si="7"/>
        <v>0.34556878374717603</v>
      </c>
      <c r="T23" s="67">
        <f t="shared" si="8"/>
        <v>0</v>
      </c>
      <c r="U23" s="67">
        <f t="shared" si="9"/>
        <v>0.85956615989125029</v>
      </c>
      <c r="V23" s="67">
        <f t="shared" si="10"/>
        <v>0.25279660411046556</v>
      </c>
      <c r="W23" s="100">
        <f t="shared" si="11"/>
        <v>0.16853106940697704</v>
      </c>
    </row>
    <row r="24" spans="2:23">
      <c r="B24" s="96">
        <f>Amnt_Deposited!B19</f>
        <v>2005</v>
      </c>
      <c r="C24" s="99">
        <f>Amnt_Deposited!C19</f>
        <v>6.1736862247632009</v>
      </c>
      <c r="D24" s="418">
        <f>Dry_Matter_Content!C11</f>
        <v>0.59</v>
      </c>
      <c r="E24" s="284">
        <f>MCF!R23</f>
        <v>0.8</v>
      </c>
      <c r="F24" s="67">
        <f t="shared" si="5"/>
        <v>0.55365618063676381</v>
      </c>
      <c r="G24" s="67">
        <f t="shared" si="0"/>
        <v>0.55365618063676381</v>
      </c>
      <c r="H24" s="67">
        <f t="shared" si="1"/>
        <v>0</v>
      </c>
      <c r="I24" s="67">
        <f t="shared" si="2"/>
        <v>1.4148598388249334</v>
      </c>
      <c r="J24" s="67">
        <f t="shared" si="3"/>
        <v>0.42356122879595237</v>
      </c>
      <c r="K24" s="100">
        <f t="shared" si="6"/>
        <v>0.28237415253063491</v>
      </c>
      <c r="N24" s="258"/>
      <c r="O24" s="96">
        <f>Amnt_Deposited!B19</f>
        <v>2005</v>
      </c>
      <c r="P24" s="99">
        <f>Amnt_Deposited!C19</f>
        <v>6.1736862247632009</v>
      </c>
      <c r="Q24" s="284">
        <f>MCF!R23</f>
        <v>0.8</v>
      </c>
      <c r="R24" s="67">
        <f t="shared" si="4"/>
        <v>0.37042117348579207</v>
      </c>
      <c r="S24" s="67">
        <f t="shared" si="7"/>
        <v>0.37042117348579207</v>
      </c>
      <c r="T24" s="67">
        <f t="shared" si="8"/>
        <v>0</v>
      </c>
      <c r="U24" s="67">
        <f t="shared" si="9"/>
        <v>0.94660560135477267</v>
      </c>
      <c r="V24" s="67">
        <f t="shared" si="10"/>
        <v>0.28338173202226968</v>
      </c>
      <c r="W24" s="100">
        <f t="shared" si="11"/>
        <v>0.1889211546815131</v>
      </c>
    </row>
    <row r="25" spans="2:23">
      <c r="B25" s="96">
        <f>Amnt_Deposited!B20</f>
        <v>2006</v>
      </c>
      <c r="C25" s="99">
        <f>Amnt_Deposited!C20</f>
        <v>6.4249275721355996</v>
      </c>
      <c r="D25" s="418">
        <f>Dry_Matter_Content!C12</f>
        <v>0.59</v>
      </c>
      <c r="E25" s="284">
        <f>MCF!R24</f>
        <v>0.8</v>
      </c>
      <c r="F25" s="67">
        <f t="shared" si="5"/>
        <v>0.57618750466912061</v>
      </c>
      <c r="G25" s="67">
        <f t="shared" si="0"/>
        <v>0.57618750466912061</v>
      </c>
      <c r="H25" s="67">
        <f t="shared" si="1"/>
        <v>0</v>
      </c>
      <c r="I25" s="67">
        <f t="shared" si="2"/>
        <v>1.5245964169642272</v>
      </c>
      <c r="J25" s="67">
        <f t="shared" si="3"/>
        <v>0.46645092652982678</v>
      </c>
      <c r="K25" s="100">
        <f t="shared" si="6"/>
        <v>0.31096728435321785</v>
      </c>
      <c r="N25" s="258"/>
      <c r="O25" s="96">
        <f>Amnt_Deposited!B20</f>
        <v>2006</v>
      </c>
      <c r="P25" s="99">
        <f>Amnt_Deposited!C20</f>
        <v>6.4249275721355996</v>
      </c>
      <c r="Q25" s="284">
        <f>MCF!R24</f>
        <v>0.8</v>
      </c>
      <c r="R25" s="67">
        <f t="shared" si="4"/>
        <v>0.38549565432813598</v>
      </c>
      <c r="S25" s="67">
        <f t="shared" si="7"/>
        <v>0.38549565432813598</v>
      </c>
      <c r="T25" s="67">
        <f t="shared" si="8"/>
        <v>0</v>
      </c>
      <c r="U25" s="67">
        <f t="shared" si="9"/>
        <v>1.0200243646058613</v>
      </c>
      <c r="V25" s="67">
        <f t="shared" si="10"/>
        <v>0.31207689107704739</v>
      </c>
      <c r="W25" s="100">
        <f t="shared" si="11"/>
        <v>0.20805126071803159</v>
      </c>
    </row>
    <row r="26" spans="2:23">
      <c r="B26" s="96">
        <f>Amnt_Deposited!B21</f>
        <v>2007</v>
      </c>
      <c r="C26" s="99">
        <f>Amnt_Deposited!C21</f>
        <v>6.6834945753444011</v>
      </c>
      <c r="D26" s="418">
        <f>Dry_Matter_Content!C13</f>
        <v>0.59</v>
      </c>
      <c r="E26" s="284">
        <f>MCF!R25</f>
        <v>0.8</v>
      </c>
      <c r="F26" s="67">
        <f t="shared" si="5"/>
        <v>0.59937579351688586</v>
      </c>
      <c r="G26" s="67">
        <f t="shared" si="0"/>
        <v>0.59937579351688586</v>
      </c>
      <c r="H26" s="67">
        <f t="shared" si="1"/>
        <v>0</v>
      </c>
      <c r="I26" s="67">
        <f t="shared" si="2"/>
        <v>1.6213433339221175</v>
      </c>
      <c r="J26" s="67">
        <f t="shared" si="3"/>
        <v>0.50262887655899569</v>
      </c>
      <c r="K26" s="100">
        <f t="shared" si="6"/>
        <v>0.33508591770599711</v>
      </c>
      <c r="N26" s="258"/>
      <c r="O26" s="96">
        <f>Amnt_Deposited!B21</f>
        <v>2007</v>
      </c>
      <c r="P26" s="99">
        <f>Amnt_Deposited!C21</f>
        <v>6.6834945753444011</v>
      </c>
      <c r="Q26" s="284">
        <f>MCF!R25</f>
        <v>0.8</v>
      </c>
      <c r="R26" s="67">
        <f t="shared" si="4"/>
        <v>0.40100967452066405</v>
      </c>
      <c r="S26" s="67">
        <f t="shared" si="7"/>
        <v>0.40100967452066405</v>
      </c>
      <c r="T26" s="67">
        <f t="shared" si="8"/>
        <v>0</v>
      </c>
      <c r="U26" s="67">
        <f t="shared" si="9"/>
        <v>1.0847524535607387</v>
      </c>
      <c r="V26" s="67">
        <f t="shared" si="10"/>
        <v>0.33628158556578663</v>
      </c>
      <c r="W26" s="100">
        <f t="shared" si="11"/>
        <v>0.22418772371052442</v>
      </c>
    </row>
    <row r="27" spans="2:23">
      <c r="B27" s="96">
        <f>Amnt_Deposited!B22</f>
        <v>2008</v>
      </c>
      <c r="C27" s="99">
        <f>Amnt_Deposited!C22</f>
        <v>6.9488552035188</v>
      </c>
      <c r="D27" s="418">
        <f>Dry_Matter_Content!C14</f>
        <v>0.59</v>
      </c>
      <c r="E27" s="284">
        <f>MCF!R26</f>
        <v>0.8</v>
      </c>
      <c r="F27" s="67">
        <f t="shared" si="5"/>
        <v>0.62317333465156599</v>
      </c>
      <c r="G27" s="67">
        <f t="shared" si="0"/>
        <v>0.62317333465156599</v>
      </c>
      <c r="H27" s="67">
        <f t="shared" si="1"/>
        <v>0</v>
      </c>
      <c r="I27" s="67">
        <f t="shared" si="2"/>
        <v>1.7099922728858168</v>
      </c>
      <c r="J27" s="67">
        <f t="shared" si="3"/>
        <v>0.53452439568786669</v>
      </c>
      <c r="K27" s="100">
        <f t="shared" si="6"/>
        <v>0.35634959712524444</v>
      </c>
      <c r="N27" s="258"/>
      <c r="O27" s="96">
        <f>Amnt_Deposited!B22</f>
        <v>2008</v>
      </c>
      <c r="P27" s="99">
        <f>Amnt_Deposited!C22</f>
        <v>6.9488552035188</v>
      </c>
      <c r="Q27" s="284">
        <f>MCF!R26</f>
        <v>0.8</v>
      </c>
      <c r="R27" s="67">
        <f t="shared" si="4"/>
        <v>0.416931312211128</v>
      </c>
      <c r="S27" s="67">
        <f t="shared" si="7"/>
        <v>0.416931312211128</v>
      </c>
      <c r="T27" s="67">
        <f t="shared" si="8"/>
        <v>0</v>
      </c>
      <c r="U27" s="67">
        <f t="shared" si="9"/>
        <v>1.1440626268192351</v>
      </c>
      <c r="V27" s="67">
        <f t="shared" si="10"/>
        <v>0.35762113895263159</v>
      </c>
      <c r="W27" s="100">
        <f t="shared" si="11"/>
        <v>0.23841409263508773</v>
      </c>
    </row>
    <row r="28" spans="2:23">
      <c r="B28" s="96">
        <f>Amnt_Deposited!B23</f>
        <v>2009</v>
      </c>
      <c r="C28" s="99">
        <f>Amnt_Deposited!C23</f>
        <v>7.2201500221752006</v>
      </c>
      <c r="D28" s="418">
        <f>Dry_Matter_Content!C15</f>
        <v>0.59</v>
      </c>
      <c r="E28" s="284">
        <f>MCF!R27</f>
        <v>0.8</v>
      </c>
      <c r="F28" s="67">
        <f t="shared" si="5"/>
        <v>0.64750305398867203</v>
      </c>
      <c r="G28" s="67">
        <f t="shared" si="0"/>
        <v>0.64750305398867203</v>
      </c>
      <c r="H28" s="67">
        <f t="shared" si="1"/>
        <v>0</v>
      </c>
      <c r="I28" s="67">
        <f t="shared" si="2"/>
        <v>1.7937451530700801</v>
      </c>
      <c r="J28" s="67">
        <f t="shared" si="3"/>
        <v>0.56375017380440851</v>
      </c>
      <c r="K28" s="100">
        <f t="shared" si="6"/>
        <v>0.37583344920293899</v>
      </c>
      <c r="N28" s="258"/>
      <c r="O28" s="96">
        <f>Amnt_Deposited!B23</f>
        <v>2009</v>
      </c>
      <c r="P28" s="99">
        <f>Amnt_Deposited!C23</f>
        <v>7.2201500221752006</v>
      </c>
      <c r="Q28" s="284">
        <f>MCF!R27</f>
        <v>0.8</v>
      </c>
      <c r="R28" s="67">
        <f t="shared" si="4"/>
        <v>0.4332090013305121</v>
      </c>
      <c r="S28" s="67">
        <f t="shared" si="7"/>
        <v>0.4332090013305121</v>
      </c>
      <c r="T28" s="67">
        <f t="shared" si="8"/>
        <v>0</v>
      </c>
      <c r="U28" s="67">
        <f t="shared" si="9"/>
        <v>1.2000971140076362</v>
      </c>
      <c r="V28" s="67">
        <f t="shared" si="10"/>
        <v>0.37717451414211095</v>
      </c>
      <c r="W28" s="100">
        <f t="shared" si="11"/>
        <v>0.25144967609474062</v>
      </c>
    </row>
    <row r="29" spans="2:23">
      <c r="B29" s="96">
        <f>Amnt_Deposited!B24</f>
        <v>2010</v>
      </c>
      <c r="C29" s="99">
        <f>Amnt_Deposited!C24</f>
        <v>7.3288889470763996</v>
      </c>
      <c r="D29" s="418">
        <f>Dry_Matter_Content!C16</f>
        <v>0.59</v>
      </c>
      <c r="E29" s="284">
        <f>MCF!R28</f>
        <v>0.8</v>
      </c>
      <c r="F29" s="67">
        <f t="shared" si="5"/>
        <v>0.65725476077381151</v>
      </c>
      <c r="G29" s="67">
        <f t="shared" si="0"/>
        <v>0.65725476077381151</v>
      </c>
      <c r="H29" s="67">
        <f t="shared" si="1"/>
        <v>0</v>
      </c>
      <c r="I29" s="67">
        <f t="shared" si="2"/>
        <v>1.8596380943559525</v>
      </c>
      <c r="J29" s="67">
        <f t="shared" si="3"/>
        <v>0.59136181948793909</v>
      </c>
      <c r="K29" s="100">
        <f t="shared" si="6"/>
        <v>0.39424121299195936</v>
      </c>
      <c r="O29" s="96">
        <f>Amnt_Deposited!B24</f>
        <v>2010</v>
      </c>
      <c r="P29" s="99">
        <f>Amnt_Deposited!C24</f>
        <v>7.3288889470763996</v>
      </c>
      <c r="Q29" s="284">
        <f>MCF!R28</f>
        <v>0.8</v>
      </c>
      <c r="R29" s="67">
        <f t="shared" si="4"/>
        <v>0.43973333682458399</v>
      </c>
      <c r="S29" s="67">
        <f t="shared" si="7"/>
        <v>0.43973333682458399</v>
      </c>
      <c r="T29" s="67">
        <f t="shared" si="8"/>
        <v>0</v>
      </c>
      <c r="U29" s="67">
        <f t="shared" si="9"/>
        <v>1.2441824895334206</v>
      </c>
      <c r="V29" s="67">
        <f t="shared" si="10"/>
        <v>0.39564796129879959</v>
      </c>
      <c r="W29" s="100">
        <f t="shared" si="11"/>
        <v>0.26376530753253302</v>
      </c>
    </row>
    <row r="30" spans="2:23">
      <c r="B30" s="96">
        <f>Amnt_Deposited!B25</f>
        <v>2011</v>
      </c>
      <c r="C30" s="99">
        <f>Amnt_Deposited!C25</f>
        <v>0</v>
      </c>
      <c r="D30" s="418">
        <f>Dry_Matter_Content!C17</f>
        <v>0.59</v>
      </c>
      <c r="E30" s="284">
        <f>MCF!R29</f>
        <v>0.8</v>
      </c>
      <c r="F30" s="67">
        <f t="shared" si="5"/>
        <v>0</v>
      </c>
      <c r="G30" s="67">
        <f t="shared" si="0"/>
        <v>0</v>
      </c>
      <c r="H30" s="67">
        <f t="shared" si="1"/>
        <v>0</v>
      </c>
      <c r="I30" s="67">
        <f t="shared" si="2"/>
        <v>1.2465526930183106</v>
      </c>
      <c r="J30" s="67">
        <f t="shared" si="3"/>
        <v>0.61308540133764178</v>
      </c>
      <c r="K30" s="100">
        <f t="shared" si="6"/>
        <v>0.40872360089176119</v>
      </c>
      <c r="O30" s="96">
        <f>Amnt_Deposited!B25</f>
        <v>2011</v>
      </c>
      <c r="P30" s="99">
        <f>Amnt_Deposited!C25</f>
        <v>0</v>
      </c>
      <c r="Q30" s="284">
        <f>MCF!R29</f>
        <v>0.8</v>
      </c>
      <c r="R30" s="67">
        <f t="shared" si="4"/>
        <v>0</v>
      </c>
      <c r="S30" s="67">
        <f t="shared" si="7"/>
        <v>0</v>
      </c>
      <c r="T30" s="67">
        <f t="shared" si="8"/>
        <v>0</v>
      </c>
      <c r="U30" s="67">
        <f t="shared" si="9"/>
        <v>0.83400046366077885</v>
      </c>
      <c r="V30" s="67">
        <f t="shared" si="10"/>
        <v>0.41018202587264174</v>
      </c>
      <c r="W30" s="100">
        <f t="shared" si="11"/>
        <v>0.27345468391509448</v>
      </c>
    </row>
    <row r="31" spans="2:23">
      <c r="B31" s="96">
        <f>Amnt_Deposited!B26</f>
        <v>2012</v>
      </c>
      <c r="C31" s="99">
        <f>Amnt_Deposited!C26</f>
        <v>0</v>
      </c>
      <c r="D31" s="418">
        <f>Dry_Matter_Content!C18</f>
        <v>0.59</v>
      </c>
      <c r="E31" s="284">
        <f>MCF!R30</f>
        <v>0.8</v>
      </c>
      <c r="F31" s="67">
        <f t="shared" si="5"/>
        <v>0</v>
      </c>
      <c r="G31" s="67">
        <f t="shared" si="0"/>
        <v>0</v>
      </c>
      <c r="H31" s="67">
        <f t="shared" si="1"/>
        <v>0</v>
      </c>
      <c r="I31" s="67">
        <f t="shared" si="2"/>
        <v>0.8355892585698842</v>
      </c>
      <c r="J31" s="67">
        <f t="shared" si="3"/>
        <v>0.41096343444842648</v>
      </c>
      <c r="K31" s="100">
        <f t="shared" si="6"/>
        <v>0.27397562296561762</v>
      </c>
      <c r="O31" s="96">
        <f>Amnt_Deposited!B26</f>
        <v>2012</v>
      </c>
      <c r="P31" s="99">
        <f>Amnt_Deposited!C26</f>
        <v>0</v>
      </c>
      <c r="Q31" s="284">
        <f>MCF!R30</f>
        <v>0.8</v>
      </c>
      <c r="R31" s="67">
        <f t="shared" si="4"/>
        <v>0</v>
      </c>
      <c r="S31" s="67">
        <f t="shared" si="7"/>
        <v>0</v>
      </c>
      <c r="T31" s="67">
        <f t="shared" si="8"/>
        <v>0</v>
      </c>
      <c r="U31" s="67">
        <f t="shared" si="9"/>
        <v>0.55904722919483785</v>
      </c>
      <c r="V31" s="67">
        <f t="shared" si="10"/>
        <v>0.274953234465941</v>
      </c>
      <c r="W31" s="100">
        <f t="shared" si="11"/>
        <v>0.18330215631062732</v>
      </c>
    </row>
    <row r="32" spans="2:23">
      <c r="B32" s="96">
        <f>Amnt_Deposited!B27</f>
        <v>2013</v>
      </c>
      <c r="C32" s="99">
        <f>Amnt_Deposited!C27</f>
        <v>0</v>
      </c>
      <c r="D32" s="418">
        <f>Dry_Matter_Content!C19</f>
        <v>0.59</v>
      </c>
      <c r="E32" s="284">
        <f>MCF!R31</f>
        <v>0.8</v>
      </c>
      <c r="F32" s="67">
        <f t="shared" si="5"/>
        <v>0</v>
      </c>
      <c r="G32" s="67">
        <f t="shared" si="0"/>
        <v>0</v>
      </c>
      <c r="H32" s="67">
        <f t="shared" si="1"/>
        <v>0</v>
      </c>
      <c r="I32" s="67">
        <f t="shared" si="2"/>
        <v>0.56011223027145052</v>
      </c>
      <c r="J32" s="67">
        <f t="shared" si="3"/>
        <v>0.27547702829843368</v>
      </c>
      <c r="K32" s="100">
        <f t="shared" si="6"/>
        <v>0.18365135219895579</v>
      </c>
      <c r="O32" s="96">
        <f>Amnt_Deposited!B27</f>
        <v>2013</v>
      </c>
      <c r="P32" s="99">
        <f>Amnt_Deposited!C27</f>
        <v>0</v>
      </c>
      <c r="Q32" s="284">
        <f>MCF!R31</f>
        <v>0.8</v>
      </c>
      <c r="R32" s="67">
        <f t="shared" si="4"/>
        <v>0</v>
      </c>
      <c r="S32" s="67">
        <f t="shared" si="7"/>
        <v>0</v>
      </c>
      <c r="T32" s="67">
        <f t="shared" si="8"/>
        <v>0</v>
      </c>
      <c r="U32" s="67">
        <f t="shared" si="9"/>
        <v>0.37474056440998033</v>
      </c>
      <c r="V32" s="67">
        <f t="shared" si="10"/>
        <v>0.18430666478485752</v>
      </c>
      <c r="W32" s="100">
        <f t="shared" si="11"/>
        <v>0.12287110985657168</v>
      </c>
    </row>
    <row r="33" spans="2:23">
      <c r="B33" s="96">
        <f>Amnt_Deposited!B28</f>
        <v>2014</v>
      </c>
      <c r="C33" s="99">
        <f>Amnt_Deposited!C28</f>
        <v>0</v>
      </c>
      <c r="D33" s="418">
        <f>Dry_Matter_Content!C20</f>
        <v>0.59</v>
      </c>
      <c r="E33" s="284">
        <f>MCF!R32</f>
        <v>0.8</v>
      </c>
      <c r="F33" s="67">
        <f t="shared" si="5"/>
        <v>0</v>
      </c>
      <c r="G33" s="67">
        <f t="shared" si="0"/>
        <v>0</v>
      </c>
      <c r="H33" s="67">
        <f t="shared" si="1"/>
        <v>0</v>
      </c>
      <c r="I33" s="67">
        <f t="shared" si="2"/>
        <v>0.37545445598068333</v>
      </c>
      <c r="J33" s="67">
        <f t="shared" si="3"/>
        <v>0.18465777429076718</v>
      </c>
      <c r="K33" s="100">
        <f t="shared" si="6"/>
        <v>0.12310518286051145</v>
      </c>
      <c r="O33" s="96">
        <f>Amnt_Deposited!B28</f>
        <v>2014</v>
      </c>
      <c r="P33" s="99">
        <f>Amnt_Deposited!C28</f>
        <v>0</v>
      </c>
      <c r="Q33" s="284">
        <f>MCF!R32</f>
        <v>0.8</v>
      </c>
      <c r="R33" s="67">
        <f t="shared" si="4"/>
        <v>0</v>
      </c>
      <c r="S33" s="67">
        <f t="shared" si="7"/>
        <v>0</v>
      </c>
      <c r="T33" s="67">
        <f t="shared" si="8"/>
        <v>0</v>
      </c>
      <c r="U33" s="67">
        <f t="shared" si="9"/>
        <v>0.25119611238671946</v>
      </c>
      <c r="V33" s="67">
        <f t="shared" si="10"/>
        <v>0.12354445202326085</v>
      </c>
      <c r="W33" s="100">
        <f t="shared" si="11"/>
        <v>8.2362968015507229E-2</v>
      </c>
    </row>
    <row r="34" spans="2:23">
      <c r="B34" s="96">
        <f>Amnt_Deposited!B29</f>
        <v>2015</v>
      </c>
      <c r="C34" s="99">
        <f>Amnt_Deposited!C29</f>
        <v>0</v>
      </c>
      <c r="D34" s="418">
        <f>Dry_Matter_Content!C21</f>
        <v>0.59</v>
      </c>
      <c r="E34" s="284">
        <f>MCF!R33</f>
        <v>0.8</v>
      </c>
      <c r="F34" s="67">
        <f t="shared" si="5"/>
        <v>0</v>
      </c>
      <c r="G34" s="67">
        <f t="shared" si="0"/>
        <v>0</v>
      </c>
      <c r="H34" s="67">
        <f t="shared" si="1"/>
        <v>0</v>
      </c>
      <c r="I34" s="67">
        <f t="shared" si="2"/>
        <v>0.25167464821725755</v>
      </c>
      <c r="J34" s="67">
        <f t="shared" si="3"/>
        <v>0.12377980776342576</v>
      </c>
      <c r="K34" s="100">
        <f t="shared" si="6"/>
        <v>8.2519871842283835E-2</v>
      </c>
      <c r="O34" s="96">
        <f>Amnt_Deposited!B29</f>
        <v>2015</v>
      </c>
      <c r="P34" s="99">
        <f>Amnt_Deposited!C29</f>
        <v>0</v>
      </c>
      <c r="Q34" s="284">
        <f>MCF!R33</f>
        <v>0.8</v>
      </c>
      <c r="R34" s="67">
        <f t="shared" si="4"/>
        <v>0</v>
      </c>
      <c r="S34" s="67">
        <f t="shared" si="7"/>
        <v>0</v>
      </c>
      <c r="T34" s="67">
        <f t="shared" si="8"/>
        <v>0</v>
      </c>
      <c r="U34" s="67">
        <f t="shared" si="9"/>
        <v>0.16838178961903941</v>
      </c>
      <c r="V34" s="67">
        <f t="shared" si="10"/>
        <v>8.281432276768004E-2</v>
      </c>
      <c r="W34" s="100">
        <f t="shared" si="11"/>
        <v>5.5209548511786694E-2</v>
      </c>
    </row>
    <row r="35" spans="2:23">
      <c r="B35" s="96">
        <f>Amnt_Deposited!B30</f>
        <v>2016</v>
      </c>
      <c r="C35" s="99">
        <f>Amnt_Deposited!C30</f>
        <v>0</v>
      </c>
      <c r="D35" s="418">
        <f>Dry_Matter_Content!C22</f>
        <v>0.59</v>
      </c>
      <c r="E35" s="284">
        <f>MCF!R34</f>
        <v>0.8</v>
      </c>
      <c r="F35" s="67">
        <f t="shared" si="5"/>
        <v>0</v>
      </c>
      <c r="G35" s="67">
        <f t="shared" si="0"/>
        <v>0</v>
      </c>
      <c r="H35" s="67">
        <f t="shared" si="1"/>
        <v>0</v>
      </c>
      <c r="I35" s="67">
        <f t="shared" si="2"/>
        <v>0.16870256177899542</v>
      </c>
      <c r="J35" s="67">
        <f t="shared" si="3"/>
        <v>8.2972086438262135E-2</v>
      </c>
      <c r="K35" s="100">
        <f t="shared" si="6"/>
        <v>5.5314724292174752E-2</v>
      </c>
      <c r="O35" s="96">
        <f>Amnt_Deposited!B30</f>
        <v>2016</v>
      </c>
      <c r="P35" s="99">
        <f>Amnt_Deposited!C30</f>
        <v>0</v>
      </c>
      <c r="Q35" s="284">
        <f>MCF!R34</f>
        <v>0.8</v>
      </c>
      <c r="R35" s="67">
        <f t="shared" si="4"/>
        <v>0</v>
      </c>
      <c r="S35" s="67">
        <f t="shared" si="7"/>
        <v>0</v>
      </c>
      <c r="T35" s="67">
        <f t="shared" si="8"/>
        <v>0</v>
      </c>
      <c r="U35" s="67">
        <f t="shared" si="9"/>
        <v>0.11286968896899784</v>
      </c>
      <c r="V35" s="67">
        <f t="shared" si="10"/>
        <v>5.5512100650041578E-2</v>
      </c>
      <c r="W35" s="100">
        <f t="shared" si="11"/>
        <v>3.7008067100027714E-2</v>
      </c>
    </row>
    <row r="36" spans="2:23">
      <c r="B36" s="96">
        <f>Amnt_Deposited!B31</f>
        <v>2017</v>
      </c>
      <c r="C36" s="99">
        <f>Amnt_Deposited!C31</f>
        <v>0</v>
      </c>
      <c r="D36" s="418">
        <f>Dry_Matter_Content!C23</f>
        <v>0.59</v>
      </c>
      <c r="E36" s="284">
        <f>MCF!R35</f>
        <v>0.8</v>
      </c>
      <c r="F36" s="67">
        <f t="shared" si="5"/>
        <v>0</v>
      </c>
      <c r="G36" s="67">
        <f t="shared" si="0"/>
        <v>0</v>
      </c>
      <c r="H36" s="67">
        <f t="shared" si="1"/>
        <v>0</v>
      </c>
      <c r="I36" s="67">
        <f t="shared" si="2"/>
        <v>0.1130847089780265</v>
      </c>
      <c r="J36" s="67">
        <f t="shared" si="3"/>
        <v>5.5617852800968925E-2</v>
      </c>
      <c r="K36" s="100">
        <f t="shared" si="6"/>
        <v>3.7078568533979284E-2</v>
      </c>
      <c r="O36" s="96">
        <f>Amnt_Deposited!B31</f>
        <v>2017</v>
      </c>
      <c r="P36" s="99">
        <f>Amnt_Deposited!C31</f>
        <v>0</v>
      </c>
      <c r="Q36" s="284">
        <f>MCF!R35</f>
        <v>0.8</v>
      </c>
      <c r="R36" s="67">
        <f t="shared" si="4"/>
        <v>0</v>
      </c>
      <c r="S36" s="67">
        <f t="shared" si="7"/>
        <v>0</v>
      </c>
      <c r="T36" s="67">
        <f t="shared" si="8"/>
        <v>0</v>
      </c>
      <c r="U36" s="67">
        <f t="shared" si="9"/>
        <v>7.5658815105726918E-2</v>
      </c>
      <c r="V36" s="67">
        <f t="shared" si="10"/>
        <v>3.7210873863270912E-2</v>
      </c>
      <c r="W36" s="100">
        <f t="shared" si="11"/>
        <v>2.4807249242180605E-2</v>
      </c>
    </row>
    <row r="37" spans="2:23">
      <c r="B37" s="96">
        <f>Amnt_Deposited!B32</f>
        <v>2018</v>
      </c>
      <c r="C37" s="99">
        <f>Amnt_Deposited!C32</f>
        <v>0</v>
      </c>
      <c r="D37" s="418">
        <f>Dry_Matter_Content!C24</f>
        <v>0.59</v>
      </c>
      <c r="E37" s="284">
        <f>MCF!R36</f>
        <v>0.8</v>
      </c>
      <c r="F37" s="67">
        <f t="shared" si="5"/>
        <v>0</v>
      </c>
      <c r="G37" s="67">
        <f t="shared" si="0"/>
        <v>0</v>
      </c>
      <c r="H37" s="67">
        <f t="shared" si="1"/>
        <v>0</v>
      </c>
      <c r="I37" s="67">
        <f t="shared" si="2"/>
        <v>7.5802947328077602E-2</v>
      </c>
      <c r="J37" s="67">
        <f t="shared" si="3"/>
        <v>3.7281761649948897E-2</v>
      </c>
      <c r="K37" s="100">
        <f t="shared" si="6"/>
        <v>2.4854507766632596E-2</v>
      </c>
      <c r="O37" s="96">
        <f>Amnt_Deposited!B32</f>
        <v>2018</v>
      </c>
      <c r="P37" s="99">
        <f>Amnt_Deposited!C32</f>
        <v>0</v>
      </c>
      <c r="Q37" s="284">
        <f>MCF!R36</f>
        <v>0.8</v>
      </c>
      <c r="R37" s="67">
        <f t="shared" si="4"/>
        <v>0</v>
      </c>
      <c r="S37" s="67">
        <f t="shared" si="7"/>
        <v>0</v>
      </c>
      <c r="T37" s="67">
        <f t="shared" si="8"/>
        <v>0</v>
      </c>
      <c r="U37" s="67">
        <f t="shared" si="9"/>
        <v>5.0715620424672793E-2</v>
      </c>
      <c r="V37" s="67">
        <f t="shared" si="10"/>
        <v>2.4943194681054125E-2</v>
      </c>
      <c r="W37" s="100">
        <f t="shared" si="11"/>
        <v>1.6628796454036081E-2</v>
      </c>
    </row>
    <row r="38" spans="2:23">
      <c r="B38" s="96">
        <f>Amnt_Deposited!B33</f>
        <v>2019</v>
      </c>
      <c r="C38" s="99">
        <f>Amnt_Deposited!C33</f>
        <v>0</v>
      </c>
      <c r="D38" s="418">
        <f>Dry_Matter_Content!C25</f>
        <v>0.59</v>
      </c>
      <c r="E38" s="284">
        <f>MCF!R37</f>
        <v>0.8</v>
      </c>
      <c r="F38" s="67">
        <f t="shared" si="5"/>
        <v>0</v>
      </c>
      <c r="G38" s="67">
        <f t="shared" si="0"/>
        <v>0</v>
      </c>
      <c r="H38" s="67">
        <f t="shared" si="1"/>
        <v>0</v>
      </c>
      <c r="I38" s="67">
        <f t="shared" si="2"/>
        <v>5.0812235142594121E-2</v>
      </c>
      <c r="J38" s="67">
        <f t="shared" si="3"/>
        <v>2.4990712185483481E-2</v>
      </c>
      <c r="K38" s="100">
        <f t="shared" si="6"/>
        <v>1.666047479032232E-2</v>
      </c>
      <c r="O38" s="96">
        <f>Amnt_Deposited!B33</f>
        <v>2019</v>
      </c>
      <c r="P38" s="99">
        <f>Amnt_Deposited!C33</f>
        <v>0</v>
      </c>
      <c r="Q38" s="284">
        <f>MCF!R37</f>
        <v>0.8</v>
      </c>
      <c r="R38" s="67">
        <f t="shared" si="4"/>
        <v>0</v>
      </c>
      <c r="S38" s="67">
        <f t="shared" si="7"/>
        <v>0</v>
      </c>
      <c r="T38" s="67">
        <f t="shared" si="8"/>
        <v>0</v>
      </c>
      <c r="U38" s="67">
        <f t="shared" si="9"/>
        <v>3.3995697017792675E-2</v>
      </c>
      <c r="V38" s="67">
        <f t="shared" si="10"/>
        <v>1.6719923406880118E-2</v>
      </c>
      <c r="W38" s="100">
        <f t="shared" si="11"/>
        <v>1.1146615604586744E-2</v>
      </c>
    </row>
    <row r="39" spans="2:23">
      <c r="B39" s="96">
        <f>Amnt_Deposited!B34</f>
        <v>2020</v>
      </c>
      <c r="C39" s="99">
        <f>Amnt_Deposited!C34</f>
        <v>0</v>
      </c>
      <c r="D39" s="418">
        <f>Dry_Matter_Content!C26</f>
        <v>0.59</v>
      </c>
      <c r="E39" s="284">
        <f>MCF!R38</f>
        <v>0.8</v>
      </c>
      <c r="F39" s="67">
        <f t="shared" si="5"/>
        <v>0</v>
      </c>
      <c r="G39" s="67">
        <f t="shared" si="0"/>
        <v>0</v>
      </c>
      <c r="H39" s="67">
        <f t="shared" si="1"/>
        <v>0</v>
      </c>
      <c r="I39" s="67">
        <f t="shared" si="2"/>
        <v>3.4060459799957421E-2</v>
      </c>
      <c r="J39" s="67">
        <f t="shared" si="3"/>
        <v>1.67517753426367E-2</v>
      </c>
      <c r="K39" s="100">
        <f t="shared" si="6"/>
        <v>1.1167850228424467E-2</v>
      </c>
      <c r="O39" s="96">
        <f>Amnt_Deposited!B34</f>
        <v>2020</v>
      </c>
      <c r="P39" s="99">
        <f>Amnt_Deposited!C34</f>
        <v>0</v>
      </c>
      <c r="Q39" s="284">
        <f>MCF!R38</f>
        <v>0.8</v>
      </c>
      <c r="R39" s="67">
        <f t="shared" si="4"/>
        <v>0</v>
      </c>
      <c r="S39" s="67">
        <f t="shared" si="7"/>
        <v>0</v>
      </c>
      <c r="T39" s="67">
        <f t="shared" si="8"/>
        <v>0</v>
      </c>
      <c r="U39" s="67">
        <f t="shared" si="9"/>
        <v>2.2787997189980432E-2</v>
      </c>
      <c r="V39" s="67">
        <f t="shared" si="10"/>
        <v>1.1207699827812242E-2</v>
      </c>
      <c r="W39" s="100">
        <f t="shared" si="11"/>
        <v>7.4717998852081614E-3</v>
      </c>
    </row>
    <row r="40" spans="2:23">
      <c r="B40" s="96">
        <f>Amnt_Deposited!B35</f>
        <v>2021</v>
      </c>
      <c r="C40" s="99">
        <f>Amnt_Deposited!C35</f>
        <v>0</v>
      </c>
      <c r="D40" s="418">
        <f>Dry_Matter_Content!C27</f>
        <v>0.59</v>
      </c>
      <c r="E40" s="284">
        <f>MCF!R39</f>
        <v>0.8</v>
      </c>
      <c r="F40" s="67">
        <f t="shared" si="5"/>
        <v>0</v>
      </c>
      <c r="G40" s="67">
        <f t="shared" si="0"/>
        <v>0</v>
      </c>
      <c r="H40" s="67">
        <f t="shared" si="1"/>
        <v>0</v>
      </c>
      <c r="I40" s="67">
        <f t="shared" si="2"/>
        <v>2.2831408981102502E-2</v>
      </c>
      <c r="J40" s="67">
        <f t="shared" si="3"/>
        <v>1.122905081885492E-2</v>
      </c>
      <c r="K40" s="100">
        <f t="shared" si="6"/>
        <v>7.4860338792366136E-3</v>
      </c>
      <c r="O40" s="96">
        <f>Amnt_Deposited!B35</f>
        <v>2021</v>
      </c>
      <c r="P40" s="99">
        <f>Amnt_Deposited!C35</f>
        <v>0</v>
      </c>
      <c r="Q40" s="284">
        <f>MCF!R39</f>
        <v>0.8</v>
      </c>
      <c r="R40" s="67">
        <f t="shared" si="4"/>
        <v>0</v>
      </c>
      <c r="S40" s="67">
        <f t="shared" si="7"/>
        <v>0</v>
      </c>
      <c r="T40" s="67">
        <f t="shared" si="8"/>
        <v>0</v>
      </c>
      <c r="U40" s="67">
        <f t="shared" si="9"/>
        <v>1.5275251325447702E-2</v>
      </c>
      <c r="V40" s="67">
        <f t="shared" si="10"/>
        <v>7.5127458645327288E-3</v>
      </c>
      <c r="W40" s="100">
        <f t="shared" si="11"/>
        <v>5.0084972430218186E-3</v>
      </c>
    </row>
    <row r="41" spans="2:23">
      <c r="B41" s="96">
        <f>Amnt_Deposited!B36</f>
        <v>2022</v>
      </c>
      <c r="C41" s="99">
        <f>Amnt_Deposited!C36</f>
        <v>0</v>
      </c>
      <c r="D41" s="418">
        <f>Dry_Matter_Content!C28</f>
        <v>0.59</v>
      </c>
      <c r="E41" s="284">
        <f>MCF!R40</f>
        <v>0.8</v>
      </c>
      <c r="F41" s="67">
        <f t="shared" si="5"/>
        <v>0</v>
      </c>
      <c r="G41" s="67">
        <f t="shared" si="0"/>
        <v>0</v>
      </c>
      <c r="H41" s="67">
        <f t="shared" si="1"/>
        <v>0</v>
      </c>
      <c r="I41" s="67">
        <f t="shared" si="2"/>
        <v>1.5304351119271139E-2</v>
      </c>
      <c r="J41" s="67">
        <f t="shared" si="3"/>
        <v>7.5270578618313634E-3</v>
      </c>
      <c r="K41" s="100">
        <f t="shared" si="6"/>
        <v>5.0180385745542417E-3</v>
      </c>
      <c r="O41" s="96">
        <f>Amnt_Deposited!B36</f>
        <v>2022</v>
      </c>
      <c r="P41" s="99">
        <f>Amnt_Deposited!C36</f>
        <v>0</v>
      </c>
      <c r="Q41" s="284">
        <f>MCF!R40</f>
        <v>0.8</v>
      </c>
      <c r="R41" s="67">
        <f t="shared" si="4"/>
        <v>0</v>
      </c>
      <c r="S41" s="67">
        <f t="shared" si="7"/>
        <v>0</v>
      </c>
      <c r="T41" s="67">
        <f t="shared" si="8"/>
        <v>0</v>
      </c>
      <c r="U41" s="67">
        <f t="shared" si="9"/>
        <v>1.0239307171680064E-2</v>
      </c>
      <c r="V41" s="67">
        <f t="shared" si="10"/>
        <v>5.035944153767638E-3</v>
      </c>
      <c r="W41" s="100">
        <f t="shared" si="11"/>
        <v>3.3572961025117587E-3</v>
      </c>
    </row>
    <row r="42" spans="2:23">
      <c r="B42" s="96">
        <f>Amnt_Deposited!B37</f>
        <v>2023</v>
      </c>
      <c r="C42" s="99">
        <f>Amnt_Deposited!C37</f>
        <v>0</v>
      </c>
      <c r="D42" s="418">
        <f>Dry_Matter_Content!C29</f>
        <v>0.59</v>
      </c>
      <c r="E42" s="284">
        <f>MCF!R41</f>
        <v>0.8</v>
      </c>
      <c r="F42" s="67">
        <f t="shared" si="5"/>
        <v>0</v>
      </c>
      <c r="G42" s="67">
        <f t="shared" si="0"/>
        <v>0</v>
      </c>
      <c r="H42" s="67">
        <f t="shared" si="1"/>
        <v>0</v>
      </c>
      <c r="I42" s="67">
        <f t="shared" si="2"/>
        <v>1.0258813346815419E-2</v>
      </c>
      <c r="J42" s="67">
        <f t="shared" si="3"/>
        <v>5.045537772455721E-3</v>
      </c>
      <c r="K42" s="100">
        <f t="shared" si="6"/>
        <v>3.3636918483038137E-3</v>
      </c>
      <c r="O42" s="96">
        <f>Amnt_Deposited!B37</f>
        <v>2023</v>
      </c>
      <c r="P42" s="99">
        <f>Amnt_Deposited!C37</f>
        <v>0</v>
      </c>
      <c r="Q42" s="284">
        <f>MCF!R41</f>
        <v>0.8</v>
      </c>
      <c r="R42" s="67">
        <f t="shared" si="4"/>
        <v>0</v>
      </c>
      <c r="S42" s="67">
        <f t="shared" si="7"/>
        <v>0</v>
      </c>
      <c r="T42" s="67">
        <f t="shared" si="8"/>
        <v>0</v>
      </c>
      <c r="U42" s="67">
        <f t="shared" si="9"/>
        <v>6.8636128546936325E-3</v>
      </c>
      <c r="V42" s="67">
        <f t="shared" si="10"/>
        <v>3.3756943169864317E-3</v>
      </c>
      <c r="W42" s="100">
        <f t="shared" si="11"/>
        <v>2.2504628779909542E-3</v>
      </c>
    </row>
    <row r="43" spans="2:23">
      <c r="B43" s="96">
        <f>Amnt_Deposited!B38</f>
        <v>2024</v>
      </c>
      <c r="C43" s="99">
        <f>Amnt_Deposited!C38</f>
        <v>0</v>
      </c>
      <c r="D43" s="418">
        <f>Dry_Matter_Content!C30</f>
        <v>0.59</v>
      </c>
      <c r="E43" s="284">
        <f>MCF!R42</f>
        <v>0.8</v>
      </c>
      <c r="F43" s="67">
        <f t="shared" si="5"/>
        <v>0</v>
      </c>
      <c r="G43" s="67">
        <f t="shared" si="0"/>
        <v>0</v>
      </c>
      <c r="H43" s="67">
        <f t="shared" si="1"/>
        <v>0</v>
      </c>
      <c r="I43" s="67">
        <f t="shared" si="2"/>
        <v>6.8766882349083425E-3</v>
      </c>
      <c r="J43" s="67">
        <f t="shared" si="3"/>
        <v>3.3821251119070762E-3</v>
      </c>
      <c r="K43" s="100">
        <f t="shared" si="6"/>
        <v>2.2547500746047172E-3</v>
      </c>
      <c r="O43" s="96">
        <f>Amnt_Deposited!B38</f>
        <v>2024</v>
      </c>
      <c r="P43" s="99">
        <f>Amnt_Deposited!C38</f>
        <v>0</v>
      </c>
      <c r="Q43" s="284">
        <f>MCF!R42</f>
        <v>0.8</v>
      </c>
      <c r="R43" s="67">
        <f t="shared" si="4"/>
        <v>0</v>
      </c>
      <c r="S43" s="67">
        <f t="shared" si="7"/>
        <v>0</v>
      </c>
      <c r="T43" s="67">
        <f t="shared" si="8"/>
        <v>0</v>
      </c>
      <c r="U43" s="67">
        <f t="shared" si="9"/>
        <v>4.6008172847290417E-3</v>
      </c>
      <c r="V43" s="67">
        <f t="shared" si="10"/>
        <v>2.2627955699645909E-3</v>
      </c>
      <c r="W43" s="100">
        <f t="shared" si="11"/>
        <v>1.5085303799763938E-3</v>
      </c>
    </row>
    <row r="44" spans="2:23">
      <c r="B44" s="96">
        <f>Amnt_Deposited!B39</f>
        <v>2025</v>
      </c>
      <c r="C44" s="99">
        <f>Amnt_Deposited!C39</f>
        <v>0</v>
      </c>
      <c r="D44" s="418">
        <f>Dry_Matter_Content!C31</f>
        <v>0.59</v>
      </c>
      <c r="E44" s="284">
        <f>MCF!R43</f>
        <v>0.8</v>
      </c>
      <c r="F44" s="67">
        <f t="shared" si="5"/>
        <v>0</v>
      </c>
      <c r="G44" s="67">
        <f t="shared" si="0"/>
        <v>0</v>
      </c>
      <c r="H44" s="67">
        <f t="shared" si="1"/>
        <v>0</v>
      </c>
      <c r="I44" s="67">
        <f t="shared" si="2"/>
        <v>4.6095819741964993E-3</v>
      </c>
      <c r="J44" s="67">
        <f t="shared" si="3"/>
        <v>2.2671062607118428E-3</v>
      </c>
      <c r="K44" s="100">
        <f t="shared" si="6"/>
        <v>1.5114041738078952E-3</v>
      </c>
      <c r="O44" s="96">
        <f>Amnt_Deposited!B39</f>
        <v>2025</v>
      </c>
      <c r="P44" s="99">
        <f>Amnt_Deposited!C39</f>
        <v>0</v>
      </c>
      <c r="Q44" s="284">
        <f>MCF!R43</f>
        <v>0.8</v>
      </c>
      <c r="R44" s="67">
        <f t="shared" si="4"/>
        <v>0</v>
      </c>
      <c r="S44" s="67">
        <f t="shared" si="7"/>
        <v>0</v>
      </c>
      <c r="T44" s="67">
        <f t="shared" si="8"/>
        <v>0</v>
      </c>
      <c r="U44" s="67">
        <f t="shared" si="9"/>
        <v>3.0840200541011361E-3</v>
      </c>
      <c r="V44" s="67">
        <f t="shared" si="10"/>
        <v>1.5167972306279053E-3</v>
      </c>
      <c r="W44" s="100">
        <f t="shared" si="11"/>
        <v>1.0111981537519368E-3</v>
      </c>
    </row>
    <row r="45" spans="2:23">
      <c r="B45" s="96">
        <f>Amnt_Deposited!B40</f>
        <v>2026</v>
      </c>
      <c r="C45" s="99">
        <f>Amnt_Deposited!C40</f>
        <v>0</v>
      </c>
      <c r="D45" s="418">
        <f>Dry_Matter_Content!C32</f>
        <v>0.59</v>
      </c>
      <c r="E45" s="284">
        <f>MCF!R44</f>
        <v>0.8</v>
      </c>
      <c r="F45" s="67">
        <f t="shared" si="5"/>
        <v>0</v>
      </c>
      <c r="G45" s="67">
        <f t="shared" si="0"/>
        <v>0</v>
      </c>
      <c r="H45" s="67">
        <f t="shared" si="1"/>
        <v>0</v>
      </c>
      <c r="I45" s="67">
        <f t="shared" si="2"/>
        <v>3.0898952011484508E-3</v>
      </c>
      <c r="J45" s="67">
        <f t="shared" si="3"/>
        <v>1.5196867730480487E-3</v>
      </c>
      <c r="K45" s="100">
        <f t="shared" si="6"/>
        <v>1.0131245153653656E-3</v>
      </c>
      <c r="O45" s="96">
        <f>Amnt_Deposited!B40</f>
        <v>2026</v>
      </c>
      <c r="P45" s="99">
        <f>Amnt_Deposited!C40</f>
        <v>0</v>
      </c>
      <c r="Q45" s="284">
        <f>MCF!R44</f>
        <v>0.8</v>
      </c>
      <c r="R45" s="67">
        <f t="shared" si="4"/>
        <v>0</v>
      </c>
      <c r="S45" s="67">
        <f t="shared" si="7"/>
        <v>0</v>
      </c>
      <c r="T45" s="67">
        <f t="shared" si="8"/>
        <v>0</v>
      </c>
      <c r="U45" s="67">
        <f t="shared" si="9"/>
        <v>2.0672804646399085E-3</v>
      </c>
      <c r="V45" s="67">
        <f t="shared" si="10"/>
        <v>1.0167395894612277E-3</v>
      </c>
      <c r="W45" s="100">
        <f t="shared" si="11"/>
        <v>6.7782639297415178E-4</v>
      </c>
    </row>
    <row r="46" spans="2:23">
      <c r="B46" s="96">
        <f>Amnt_Deposited!B41</f>
        <v>2027</v>
      </c>
      <c r="C46" s="99">
        <f>Amnt_Deposited!C41</f>
        <v>0</v>
      </c>
      <c r="D46" s="418">
        <f>Dry_Matter_Content!C33</f>
        <v>0.59</v>
      </c>
      <c r="E46" s="284">
        <f>MCF!R45</f>
        <v>0.8</v>
      </c>
      <c r="F46" s="67">
        <f t="shared" si="5"/>
        <v>0</v>
      </c>
      <c r="G46" s="67">
        <f t="shared" si="0"/>
        <v>0</v>
      </c>
      <c r="H46" s="67">
        <f t="shared" si="1"/>
        <v>0</v>
      </c>
      <c r="I46" s="67">
        <f t="shared" si="2"/>
        <v>2.0712186934791306E-3</v>
      </c>
      <c r="J46" s="67">
        <f t="shared" si="3"/>
        <v>1.0186765076693203E-3</v>
      </c>
      <c r="K46" s="100">
        <f t="shared" si="6"/>
        <v>6.7911767177954684E-4</v>
      </c>
      <c r="O46" s="96">
        <f>Amnt_Deposited!B41</f>
        <v>2027</v>
      </c>
      <c r="P46" s="99">
        <f>Amnt_Deposited!C41</f>
        <v>0</v>
      </c>
      <c r="Q46" s="284">
        <f>MCF!R45</f>
        <v>0.8</v>
      </c>
      <c r="R46" s="67">
        <f t="shared" si="4"/>
        <v>0</v>
      </c>
      <c r="S46" s="67">
        <f t="shared" si="7"/>
        <v>0</v>
      </c>
      <c r="T46" s="67">
        <f t="shared" si="8"/>
        <v>0</v>
      </c>
      <c r="U46" s="67">
        <f t="shared" si="9"/>
        <v>1.3857395362260013E-3</v>
      </c>
      <c r="V46" s="67">
        <f t="shared" si="10"/>
        <v>6.8154092841390718E-4</v>
      </c>
      <c r="W46" s="100">
        <f t="shared" si="11"/>
        <v>4.5436061894260475E-4</v>
      </c>
    </row>
    <row r="47" spans="2:23">
      <c r="B47" s="96">
        <f>Amnt_Deposited!B42</f>
        <v>2028</v>
      </c>
      <c r="C47" s="99">
        <f>Amnt_Deposited!C42</f>
        <v>0</v>
      </c>
      <c r="D47" s="418">
        <f>Dry_Matter_Content!C34</f>
        <v>0.59</v>
      </c>
      <c r="E47" s="284">
        <f>MCF!R46</f>
        <v>0.8</v>
      </c>
      <c r="F47" s="67">
        <f t="shared" si="5"/>
        <v>0</v>
      </c>
      <c r="G47" s="67">
        <f t="shared" si="0"/>
        <v>0</v>
      </c>
      <c r="H47" s="67">
        <f t="shared" si="1"/>
        <v>0</v>
      </c>
      <c r="I47" s="67">
        <f t="shared" si="2"/>
        <v>1.3883794099628075E-3</v>
      </c>
      <c r="J47" s="67">
        <f t="shared" si="3"/>
        <v>6.8283928351632302E-4</v>
      </c>
      <c r="K47" s="100">
        <f t="shared" si="6"/>
        <v>4.5522618901088201E-4</v>
      </c>
      <c r="O47" s="96">
        <f>Amnt_Deposited!B42</f>
        <v>2028</v>
      </c>
      <c r="P47" s="99">
        <f>Amnt_Deposited!C42</f>
        <v>0</v>
      </c>
      <c r="Q47" s="284">
        <f>MCF!R46</f>
        <v>0.8</v>
      </c>
      <c r="R47" s="67">
        <f t="shared" si="4"/>
        <v>0</v>
      </c>
      <c r="S47" s="67">
        <f t="shared" si="7"/>
        <v>0</v>
      </c>
      <c r="T47" s="67">
        <f t="shared" si="8"/>
        <v>0</v>
      </c>
      <c r="U47" s="67">
        <f t="shared" si="9"/>
        <v>9.2888898971641863E-4</v>
      </c>
      <c r="V47" s="67">
        <f t="shared" si="10"/>
        <v>4.5685054650958262E-4</v>
      </c>
      <c r="W47" s="100">
        <f t="shared" si="11"/>
        <v>3.0456703100638837E-4</v>
      </c>
    </row>
    <row r="48" spans="2:23">
      <c r="B48" s="96">
        <f>Amnt_Deposited!B43</f>
        <v>2029</v>
      </c>
      <c r="C48" s="99">
        <f>Amnt_Deposited!C43</f>
        <v>0</v>
      </c>
      <c r="D48" s="418">
        <f>Dry_Matter_Content!C35</f>
        <v>0.59</v>
      </c>
      <c r="E48" s="284">
        <f>MCF!R47</f>
        <v>0.8</v>
      </c>
      <c r="F48" s="67">
        <f t="shared" si="5"/>
        <v>0</v>
      </c>
      <c r="G48" s="67">
        <f t="shared" si="0"/>
        <v>0</v>
      </c>
      <c r="H48" s="67">
        <f t="shared" si="1"/>
        <v>0</v>
      </c>
      <c r="I48" s="67">
        <f t="shared" si="2"/>
        <v>9.306585500012029E-4</v>
      </c>
      <c r="J48" s="67">
        <f t="shared" si="3"/>
        <v>4.5772085996160464E-4</v>
      </c>
      <c r="K48" s="100">
        <f t="shared" si="6"/>
        <v>3.0514723997440306E-4</v>
      </c>
      <c r="O48" s="96">
        <f>Amnt_Deposited!B43</f>
        <v>2029</v>
      </c>
      <c r="P48" s="99">
        <f>Amnt_Deposited!C43</f>
        <v>0</v>
      </c>
      <c r="Q48" s="284">
        <f>MCF!R47</f>
        <v>0.8</v>
      </c>
      <c r="R48" s="67">
        <f t="shared" si="4"/>
        <v>0</v>
      </c>
      <c r="S48" s="67">
        <f t="shared" si="7"/>
        <v>0</v>
      </c>
      <c r="T48" s="67">
        <f t="shared" si="8"/>
        <v>0</v>
      </c>
      <c r="U48" s="67">
        <f t="shared" si="9"/>
        <v>6.2265291034870821E-4</v>
      </c>
      <c r="V48" s="67">
        <f t="shared" si="10"/>
        <v>3.0623607936771036E-4</v>
      </c>
      <c r="W48" s="100">
        <f t="shared" si="11"/>
        <v>2.0415738624514023E-4</v>
      </c>
    </row>
    <row r="49" spans="2:23">
      <c r="B49" s="96">
        <f>Amnt_Deposited!B44</f>
        <v>2030</v>
      </c>
      <c r="C49" s="99">
        <f>Amnt_Deposited!C44</f>
        <v>0</v>
      </c>
      <c r="D49" s="418">
        <f>Dry_Matter_Content!C36</f>
        <v>0.59</v>
      </c>
      <c r="E49" s="284">
        <f>MCF!R48</f>
        <v>0.8</v>
      </c>
      <c r="F49" s="67">
        <f t="shared" si="5"/>
        <v>0</v>
      </c>
      <c r="G49" s="67">
        <f t="shared" si="0"/>
        <v>0</v>
      </c>
      <c r="H49" s="67">
        <f t="shared" si="1"/>
        <v>0</v>
      </c>
      <c r="I49" s="67">
        <f t="shared" si="2"/>
        <v>6.2383908208026766E-4</v>
      </c>
      <c r="J49" s="67">
        <f t="shared" si="3"/>
        <v>3.0681946792093524E-4</v>
      </c>
      <c r="K49" s="100">
        <f t="shared" si="6"/>
        <v>2.0454631194729016E-4</v>
      </c>
      <c r="O49" s="96">
        <f>Amnt_Deposited!B44</f>
        <v>2030</v>
      </c>
      <c r="P49" s="99">
        <f>Amnt_Deposited!C44</f>
        <v>0</v>
      </c>
      <c r="Q49" s="284">
        <f>MCF!R48</f>
        <v>0.8</v>
      </c>
      <c r="R49" s="67">
        <f t="shared" si="4"/>
        <v>0</v>
      </c>
      <c r="S49" s="67">
        <f t="shared" si="7"/>
        <v>0</v>
      </c>
      <c r="T49" s="67">
        <f t="shared" si="8"/>
        <v>0</v>
      </c>
      <c r="U49" s="67">
        <f t="shared" si="9"/>
        <v>4.1737672752917092E-4</v>
      </c>
      <c r="V49" s="67">
        <f t="shared" si="10"/>
        <v>2.0527618281953732E-4</v>
      </c>
      <c r="W49" s="100">
        <f t="shared" si="11"/>
        <v>1.3685078854635819E-4</v>
      </c>
    </row>
    <row r="50" spans="2:23">
      <c r="B50" s="96">
        <f>Amnt_Deposited!B45</f>
        <v>2031</v>
      </c>
      <c r="C50" s="99">
        <f>Amnt_Deposited!C45</f>
        <v>0</v>
      </c>
      <c r="D50" s="418">
        <f>Dry_Matter_Content!C37</f>
        <v>0.59</v>
      </c>
      <c r="E50" s="284">
        <f>MCF!R49</f>
        <v>0.8</v>
      </c>
      <c r="F50" s="67">
        <f t="shared" si="5"/>
        <v>0</v>
      </c>
      <c r="G50" s="67">
        <f t="shared" si="0"/>
        <v>0</v>
      </c>
      <c r="H50" s="67">
        <f t="shared" si="1"/>
        <v>0</v>
      </c>
      <c r="I50" s="67">
        <f t="shared" si="2"/>
        <v>4.1817184221887603E-4</v>
      </c>
      <c r="J50" s="67">
        <f t="shared" si="3"/>
        <v>2.0566723986139166E-4</v>
      </c>
      <c r="K50" s="100">
        <f t="shared" si="6"/>
        <v>1.3711149324092777E-4</v>
      </c>
      <c r="O50" s="96">
        <f>Amnt_Deposited!B45</f>
        <v>2031</v>
      </c>
      <c r="P50" s="99">
        <f>Amnt_Deposited!C45</f>
        <v>0</v>
      </c>
      <c r="Q50" s="284">
        <f>MCF!R49</f>
        <v>0.8</v>
      </c>
      <c r="R50" s="67">
        <f t="shared" si="4"/>
        <v>0</v>
      </c>
      <c r="S50" s="67">
        <f t="shared" si="7"/>
        <v>0</v>
      </c>
      <c r="T50" s="67">
        <f t="shared" si="8"/>
        <v>0</v>
      </c>
      <c r="U50" s="67">
        <f t="shared" si="9"/>
        <v>2.7977598721155833E-4</v>
      </c>
      <c r="V50" s="67">
        <f t="shared" si="10"/>
        <v>1.3760074031761259E-4</v>
      </c>
      <c r="W50" s="100">
        <f t="shared" si="11"/>
        <v>9.1733826878408393E-5</v>
      </c>
    </row>
    <row r="51" spans="2:23">
      <c r="B51" s="96">
        <f>Amnt_Deposited!B46</f>
        <v>2032</v>
      </c>
      <c r="C51" s="99">
        <f>Amnt_Deposited!C46</f>
        <v>0</v>
      </c>
      <c r="D51" s="418">
        <f>Dry_Matter_Content!C38</f>
        <v>0.59</v>
      </c>
      <c r="E51" s="284">
        <f>MCF!R50</f>
        <v>0.8</v>
      </c>
      <c r="F51" s="67">
        <f t="shared" ref="F51:F82" si="12">C51*D51*$K$6*DOCF*E51</f>
        <v>0</v>
      </c>
      <c r="G51" s="67">
        <f t="shared" ref="G51:G82" si="13">F51*$K$12</f>
        <v>0</v>
      </c>
      <c r="H51" s="67">
        <f t="shared" ref="H51:H82" si="14">F51*(1-$K$12)</f>
        <v>0</v>
      </c>
      <c r="I51" s="67">
        <f t="shared" ref="I51:I82" si="15">G51+I50*$K$10</f>
        <v>2.8030896852696506E-4</v>
      </c>
      <c r="J51" s="67">
        <f t="shared" ref="J51:J82" si="16">I50*(1-$K$10)+H51</f>
        <v>1.3786287369191094E-4</v>
      </c>
      <c r="K51" s="100">
        <f t="shared" si="6"/>
        <v>9.1908582461273957E-5</v>
      </c>
      <c r="O51" s="96">
        <f>Amnt_Deposited!B46</f>
        <v>2032</v>
      </c>
      <c r="P51" s="99">
        <f>Amnt_Deposited!C46</f>
        <v>0</v>
      </c>
      <c r="Q51" s="284">
        <f>MCF!R50</f>
        <v>0.8</v>
      </c>
      <c r="R51" s="67">
        <f t="shared" ref="R51:R82" si="17">P51*$W$6*DOCF*Q51</f>
        <v>0</v>
      </c>
      <c r="S51" s="67">
        <f t="shared" si="7"/>
        <v>0</v>
      </c>
      <c r="T51" s="67">
        <f t="shared" si="8"/>
        <v>0</v>
      </c>
      <c r="U51" s="67">
        <f t="shared" si="9"/>
        <v>1.8753945262731822E-4</v>
      </c>
      <c r="V51" s="67">
        <f t="shared" si="10"/>
        <v>9.2236534584240118E-5</v>
      </c>
      <c r="W51" s="100">
        <f t="shared" si="11"/>
        <v>6.1491023056160074E-5</v>
      </c>
    </row>
    <row r="52" spans="2:23">
      <c r="B52" s="96">
        <f>Amnt_Deposited!B47</f>
        <v>2033</v>
      </c>
      <c r="C52" s="99">
        <f>Amnt_Deposited!C47</f>
        <v>0</v>
      </c>
      <c r="D52" s="418">
        <f>Dry_Matter_Content!C39</f>
        <v>0.59</v>
      </c>
      <c r="E52" s="284">
        <f>MCF!R51</f>
        <v>0.8</v>
      </c>
      <c r="F52" s="67">
        <f t="shared" si="12"/>
        <v>0</v>
      </c>
      <c r="G52" s="67">
        <f t="shared" si="13"/>
        <v>0</v>
      </c>
      <c r="H52" s="67">
        <f t="shared" si="14"/>
        <v>0</v>
      </c>
      <c r="I52" s="67">
        <f t="shared" si="15"/>
        <v>1.878967206871978E-4</v>
      </c>
      <c r="J52" s="67">
        <f t="shared" si="16"/>
        <v>9.2412247839767273E-5</v>
      </c>
      <c r="K52" s="100">
        <f t="shared" si="6"/>
        <v>6.1608165226511506E-5</v>
      </c>
      <c r="O52" s="96">
        <f>Amnt_Deposited!B47</f>
        <v>2033</v>
      </c>
      <c r="P52" s="99">
        <f>Amnt_Deposited!C47</f>
        <v>0</v>
      </c>
      <c r="Q52" s="284">
        <f>MCF!R51</f>
        <v>0.8</v>
      </c>
      <c r="R52" s="67">
        <f t="shared" si="17"/>
        <v>0</v>
      </c>
      <c r="S52" s="67">
        <f t="shared" si="7"/>
        <v>0</v>
      </c>
      <c r="T52" s="67">
        <f t="shared" si="8"/>
        <v>0</v>
      </c>
      <c r="U52" s="67">
        <f t="shared" si="9"/>
        <v>1.2571145451864253E-4</v>
      </c>
      <c r="V52" s="67">
        <f t="shared" si="10"/>
        <v>6.1827998108675668E-5</v>
      </c>
      <c r="W52" s="100">
        <f t="shared" si="11"/>
        <v>4.1218665405783774E-5</v>
      </c>
    </row>
    <row r="53" spans="2:23">
      <c r="B53" s="96">
        <f>Amnt_Deposited!B48</f>
        <v>2034</v>
      </c>
      <c r="C53" s="99">
        <f>Amnt_Deposited!C48</f>
        <v>0</v>
      </c>
      <c r="D53" s="418">
        <f>Dry_Matter_Content!C40</f>
        <v>0.59</v>
      </c>
      <c r="E53" s="284">
        <f>MCF!R52</f>
        <v>0.8</v>
      </c>
      <c r="F53" s="67">
        <f t="shared" si="12"/>
        <v>0</v>
      </c>
      <c r="G53" s="67">
        <f t="shared" si="13"/>
        <v>0</v>
      </c>
      <c r="H53" s="67">
        <f t="shared" si="14"/>
        <v>0</v>
      </c>
      <c r="I53" s="67">
        <f t="shared" si="15"/>
        <v>1.2595093846098809E-4</v>
      </c>
      <c r="J53" s="67">
        <f t="shared" si="16"/>
        <v>6.1945782226209713E-5</v>
      </c>
      <c r="K53" s="100">
        <f t="shared" si="6"/>
        <v>4.1297188150806473E-5</v>
      </c>
      <c r="O53" s="96">
        <f>Amnt_Deposited!B48</f>
        <v>2034</v>
      </c>
      <c r="P53" s="99">
        <f>Amnt_Deposited!C48</f>
        <v>0</v>
      </c>
      <c r="Q53" s="284">
        <f>MCF!R52</f>
        <v>0.8</v>
      </c>
      <c r="R53" s="67">
        <f t="shared" si="17"/>
        <v>0</v>
      </c>
      <c r="S53" s="67">
        <f t="shared" si="7"/>
        <v>0</v>
      </c>
      <c r="T53" s="67">
        <f t="shared" si="8"/>
        <v>0</v>
      </c>
      <c r="U53" s="67">
        <f t="shared" si="9"/>
        <v>8.4266907980143637E-5</v>
      </c>
      <c r="V53" s="67">
        <f t="shared" si="10"/>
        <v>4.1444546538498891E-5</v>
      </c>
      <c r="W53" s="100">
        <f t="shared" si="11"/>
        <v>2.7629697692332594E-5</v>
      </c>
    </row>
    <row r="54" spans="2:23">
      <c r="B54" s="96">
        <f>Amnt_Deposited!B49</f>
        <v>2035</v>
      </c>
      <c r="C54" s="99">
        <f>Amnt_Deposited!C49</f>
        <v>0</v>
      </c>
      <c r="D54" s="418">
        <f>Dry_Matter_Content!C41</f>
        <v>0.59</v>
      </c>
      <c r="E54" s="284">
        <f>MCF!R53</f>
        <v>0.8</v>
      </c>
      <c r="F54" s="67">
        <f t="shared" si="12"/>
        <v>0</v>
      </c>
      <c r="G54" s="67">
        <f t="shared" si="13"/>
        <v>0</v>
      </c>
      <c r="H54" s="67">
        <f t="shared" si="14"/>
        <v>0</v>
      </c>
      <c r="I54" s="67">
        <f t="shared" si="15"/>
        <v>8.4427438867401509E-5</v>
      </c>
      <c r="J54" s="67">
        <f t="shared" si="16"/>
        <v>4.1523499593586575E-5</v>
      </c>
      <c r="K54" s="100">
        <f t="shared" si="6"/>
        <v>2.7682333062391049E-5</v>
      </c>
      <c r="O54" s="96">
        <f>Amnt_Deposited!B49</f>
        <v>2035</v>
      </c>
      <c r="P54" s="99">
        <f>Amnt_Deposited!C49</f>
        <v>0</v>
      </c>
      <c r="Q54" s="284">
        <f>MCF!R53</f>
        <v>0.8</v>
      </c>
      <c r="R54" s="67">
        <f t="shared" si="17"/>
        <v>0</v>
      </c>
      <c r="S54" s="67">
        <f t="shared" si="7"/>
        <v>0</v>
      </c>
      <c r="T54" s="67">
        <f t="shared" si="8"/>
        <v>0</v>
      </c>
      <c r="U54" s="67">
        <f t="shared" si="9"/>
        <v>5.6485797636530866E-5</v>
      </c>
      <c r="V54" s="67">
        <f t="shared" si="10"/>
        <v>2.7781110343612771E-5</v>
      </c>
      <c r="W54" s="100">
        <f t="shared" si="11"/>
        <v>1.8520740229075178E-5</v>
      </c>
    </row>
    <row r="55" spans="2:23">
      <c r="B55" s="96">
        <f>Amnt_Deposited!B50</f>
        <v>2036</v>
      </c>
      <c r="C55" s="99">
        <f>Amnt_Deposited!C50</f>
        <v>0</v>
      </c>
      <c r="D55" s="418">
        <f>Dry_Matter_Content!C42</f>
        <v>0.59</v>
      </c>
      <c r="E55" s="284">
        <f>MCF!R54</f>
        <v>0.8</v>
      </c>
      <c r="F55" s="67">
        <f t="shared" si="12"/>
        <v>0</v>
      </c>
      <c r="G55" s="67">
        <f t="shared" si="13"/>
        <v>0</v>
      </c>
      <c r="H55" s="67">
        <f t="shared" si="14"/>
        <v>0</v>
      </c>
      <c r="I55" s="67">
        <f t="shared" si="15"/>
        <v>5.6593404708267704E-5</v>
      </c>
      <c r="J55" s="67">
        <f t="shared" si="16"/>
        <v>2.7834034159133806E-5</v>
      </c>
      <c r="K55" s="100">
        <f t="shared" si="6"/>
        <v>1.8556022772755869E-5</v>
      </c>
      <c r="O55" s="96">
        <f>Amnt_Deposited!B50</f>
        <v>2036</v>
      </c>
      <c r="P55" s="99">
        <f>Amnt_Deposited!C50</f>
        <v>0</v>
      </c>
      <c r="Q55" s="284">
        <f>MCF!R54</f>
        <v>0.8</v>
      </c>
      <c r="R55" s="67">
        <f t="shared" si="17"/>
        <v>0</v>
      </c>
      <c r="S55" s="67">
        <f t="shared" si="7"/>
        <v>0</v>
      </c>
      <c r="T55" s="67">
        <f t="shared" si="8"/>
        <v>0</v>
      </c>
      <c r="U55" s="67">
        <f t="shared" si="9"/>
        <v>3.786356247207918E-5</v>
      </c>
      <c r="V55" s="67">
        <f t="shared" si="10"/>
        <v>1.8622235164451689E-5</v>
      </c>
      <c r="W55" s="100">
        <f t="shared" si="11"/>
        <v>1.2414823442967792E-5</v>
      </c>
    </row>
    <row r="56" spans="2:23">
      <c r="B56" s="96">
        <f>Amnt_Deposited!B51</f>
        <v>2037</v>
      </c>
      <c r="C56" s="99">
        <f>Amnt_Deposited!C51</f>
        <v>0</v>
      </c>
      <c r="D56" s="418">
        <f>Dry_Matter_Content!C43</f>
        <v>0.59</v>
      </c>
      <c r="E56" s="284">
        <f>MCF!R55</f>
        <v>0.8</v>
      </c>
      <c r="F56" s="67">
        <f t="shared" si="12"/>
        <v>0</v>
      </c>
      <c r="G56" s="67">
        <f t="shared" si="13"/>
        <v>0</v>
      </c>
      <c r="H56" s="67">
        <f t="shared" si="14"/>
        <v>0</v>
      </c>
      <c r="I56" s="67">
        <f t="shared" si="15"/>
        <v>3.7935693649359572E-5</v>
      </c>
      <c r="J56" s="67">
        <f t="shared" si="16"/>
        <v>1.8657711058908129E-5</v>
      </c>
      <c r="K56" s="100">
        <f t="shared" si="6"/>
        <v>1.2438474039272085E-5</v>
      </c>
      <c r="O56" s="96">
        <f>Amnt_Deposited!B51</f>
        <v>2037</v>
      </c>
      <c r="P56" s="99">
        <f>Amnt_Deposited!C51</f>
        <v>0</v>
      </c>
      <c r="Q56" s="284">
        <f>MCF!R55</f>
        <v>0.8</v>
      </c>
      <c r="R56" s="67">
        <f t="shared" si="17"/>
        <v>0</v>
      </c>
      <c r="S56" s="67">
        <f t="shared" si="7"/>
        <v>0</v>
      </c>
      <c r="T56" s="67">
        <f t="shared" si="8"/>
        <v>0</v>
      </c>
      <c r="U56" s="67">
        <f t="shared" si="9"/>
        <v>2.5380704939357421E-5</v>
      </c>
      <c r="V56" s="67">
        <f t="shared" si="10"/>
        <v>1.2482857532721759E-5</v>
      </c>
      <c r="W56" s="100">
        <f t="shared" si="11"/>
        <v>8.3219050218145062E-6</v>
      </c>
    </row>
    <row r="57" spans="2:23">
      <c r="B57" s="96">
        <f>Amnt_Deposited!B52</f>
        <v>2038</v>
      </c>
      <c r="C57" s="99">
        <f>Amnt_Deposited!C52</f>
        <v>0</v>
      </c>
      <c r="D57" s="418">
        <f>Dry_Matter_Content!C44</f>
        <v>0.59</v>
      </c>
      <c r="E57" s="284">
        <f>MCF!R56</f>
        <v>0.8</v>
      </c>
      <c r="F57" s="67">
        <f t="shared" si="12"/>
        <v>0</v>
      </c>
      <c r="G57" s="67">
        <f t="shared" si="13"/>
        <v>0</v>
      </c>
      <c r="H57" s="67">
        <f t="shared" si="14"/>
        <v>0</v>
      </c>
      <c r="I57" s="67">
        <f t="shared" si="15"/>
        <v>2.5429055913432619E-5</v>
      </c>
      <c r="J57" s="67">
        <f t="shared" si="16"/>
        <v>1.2506637735926954E-5</v>
      </c>
      <c r="K57" s="100">
        <f t="shared" si="6"/>
        <v>8.3377584906179681E-6</v>
      </c>
      <c r="O57" s="96">
        <f>Amnt_Deposited!B52</f>
        <v>2038</v>
      </c>
      <c r="P57" s="99">
        <f>Amnt_Deposited!C52</f>
        <v>0</v>
      </c>
      <c r="Q57" s="284">
        <f>MCF!R56</f>
        <v>0.8</v>
      </c>
      <c r="R57" s="67">
        <f t="shared" si="17"/>
        <v>0</v>
      </c>
      <c r="S57" s="67">
        <f t="shared" si="7"/>
        <v>0</v>
      </c>
      <c r="T57" s="67">
        <f t="shared" si="8"/>
        <v>0</v>
      </c>
      <c r="U57" s="67">
        <f t="shared" si="9"/>
        <v>1.7013195303367044E-5</v>
      </c>
      <c r="V57" s="67">
        <f t="shared" si="10"/>
        <v>8.3675096359903757E-6</v>
      </c>
      <c r="W57" s="100">
        <f t="shared" si="11"/>
        <v>5.5783397573269172E-6</v>
      </c>
    </row>
    <row r="58" spans="2:23">
      <c r="B58" s="96">
        <f>Amnt_Deposited!B53</f>
        <v>2039</v>
      </c>
      <c r="C58" s="99">
        <f>Amnt_Deposited!C53</f>
        <v>0</v>
      </c>
      <c r="D58" s="418">
        <f>Dry_Matter_Content!C45</f>
        <v>0.59</v>
      </c>
      <c r="E58" s="284">
        <f>MCF!R57</f>
        <v>0.8</v>
      </c>
      <c r="F58" s="67">
        <f t="shared" si="12"/>
        <v>0</v>
      </c>
      <c r="G58" s="67">
        <f t="shared" si="13"/>
        <v>0</v>
      </c>
      <c r="H58" s="67">
        <f t="shared" si="14"/>
        <v>0</v>
      </c>
      <c r="I58" s="67">
        <f t="shared" si="15"/>
        <v>1.7045605930534999E-5</v>
      </c>
      <c r="J58" s="67">
        <f t="shared" si="16"/>
        <v>8.3834499828976189E-6</v>
      </c>
      <c r="K58" s="100">
        <f t="shared" si="6"/>
        <v>5.588966655265079E-6</v>
      </c>
      <c r="O58" s="96">
        <f>Amnt_Deposited!B53</f>
        <v>2039</v>
      </c>
      <c r="P58" s="99">
        <f>Amnt_Deposited!C53</f>
        <v>0</v>
      </c>
      <c r="Q58" s="284">
        <f>MCF!R57</f>
        <v>0.8</v>
      </c>
      <c r="R58" s="67">
        <f t="shared" si="17"/>
        <v>0</v>
      </c>
      <c r="S58" s="67">
        <f t="shared" si="7"/>
        <v>0</v>
      </c>
      <c r="T58" s="67">
        <f t="shared" si="8"/>
        <v>0</v>
      </c>
      <c r="U58" s="67">
        <f t="shared" si="9"/>
        <v>1.1404285858966319E-5</v>
      </c>
      <c r="V58" s="67">
        <f t="shared" si="10"/>
        <v>5.6089094444007242E-6</v>
      </c>
      <c r="W58" s="100">
        <f t="shared" si="11"/>
        <v>3.739272962933816E-6</v>
      </c>
    </row>
    <row r="59" spans="2:23">
      <c r="B59" s="96">
        <f>Amnt_Deposited!B54</f>
        <v>2040</v>
      </c>
      <c r="C59" s="99">
        <f>Amnt_Deposited!C54</f>
        <v>0</v>
      </c>
      <c r="D59" s="418">
        <f>Dry_Matter_Content!C46</f>
        <v>0.59</v>
      </c>
      <c r="E59" s="284">
        <f>MCF!R58</f>
        <v>0.8</v>
      </c>
      <c r="F59" s="67">
        <f t="shared" si="12"/>
        <v>0</v>
      </c>
      <c r="G59" s="67">
        <f t="shared" si="13"/>
        <v>0</v>
      </c>
      <c r="H59" s="67">
        <f t="shared" si="14"/>
        <v>0</v>
      </c>
      <c r="I59" s="67">
        <f t="shared" si="15"/>
        <v>1.1426011352061588E-5</v>
      </c>
      <c r="J59" s="67">
        <f t="shared" si="16"/>
        <v>5.6195945784734118E-6</v>
      </c>
      <c r="K59" s="100">
        <f t="shared" si="6"/>
        <v>3.7463963856489409E-6</v>
      </c>
      <c r="O59" s="96">
        <f>Amnt_Deposited!B54</f>
        <v>2040</v>
      </c>
      <c r="P59" s="99">
        <f>Amnt_Deposited!C54</f>
        <v>0</v>
      </c>
      <c r="Q59" s="284">
        <f>MCF!R58</f>
        <v>0.8</v>
      </c>
      <c r="R59" s="67">
        <f t="shared" si="17"/>
        <v>0</v>
      </c>
      <c r="S59" s="67">
        <f t="shared" si="7"/>
        <v>0</v>
      </c>
      <c r="T59" s="67">
        <f t="shared" si="8"/>
        <v>0</v>
      </c>
      <c r="U59" s="67">
        <f t="shared" si="9"/>
        <v>7.6445214219858938E-6</v>
      </c>
      <c r="V59" s="67">
        <f t="shared" si="10"/>
        <v>3.7597644369804255E-6</v>
      </c>
      <c r="W59" s="100">
        <f t="shared" si="11"/>
        <v>2.506509624653617E-6</v>
      </c>
    </row>
    <row r="60" spans="2:23">
      <c r="B60" s="96">
        <f>Amnt_Deposited!B55</f>
        <v>2041</v>
      </c>
      <c r="C60" s="99">
        <f>Amnt_Deposited!C55</f>
        <v>0</v>
      </c>
      <c r="D60" s="418">
        <f>Dry_Matter_Content!C47</f>
        <v>0.59</v>
      </c>
      <c r="E60" s="284">
        <f>MCF!R59</f>
        <v>0.8</v>
      </c>
      <c r="F60" s="67">
        <f t="shared" si="12"/>
        <v>0</v>
      </c>
      <c r="G60" s="67">
        <f t="shared" si="13"/>
        <v>0</v>
      </c>
      <c r="H60" s="67">
        <f t="shared" si="14"/>
        <v>0</v>
      </c>
      <c r="I60" s="67">
        <f t="shared" si="15"/>
        <v>7.6590844555176618E-6</v>
      </c>
      <c r="J60" s="67">
        <f t="shared" si="16"/>
        <v>3.7669268965439269E-6</v>
      </c>
      <c r="K60" s="100">
        <f t="shared" si="6"/>
        <v>2.511284597695951E-6</v>
      </c>
      <c r="O60" s="96">
        <f>Amnt_Deposited!B55</f>
        <v>2041</v>
      </c>
      <c r="P60" s="99">
        <f>Amnt_Deposited!C55</f>
        <v>0</v>
      </c>
      <c r="Q60" s="284">
        <f>MCF!R59</f>
        <v>0.8</v>
      </c>
      <c r="R60" s="67">
        <f t="shared" si="17"/>
        <v>0</v>
      </c>
      <c r="S60" s="67">
        <f t="shared" si="7"/>
        <v>0</v>
      </c>
      <c r="T60" s="67">
        <f t="shared" si="8"/>
        <v>0</v>
      </c>
      <c r="U60" s="67">
        <f t="shared" si="9"/>
        <v>5.1242759515060157E-6</v>
      </c>
      <c r="V60" s="67">
        <f t="shared" si="10"/>
        <v>2.5202454704798785E-6</v>
      </c>
      <c r="W60" s="100">
        <f t="shared" si="11"/>
        <v>1.6801636469865855E-6</v>
      </c>
    </row>
    <row r="61" spans="2:23">
      <c r="B61" s="96">
        <f>Amnt_Deposited!B56</f>
        <v>2042</v>
      </c>
      <c r="C61" s="99">
        <f>Amnt_Deposited!C56</f>
        <v>0</v>
      </c>
      <c r="D61" s="418">
        <f>Dry_Matter_Content!C48</f>
        <v>0.59</v>
      </c>
      <c r="E61" s="284">
        <f>MCF!R60</f>
        <v>0.8</v>
      </c>
      <c r="F61" s="67">
        <f t="shared" si="12"/>
        <v>0</v>
      </c>
      <c r="G61" s="67">
        <f t="shared" si="13"/>
        <v>0</v>
      </c>
      <c r="H61" s="67">
        <f t="shared" si="14"/>
        <v>0</v>
      </c>
      <c r="I61" s="67">
        <f t="shared" si="15"/>
        <v>5.1340378448134489E-6</v>
      </c>
      <c r="J61" s="67">
        <f t="shared" si="16"/>
        <v>2.5250466107042133E-6</v>
      </c>
      <c r="K61" s="100">
        <f t="shared" si="6"/>
        <v>1.6833644071361421E-6</v>
      </c>
      <c r="O61" s="96">
        <f>Amnt_Deposited!B56</f>
        <v>2042</v>
      </c>
      <c r="P61" s="99">
        <f>Amnt_Deposited!C56</f>
        <v>0</v>
      </c>
      <c r="Q61" s="284">
        <f>MCF!R60</f>
        <v>0.8</v>
      </c>
      <c r="R61" s="67">
        <f t="shared" si="17"/>
        <v>0</v>
      </c>
      <c r="S61" s="67">
        <f t="shared" si="7"/>
        <v>0</v>
      </c>
      <c r="T61" s="67">
        <f t="shared" si="8"/>
        <v>0</v>
      </c>
      <c r="U61" s="67">
        <f t="shared" si="9"/>
        <v>3.434904891712832E-6</v>
      </c>
      <c r="V61" s="67">
        <f t="shared" si="10"/>
        <v>1.6893710597931837E-6</v>
      </c>
      <c r="W61" s="100">
        <f t="shared" si="11"/>
        <v>1.1262473731954557E-6</v>
      </c>
    </row>
    <row r="62" spans="2:23">
      <c r="B62" s="96">
        <f>Amnt_Deposited!B57</f>
        <v>2043</v>
      </c>
      <c r="C62" s="99">
        <f>Amnt_Deposited!C57</f>
        <v>0</v>
      </c>
      <c r="D62" s="418">
        <f>Dry_Matter_Content!C49</f>
        <v>0.59</v>
      </c>
      <c r="E62" s="284">
        <f>MCF!R61</f>
        <v>0.8</v>
      </c>
      <c r="F62" s="67">
        <f t="shared" si="12"/>
        <v>0</v>
      </c>
      <c r="G62" s="67">
        <f t="shared" si="13"/>
        <v>0</v>
      </c>
      <c r="H62" s="67">
        <f t="shared" si="14"/>
        <v>0</v>
      </c>
      <c r="I62" s="67">
        <f t="shared" si="15"/>
        <v>3.4414484844840657E-6</v>
      </c>
      <c r="J62" s="67">
        <f t="shared" si="16"/>
        <v>1.6925893603293832E-6</v>
      </c>
      <c r="K62" s="100">
        <f t="shared" si="6"/>
        <v>1.1283929068862554E-6</v>
      </c>
      <c r="O62" s="96">
        <f>Amnt_Deposited!B57</f>
        <v>2043</v>
      </c>
      <c r="P62" s="99">
        <f>Amnt_Deposited!C57</f>
        <v>0</v>
      </c>
      <c r="Q62" s="284">
        <f>MCF!R61</f>
        <v>0.8</v>
      </c>
      <c r="R62" s="67">
        <f t="shared" si="17"/>
        <v>0</v>
      </c>
      <c r="S62" s="67">
        <f t="shared" si="7"/>
        <v>0</v>
      </c>
      <c r="T62" s="67">
        <f t="shared" si="8"/>
        <v>0</v>
      </c>
      <c r="U62" s="67">
        <f t="shared" si="9"/>
        <v>2.3024856051409884E-6</v>
      </c>
      <c r="V62" s="67">
        <f t="shared" si="10"/>
        <v>1.1324192865718438E-6</v>
      </c>
      <c r="W62" s="100">
        <f t="shared" si="11"/>
        <v>7.5494619104789582E-7</v>
      </c>
    </row>
    <row r="63" spans="2:23">
      <c r="B63" s="96">
        <f>Amnt_Deposited!B58</f>
        <v>2044</v>
      </c>
      <c r="C63" s="99">
        <f>Amnt_Deposited!C58</f>
        <v>0</v>
      </c>
      <c r="D63" s="418">
        <f>Dry_Matter_Content!C50</f>
        <v>0.59</v>
      </c>
      <c r="E63" s="284">
        <f>MCF!R62</f>
        <v>0.8</v>
      </c>
      <c r="F63" s="67">
        <f t="shared" si="12"/>
        <v>0</v>
      </c>
      <c r="G63" s="67">
        <f t="shared" si="13"/>
        <v>0</v>
      </c>
      <c r="H63" s="67">
        <f t="shared" si="14"/>
        <v>0</v>
      </c>
      <c r="I63" s="67">
        <f t="shared" si="15"/>
        <v>2.30687190654864E-6</v>
      </c>
      <c r="J63" s="67">
        <f t="shared" si="16"/>
        <v>1.1345765779354257E-6</v>
      </c>
      <c r="K63" s="100">
        <f t="shared" si="6"/>
        <v>7.5638438529028378E-7</v>
      </c>
      <c r="O63" s="96">
        <f>Amnt_Deposited!B58</f>
        <v>2044</v>
      </c>
      <c r="P63" s="99">
        <f>Amnt_Deposited!C58</f>
        <v>0</v>
      </c>
      <c r="Q63" s="284">
        <f>MCF!R62</f>
        <v>0.8</v>
      </c>
      <c r="R63" s="67">
        <f t="shared" si="17"/>
        <v>0</v>
      </c>
      <c r="S63" s="67">
        <f t="shared" si="7"/>
        <v>0</v>
      </c>
      <c r="T63" s="67">
        <f t="shared" si="8"/>
        <v>0</v>
      </c>
      <c r="U63" s="67">
        <f t="shared" si="9"/>
        <v>1.5434022568345041E-6</v>
      </c>
      <c r="V63" s="67">
        <f t="shared" si="10"/>
        <v>7.5908334830648417E-7</v>
      </c>
      <c r="W63" s="100">
        <f t="shared" si="11"/>
        <v>5.0605556553765604E-7</v>
      </c>
    </row>
    <row r="64" spans="2:23">
      <c r="B64" s="96">
        <f>Amnt_Deposited!B59</f>
        <v>2045</v>
      </c>
      <c r="C64" s="99">
        <f>Amnt_Deposited!C59</f>
        <v>0</v>
      </c>
      <c r="D64" s="418">
        <f>Dry_Matter_Content!C51</f>
        <v>0.59</v>
      </c>
      <c r="E64" s="284">
        <f>MCF!R63</f>
        <v>0.8</v>
      </c>
      <c r="F64" s="67">
        <f t="shared" si="12"/>
        <v>0</v>
      </c>
      <c r="G64" s="67">
        <f t="shared" si="13"/>
        <v>0</v>
      </c>
      <c r="H64" s="67">
        <f t="shared" si="14"/>
        <v>0</v>
      </c>
      <c r="I64" s="67">
        <f t="shared" si="15"/>
        <v>1.5463424825960074E-6</v>
      </c>
      <c r="J64" s="67">
        <f t="shared" si="16"/>
        <v>7.6052942395263262E-7</v>
      </c>
      <c r="K64" s="100">
        <f t="shared" si="6"/>
        <v>5.0701961596842174E-7</v>
      </c>
      <c r="O64" s="96">
        <f>Amnt_Deposited!B59</f>
        <v>2045</v>
      </c>
      <c r="P64" s="99">
        <f>Amnt_Deposited!C59</f>
        <v>0</v>
      </c>
      <c r="Q64" s="284">
        <f>MCF!R63</f>
        <v>0.8</v>
      </c>
      <c r="R64" s="67">
        <f t="shared" si="17"/>
        <v>0</v>
      </c>
      <c r="S64" s="67">
        <f t="shared" si="7"/>
        <v>0</v>
      </c>
      <c r="T64" s="67">
        <f t="shared" si="8"/>
        <v>0</v>
      </c>
      <c r="U64" s="67">
        <f t="shared" si="9"/>
        <v>1.0345734718528144E-6</v>
      </c>
      <c r="V64" s="67">
        <f t="shared" si="10"/>
        <v>5.0882878498168971E-7</v>
      </c>
      <c r="W64" s="100">
        <f t="shared" si="11"/>
        <v>3.3921918998779311E-7</v>
      </c>
    </row>
    <row r="65" spans="2:23">
      <c r="B65" s="96">
        <f>Amnt_Deposited!B60</f>
        <v>2046</v>
      </c>
      <c r="C65" s="99">
        <f>Amnt_Deposited!C60</f>
        <v>0</v>
      </c>
      <c r="D65" s="418">
        <f>Dry_Matter_Content!C52</f>
        <v>0.59</v>
      </c>
      <c r="E65" s="284">
        <f>MCF!R64</f>
        <v>0.8</v>
      </c>
      <c r="F65" s="67">
        <f t="shared" si="12"/>
        <v>0</v>
      </c>
      <c r="G65" s="67">
        <f t="shared" si="13"/>
        <v>0</v>
      </c>
      <c r="H65" s="67">
        <f t="shared" si="14"/>
        <v>0</v>
      </c>
      <c r="I65" s="67">
        <f t="shared" si="15"/>
        <v>1.0365443641206204E-6</v>
      </c>
      <c r="J65" s="67">
        <f t="shared" si="16"/>
        <v>5.0979811847538689E-7</v>
      </c>
      <c r="K65" s="100">
        <f t="shared" si="6"/>
        <v>3.398654123169246E-7</v>
      </c>
      <c r="O65" s="96">
        <f>Amnt_Deposited!B60</f>
        <v>2046</v>
      </c>
      <c r="P65" s="99">
        <f>Amnt_Deposited!C60</f>
        <v>0</v>
      </c>
      <c r="Q65" s="284">
        <f>MCF!R64</f>
        <v>0.8</v>
      </c>
      <c r="R65" s="67">
        <f t="shared" si="17"/>
        <v>0</v>
      </c>
      <c r="S65" s="67">
        <f t="shared" si="7"/>
        <v>0</v>
      </c>
      <c r="T65" s="67">
        <f t="shared" si="8"/>
        <v>0</v>
      </c>
      <c r="U65" s="67">
        <f t="shared" si="9"/>
        <v>6.9349533727962975E-7</v>
      </c>
      <c r="V65" s="67">
        <f t="shared" si="10"/>
        <v>3.4107813457318464E-7</v>
      </c>
      <c r="W65" s="100">
        <f t="shared" si="11"/>
        <v>2.2738542304878975E-7</v>
      </c>
    </row>
    <row r="66" spans="2:23">
      <c r="B66" s="96">
        <f>Amnt_Deposited!B61</f>
        <v>2047</v>
      </c>
      <c r="C66" s="99">
        <f>Amnt_Deposited!C61</f>
        <v>0</v>
      </c>
      <c r="D66" s="418">
        <f>Dry_Matter_Content!C53</f>
        <v>0.59</v>
      </c>
      <c r="E66" s="284">
        <f>MCF!R65</f>
        <v>0.8</v>
      </c>
      <c r="F66" s="67">
        <f t="shared" si="12"/>
        <v>0</v>
      </c>
      <c r="G66" s="67">
        <f t="shared" si="13"/>
        <v>0</v>
      </c>
      <c r="H66" s="67">
        <f t="shared" si="14"/>
        <v>0</v>
      </c>
      <c r="I66" s="67">
        <f t="shared" si="15"/>
        <v>6.9481646587531677E-7</v>
      </c>
      <c r="J66" s="67">
        <f t="shared" si="16"/>
        <v>3.4172789824530363E-7</v>
      </c>
      <c r="K66" s="100">
        <f t="shared" si="6"/>
        <v>2.2781859883020241E-7</v>
      </c>
      <c r="O66" s="96">
        <f>Amnt_Deposited!B61</f>
        <v>2047</v>
      </c>
      <c r="P66" s="99">
        <f>Amnt_Deposited!C61</f>
        <v>0</v>
      </c>
      <c r="Q66" s="284">
        <f>MCF!R65</f>
        <v>0.8</v>
      </c>
      <c r="R66" s="67">
        <f t="shared" si="17"/>
        <v>0</v>
      </c>
      <c r="S66" s="67">
        <f t="shared" si="7"/>
        <v>0</v>
      </c>
      <c r="T66" s="67">
        <f t="shared" si="8"/>
        <v>0</v>
      </c>
      <c r="U66" s="67">
        <f t="shared" si="9"/>
        <v>4.6486382641078266E-7</v>
      </c>
      <c r="V66" s="67">
        <f t="shared" si="10"/>
        <v>2.2863151086884712E-7</v>
      </c>
      <c r="W66" s="100">
        <f t="shared" si="11"/>
        <v>1.5242100724589807E-7</v>
      </c>
    </row>
    <row r="67" spans="2:23">
      <c r="B67" s="96">
        <f>Amnt_Deposited!B62</f>
        <v>2048</v>
      </c>
      <c r="C67" s="99">
        <f>Amnt_Deposited!C62</f>
        <v>0</v>
      </c>
      <c r="D67" s="418">
        <f>Dry_Matter_Content!C54</f>
        <v>0.59</v>
      </c>
      <c r="E67" s="284">
        <f>MCF!R66</f>
        <v>0.8</v>
      </c>
      <c r="F67" s="67">
        <f t="shared" si="12"/>
        <v>0</v>
      </c>
      <c r="G67" s="67">
        <f t="shared" si="13"/>
        <v>0</v>
      </c>
      <c r="H67" s="67">
        <f t="shared" si="14"/>
        <v>0</v>
      </c>
      <c r="I67" s="67">
        <f t="shared" si="15"/>
        <v>4.6574940539186255E-7</v>
      </c>
      <c r="J67" s="67">
        <f t="shared" si="16"/>
        <v>2.2906706048345422E-7</v>
      </c>
      <c r="K67" s="100">
        <f t="shared" si="6"/>
        <v>1.5271137365563614E-7</v>
      </c>
      <c r="O67" s="96">
        <f>Amnt_Deposited!B62</f>
        <v>2048</v>
      </c>
      <c r="P67" s="99">
        <f>Amnt_Deposited!C62</f>
        <v>0</v>
      </c>
      <c r="Q67" s="284">
        <f>MCF!R66</f>
        <v>0.8</v>
      </c>
      <c r="R67" s="67">
        <f t="shared" si="17"/>
        <v>0</v>
      </c>
      <c r="S67" s="67">
        <f t="shared" si="7"/>
        <v>0</v>
      </c>
      <c r="T67" s="67">
        <f t="shared" si="8"/>
        <v>0</v>
      </c>
      <c r="U67" s="67">
        <f t="shared" si="9"/>
        <v>3.1160754151997928E-7</v>
      </c>
      <c r="V67" s="67">
        <f t="shared" si="10"/>
        <v>1.5325628489080338E-7</v>
      </c>
      <c r="W67" s="100">
        <f t="shared" si="11"/>
        <v>1.0217085659386891E-7</v>
      </c>
    </row>
    <row r="68" spans="2:23">
      <c r="B68" s="96">
        <f>Amnt_Deposited!B63</f>
        <v>2049</v>
      </c>
      <c r="C68" s="99">
        <f>Amnt_Deposited!C63</f>
        <v>0</v>
      </c>
      <c r="D68" s="418">
        <f>Dry_Matter_Content!C55</f>
        <v>0.59</v>
      </c>
      <c r="E68" s="284">
        <f>MCF!R67</f>
        <v>0.8</v>
      </c>
      <c r="F68" s="67">
        <f t="shared" si="12"/>
        <v>0</v>
      </c>
      <c r="G68" s="67">
        <f t="shared" si="13"/>
        <v>0</v>
      </c>
      <c r="H68" s="67">
        <f t="shared" si="14"/>
        <v>0</v>
      </c>
      <c r="I68" s="67">
        <f t="shared" si="15"/>
        <v>3.1220116286334493E-7</v>
      </c>
      <c r="J68" s="67">
        <f t="shared" si="16"/>
        <v>1.5354824252851761E-7</v>
      </c>
      <c r="K68" s="100">
        <f t="shared" si="6"/>
        <v>1.0236549501901173E-7</v>
      </c>
      <c r="O68" s="96">
        <f>Amnt_Deposited!B63</f>
        <v>2049</v>
      </c>
      <c r="P68" s="99">
        <f>Amnt_Deposited!C63</f>
        <v>0</v>
      </c>
      <c r="Q68" s="284">
        <f>MCF!R67</f>
        <v>0.8</v>
      </c>
      <c r="R68" s="67">
        <f t="shared" si="17"/>
        <v>0</v>
      </c>
      <c r="S68" s="67">
        <f t="shared" si="7"/>
        <v>0</v>
      </c>
      <c r="T68" s="67">
        <f t="shared" si="8"/>
        <v>0</v>
      </c>
      <c r="U68" s="67">
        <f t="shared" si="9"/>
        <v>2.0887678157672491E-7</v>
      </c>
      <c r="V68" s="67">
        <f t="shared" si="10"/>
        <v>1.0273075994325438E-7</v>
      </c>
      <c r="W68" s="100">
        <f t="shared" si="11"/>
        <v>6.8487173295502917E-8</v>
      </c>
    </row>
    <row r="69" spans="2:23">
      <c r="B69" s="96">
        <f>Amnt_Deposited!B64</f>
        <v>2050</v>
      </c>
      <c r="C69" s="99">
        <f>Amnt_Deposited!C64</f>
        <v>0</v>
      </c>
      <c r="D69" s="418">
        <f>Dry_Matter_Content!C56</f>
        <v>0.59</v>
      </c>
      <c r="E69" s="284">
        <f>MCF!R68</f>
        <v>0.8</v>
      </c>
      <c r="F69" s="67">
        <f t="shared" si="12"/>
        <v>0</v>
      </c>
      <c r="G69" s="67">
        <f t="shared" si="13"/>
        <v>0</v>
      </c>
      <c r="H69" s="67">
        <f t="shared" si="14"/>
        <v>0</v>
      </c>
      <c r="I69" s="67">
        <f t="shared" si="15"/>
        <v>2.0927469786293751E-7</v>
      </c>
      <c r="J69" s="67">
        <f t="shared" si="16"/>
        <v>1.0292646500040742E-7</v>
      </c>
      <c r="K69" s="100">
        <f t="shared" si="6"/>
        <v>6.8617643333604947E-8</v>
      </c>
      <c r="O69" s="96">
        <f>Amnt_Deposited!B64</f>
        <v>2050</v>
      </c>
      <c r="P69" s="99">
        <f>Amnt_Deposited!C64</f>
        <v>0</v>
      </c>
      <c r="Q69" s="284">
        <f>MCF!R68</f>
        <v>0.8</v>
      </c>
      <c r="R69" s="67">
        <f t="shared" si="17"/>
        <v>0</v>
      </c>
      <c r="S69" s="67">
        <f t="shared" si="7"/>
        <v>0</v>
      </c>
      <c r="T69" s="67">
        <f t="shared" si="8"/>
        <v>0</v>
      </c>
      <c r="U69" s="67">
        <f t="shared" si="9"/>
        <v>1.4001429384228642E-7</v>
      </c>
      <c r="V69" s="67">
        <f t="shared" si="10"/>
        <v>6.886248773443849E-8</v>
      </c>
      <c r="W69" s="100">
        <f t="shared" si="11"/>
        <v>4.5908325156292327E-8</v>
      </c>
    </row>
    <row r="70" spans="2:23">
      <c r="B70" s="96">
        <f>Amnt_Deposited!B65</f>
        <v>2051</v>
      </c>
      <c r="C70" s="99">
        <f>Amnt_Deposited!C65</f>
        <v>0</v>
      </c>
      <c r="D70" s="418">
        <f>Dry_Matter_Content!C57</f>
        <v>0.59</v>
      </c>
      <c r="E70" s="284">
        <f>MCF!R69</f>
        <v>0.8</v>
      </c>
      <c r="F70" s="67">
        <f t="shared" si="12"/>
        <v>0</v>
      </c>
      <c r="G70" s="67">
        <f t="shared" si="13"/>
        <v>0</v>
      </c>
      <c r="H70" s="67">
        <f t="shared" si="14"/>
        <v>0</v>
      </c>
      <c r="I70" s="67">
        <f t="shared" si="15"/>
        <v>1.4028102510557879E-7</v>
      </c>
      <c r="J70" s="67">
        <f t="shared" si="16"/>
        <v>6.8993672757358724E-8</v>
      </c>
      <c r="K70" s="100">
        <f t="shared" si="6"/>
        <v>4.5995781838239147E-8</v>
      </c>
      <c r="O70" s="96">
        <f>Amnt_Deposited!B65</f>
        <v>2051</v>
      </c>
      <c r="P70" s="99">
        <f>Amnt_Deposited!C65</f>
        <v>0</v>
      </c>
      <c r="Q70" s="284">
        <f>MCF!R69</f>
        <v>0.8</v>
      </c>
      <c r="R70" s="67">
        <f t="shared" si="17"/>
        <v>0</v>
      </c>
      <c r="S70" s="67">
        <f t="shared" si="7"/>
        <v>0</v>
      </c>
      <c r="T70" s="67">
        <f t="shared" si="8"/>
        <v>0</v>
      </c>
      <c r="U70" s="67">
        <f t="shared" si="9"/>
        <v>9.385438789400896E-8</v>
      </c>
      <c r="V70" s="67">
        <f t="shared" si="10"/>
        <v>4.6159905948277456E-8</v>
      </c>
      <c r="W70" s="100">
        <f t="shared" si="11"/>
        <v>3.0773270632184966E-8</v>
      </c>
    </row>
    <row r="71" spans="2:23">
      <c r="B71" s="96">
        <f>Amnt_Deposited!B66</f>
        <v>2052</v>
      </c>
      <c r="C71" s="99">
        <f>Amnt_Deposited!C66</f>
        <v>0</v>
      </c>
      <c r="D71" s="418">
        <f>Dry_Matter_Content!C58</f>
        <v>0.59</v>
      </c>
      <c r="E71" s="284">
        <f>MCF!R70</f>
        <v>0.8</v>
      </c>
      <c r="F71" s="67">
        <f t="shared" si="12"/>
        <v>0</v>
      </c>
      <c r="G71" s="67">
        <f t="shared" si="13"/>
        <v>0</v>
      </c>
      <c r="H71" s="67">
        <f t="shared" si="14"/>
        <v>0</v>
      </c>
      <c r="I71" s="67">
        <f t="shared" si="15"/>
        <v>9.4033183206698255E-8</v>
      </c>
      <c r="J71" s="67">
        <f t="shared" si="16"/>
        <v>4.6247841898880539E-8</v>
      </c>
      <c r="K71" s="100">
        <f t="shared" si="6"/>
        <v>3.0831894599253688E-8</v>
      </c>
      <c r="O71" s="96">
        <f>Amnt_Deposited!B66</f>
        <v>2052</v>
      </c>
      <c r="P71" s="99">
        <f>Amnt_Deposited!C66</f>
        <v>0</v>
      </c>
      <c r="Q71" s="284">
        <f>MCF!R70</f>
        <v>0.8</v>
      </c>
      <c r="R71" s="67">
        <f t="shared" si="17"/>
        <v>0</v>
      </c>
      <c r="S71" s="67">
        <f t="shared" si="7"/>
        <v>0</v>
      </c>
      <c r="T71" s="67">
        <f t="shared" si="8"/>
        <v>0</v>
      </c>
      <c r="U71" s="67">
        <f t="shared" si="9"/>
        <v>6.291247761375884E-8</v>
      </c>
      <c r="V71" s="67">
        <f t="shared" si="10"/>
        <v>3.0941910280250126E-8</v>
      </c>
      <c r="W71" s="100">
        <f t="shared" si="11"/>
        <v>2.0627940186833417E-8</v>
      </c>
    </row>
    <row r="72" spans="2:23">
      <c r="B72" s="96">
        <f>Amnt_Deposited!B67</f>
        <v>2053</v>
      </c>
      <c r="C72" s="99">
        <f>Amnt_Deposited!C67</f>
        <v>0</v>
      </c>
      <c r="D72" s="418">
        <f>Dry_Matter_Content!C59</f>
        <v>0.59</v>
      </c>
      <c r="E72" s="284">
        <f>MCF!R71</f>
        <v>0.8</v>
      </c>
      <c r="F72" s="67">
        <f t="shared" si="12"/>
        <v>0</v>
      </c>
      <c r="G72" s="67">
        <f t="shared" si="13"/>
        <v>0</v>
      </c>
      <c r="H72" s="67">
        <f t="shared" si="14"/>
        <v>0</v>
      </c>
      <c r="I72" s="67">
        <f t="shared" si="15"/>
        <v>6.3032327695991686E-8</v>
      </c>
      <c r="J72" s="67">
        <f t="shared" si="16"/>
        <v>3.1000855510706575E-8</v>
      </c>
      <c r="K72" s="100">
        <f t="shared" si="6"/>
        <v>2.0667237007137717E-8</v>
      </c>
      <c r="O72" s="96">
        <f>Amnt_Deposited!B67</f>
        <v>2053</v>
      </c>
      <c r="P72" s="99">
        <f>Amnt_Deposited!C67</f>
        <v>0</v>
      </c>
      <c r="Q72" s="284">
        <f>MCF!R71</f>
        <v>0.8</v>
      </c>
      <c r="R72" s="67">
        <f t="shared" si="17"/>
        <v>0</v>
      </c>
      <c r="S72" s="67">
        <f t="shared" si="7"/>
        <v>0</v>
      </c>
      <c r="T72" s="67">
        <f t="shared" si="8"/>
        <v>0</v>
      </c>
      <c r="U72" s="67">
        <f t="shared" si="9"/>
        <v>4.2171494890270955E-8</v>
      </c>
      <c r="V72" s="67">
        <f t="shared" si="10"/>
        <v>2.0740982723487886E-8</v>
      </c>
      <c r="W72" s="100">
        <f t="shared" si="11"/>
        <v>1.3827321815658591E-8</v>
      </c>
    </row>
    <row r="73" spans="2:23">
      <c r="B73" s="96">
        <f>Amnt_Deposited!B68</f>
        <v>2054</v>
      </c>
      <c r="C73" s="99">
        <f>Amnt_Deposited!C68</f>
        <v>0</v>
      </c>
      <c r="D73" s="418">
        <f>Dry_Matter_Content!C60</f>
        <v>0.59</v>
      </c>
      <c r="E73" s="284">
        <f>MCF!R72</f>
        <v>0.8</v>
      </c>
      <c r="F73" s="67">
        <f t="shared" si="12"/>
        <v>0</v>
      </c>
      <c r="G73" s="67">
        <f t="shared" si="13"/>
        <v>0</v>
      </c>
      <c r="H73" s="67">
        <f t="shared" si="14"/>
        <v>0</v>
      </c>
      <c r="I73" s="67">
        <f t="shared" si="15"/>
        <v>4.225183280291065E-8</v>
      </c>
      <c r="J73" s="67">
        <f t="shared" si="16"/>
        <v>2.0780494893081037E-8</v>
      </c>
      <c r="K73" s="100">
        <f t="shared" si="6"/>
        <v>1.3853663262054024E-8</v>
      </c>
      <c r="O73" s="96">
        <f>Amnt_Deposited!B68</f>
        <v>2054</v>
      </c>
      <c r="P73" s="99">
        <f>Amnt_Deposited!C68</f>
        <v>0</v>
      </c>
      <c r="Q73" s="284">
        <f>MCF!R72</f>
        <v>0.8</v>
      </c>
      <c r="R73" s="67">
        <f t="shared" si="17"/>
        <v>0</v>
      </c>
      <c r="S73" s="67">
        <f t="shared" si="7"/>
        <v>0</v>
      </c>
      <c r="T73" s="67">
        <f t="shared" si="8"/>
        <v>0</v>
      </c>
      <c r="U73" s="67">
        <f t="shared" si="9"/>
        <v>2.8268398396238155E-8</v>
      </c>
      <c r="V73" s="67">
        <f t="shared" si="10"/>
        <v>1.39030964940328E-8</v>
      </c>
      <c r="W73" s="100">
        <f t="shared" si="11"/>
        <v>9.2687309960218655E-9</v>
      </c>
    </row>
    <row r="74" spans="2:23">
      <c r="B74" s="96">
        <f>Amnt_Deposited!B69</f>
        <v>2055</v>
      </c>
      <c r="C74" s="99">
        <f>Amnt_Deposited!C69</f>
        <v>0</v>
      </c>
      <c r="D74" s="418">
        <f>Dry_Matter_Content!C61</f>
        <v>0.59</v>
      </c>
      <c r="E74" s="284">
        <f>MCF!R73</f>
        <v>0.8</v>
      </c>
      <c r="F74" s="67">
        <f t="shared" si="12"/>
        <v>0</v>
      </c>
      <c r="G74" s="67">
        <f t="shared" si="13"/>
        <v>0</v>
      </c>
      <c r="H74" s="67">
        <f t="shared" si="14"/>
        <v>0</v>
      </c>
      <c r="I74" s="67">
        <f t="shared" si="15"/>
        <v>2.8322250509537203E-8</v>
      </c>
      <c r="J74" s="67">
        <f t="shared" si="16"/>
        <v>1.3929582293373447E-8</v>
      </c>
      <c r="K74" s="100">
        <f t="shared" si="6"/>
        <v>9.2863881955822973E-9</v>
      </c>
      <c r="O74" s="96">
        <f>Amnt_Deposited!B69</f>
        <v>2055</v>
      </c>
      <c r="P74" s="99">
        <f>Amnt_Deposited!C69</f>
        <v>0</v>
      </c>
      <c r="Q74" s="284">
        <f>MCF!R73</f>
        <v>0.8</v>
      </c>
      <c r="R74" s="67">
        <f t="shared" si="17"/>
        <v>0</v>
      </c>
      <c r="S74" s="67">
        <f t="shared" si="7"/>
        <v>0</v>
      </c>
      <c r="T74" s="67">
        <f t="shared" si="8"/>
        <v>0</v>
      </c>
      <c r="U74" s="67">
        <f t="shared" si="9"/>
        <v>1.8948874114320152E-8</v>
      </c>
      <c r="V74" s="67">
        <f t="shared" si="10"/>
        <v>9.3195242819180012E-9</v>
      </c>
      <c r="W74" s="100">
        <f t="shared" si="11"/>
        <v>6.2130161879453341E-9</v>
      </c>
    </row>
    <row r="75" spans="2:23">
      <c r="B75" s="96">
        <f>Amnt_Deposited!B70</f>
        <v>2056</v>
      </c>
      <c r="C75" s="99">
        <f>Amnt_Deposited!C70</f>
        <v>0</v>
      </c>
      <c r="D75" s="418">
        <f>Dry_Matter_Content!C62</f>
        <v>0.59</v>
      </c>
      <c r="E75" s="284">
        <f>MCF!R74</f>
        <v>0.8</v>
      </c>
      <c r="F75" s="67">
        <f t="shared" si="12"/>
        <v>0</v>
      </c>
      <c r="G75" s="67">
        <f t="shared" si="13"/>
        <v>0</v>
      </c>
      <c r="H75" s="67">
        <f t="shared" si="14"/>
        <v>0</v>
      </c>
      <c r="I75" s="67">
        <f t="shared" si="15"/>
        <v>1.8984972265385886E-8</v>
      </c>
      <c r="J75" s="67">
        <f t="shared" si="16"/>
        <v>9.3372782441513149E-9</v>
      </c>
      <c r="K75" s="100">
        <f t="shared" si="6"/>
        <v>6.224852162767543E-9</v>
      </c>
      <c r="O75" s="96">
        <f>Amnt_Deposited!B70</f>
        <v>2056</v>
      </c>
      <c r="P75" s="99">
        <f>Amnt_Deposited!C70</f>
        <v>0</v>
      </c>
      <c r="Q75" s="284">
        <f>MCF!R74</f>
        <v>0.8</v>
      </c>
      <c r="R75" s="67">
        <f t="shared" si="17"/>
        <v>0</v>
      </c>
      <c r="S75" s="67">
        <f t="shared" si="7"/>
        <v>0</v>
      </c>
      <c r="T75" s="67">
        <f t="shared" si="8"/>
        <v>0</v>
      </c>
      <c r="U75" s="67">
        <f t="shared" si="9"/>
        <v>1.2701810168634619E-8</v>
      </c>
      <c r="V75" s="67">
        <f t="shared" si="10"/>
        <v>6.2470639456855336E-9</v>
      </c>
      <c r="W75" s="100">
        <f t="shared" si="11"/>
        <v>4.1647092971236891E-9</v>
      </c>
    </row>
    <row r="76" spans="2:23">
      <c r="B76" s="96">
        <f>Amnt_Deposited!B71</f>
        <v>2057</v>
      </c>
      <c r="C76" s="99">
        <f>Amnt_Deposited!C71</f>
        <v>0</v>
      </c>
      <c r="D76" s="418">
        <f>Dry_Matter_Content!C63</f>
        <v>0.59</v>
      </c>
      <c r="E76" s="284">
        <f>MCF!R75</f>
        <v>0.8</v>
      </c>
      <c r="F76" s="67">
        <f t="shared" si="12"/>
        <v>0</v>
      </c>
      <c r="G76" s="67">
        <f t="shared" si="13"/>
        <v>0</v>
      </c>
      <c r="H76" s="67">
        <f t="shared" si="14"/>
        <v>0</v>
      </c>
      <c r="I76" s="67">
        <f t="shared" si="15"/>
        <v>1.2726007482918803E-8</v>
      </c>
      <c r="J76" s="67">
        <f t="shared" si="16"/>
        <v>6.2589647824670834E-9</v>
      </c>
      <c r="K76" s="100">
        <f t="shared" si="6"/>
        <v>4.1726431883113887E-9</v>
      </c>
      <c r="O76" s="96">
        <f>Amnt_Deposited!B71</f>
        <v>2057</v>
      </c>
      <c r="P76" s="99">
        <f>Amnt_Deposited!C71</f>
        <v>0</v>
      </c>
      <c r="Q76" s="284">
        <f>MCF!R75</f>
        <v>0.8</v>
      </c>
      <c r="R76" s="67">
        <f t="shared" si="17"/>
        <v>0</v>
      </c>
      <c r="S76" s="67">
        <f t="shared" si="7"/>
        <v>0</v>
      </c>
      <c r="T76" s="67">
        <f t="shared" si="8"/>
        <v>0</v>
      </c>
      <c r="U76" s="67">
        <f t="shared" si="9"/>
        <v>8.5142779769751103E-9</v>
      </c>
      <c r="V76" s="67">
        <f t="shared" si="10"/>
        <v>4.1875321916595095E-9</v>
      </c>
      <c r="W76" s="100">
        <f t="shared" si="11"/>
        <v>2.7916881277730061E-9</v>
      </c>
    </row>
    <row r="77" spans="2:23">
      <c r="B77" s="96">
        <f>Amnt_Deposited!B72</f>
        <v>2058</v>
      </c>
      <c r="C77" s="99">
        <f>Amnt_Deposited!C72</f>
        <v>0</v>
      </c>
      <c r="D77" s="418">
        <f>Dry_Matter_Content!C64</f>
        <v>0.59</v>
      </c>
      <c r="E77" s="284">
        <f>MCF!R76</f>
        <v>0.8</v>
      </c>
      <c r="F77" s="67">
        <f t="shared" si="12"/>
        <v>0</v>
      </c>
      <c r="G77" s="67">
        <f t="shared" si="13"/>
        <v>0</v>
      </c>
      <c r="H77" s="67">
        <f t="shared" si="14"/>
        <v>0</v>
      </c>
      <c r="I77" s="67">
        <f t="shared" si="15"/>
        <v>8.5304979218000233E-9</v>
      </c>
      <c r="J77" s="67">
        <f t="shared" si="16"/>
        <v>4.1955095611187806E-9</v>
      </c>
      <c r="K77" s="100">
        <f t="shared" si="6"/>
        <v>2.7970063740791868E-9</v>
      </c>
      <c r="O77" s="96">
        <f>Amnt_Deposited!B72</f>
        <v>2058</v>
      </c>
      <c r="P77" s="99">
        <f>Amnt_Deposited!C72</f>
        <v>0</v>
      </c>
      <c r="Q77" s="284">
        <f>MCF!R76</f>
        <v>0.8</v>
      </c>
      <c r="R77" s="67">
        <f t="shared" si="17"/>
        <v>0</v>
      </c>
      <c r="S77" s="67">
        <f t="shared" si="7"/>
        <v>0</v>
      </c>
      <c r="T77" s="67">
        <f t="shared" si="8"/>
        <v>0</v>
      </c>
      <c r="U77" s="67">
        <f t="shared" si="9"/>
        <v>5.7072912054861857E-9</v>
      </c>
      <c r="V77" s="67">
        <f t="shared" si="10"/>
        <v>2.8069867714889242E-9</v>
      </c>
      <c r="W77" s="100">
        <f t="shared" si="11"/>
        <v>1.8713245143259492E-9</v>
      </c>
    </row>
    <row r="78" spans="2:23">
      <c r="B78" s="96">
        <f>Amnt_Deposited!B73</f>
        <v>2059</v>
      </c>
      <c r="C78" s="99">
        <f>Amnt_Deposited!C73</f>
        <v>0</v>
      </c>
      <c r="D78" s="418">
        <f>Dry_Matter_Content!C65</f>
        <v>0.59</v>
      </c>
      <c r="E78" s="284">
        <f>MCF!R77</f>
        <v>0.8</v>
      </c>
      <c r="F78" s="67">
        <f t="shared" si="12"/>
        <v>0</v>
      </c>
      <c r="G78" s="67">
        <f t="shared" si="13"/>
        <v>0</v>
      </c>
      <c r="H78" s="67">
        <f t="shared" si="14"/>
        <v>0</v>
      </c>
      <c r="I78" s="67">
        <f t="shared" si="15"/>
        <v>5.7181637596479174E-9</v>
      </c>
      <c r="J78" s="67">
        <f t="shared" si="16"/>
        <v>2.8123341621521063E-9</v>
      </c>
      <c r="K78" s="100">
        <f t="shared" si="6"/>
        <v>1.8748894414347372E-9</v>
      </c>
      <c r="O78" s="96">
        <f>Amnt_Deposited!B73</f>
        <v>2059</v>
      </c>
      <c r="P78" s="99">
        <f>Amnt_Deposited!C73</f>
        <v>0</v>
      </c>
      <c r="Q78" s="284">
        <f>MCF!R77</f>
        <v>0.8</v>
      </c>
      <c r="R78" s="67">
        <f t="shared" si="17"/>
        <v>0</v>
      </c>
      <c r="S78" s="67">
        <f t="shared" si="7"/>
        <v>0</v>
      </c>
      <c r="T78" s="67">
        <f t="shared" si="8"/>
        <v>0</v>
      </c>
      <c r="U78" s="67">
        <f t="shared" si="9"/>
        <v>3.8257117036002992E-9</v>
      </c>
      <c r="V78" s="67">
        <f t="shared" si="10"/>
        <v>1.8815795018858861E-9</v>
      </c>
      <c r="W78" s="100">
        <f t="shared" si="11"/>
        <v>1.2543863345905906E-9</v>
      </c>
    </row>
    <row r="79" spans="2:23">
      <c r="B79" s="96">
        <f>Amnt_Deposited!B74</f>
        <v>2060</v>
      </c>
      <c r="C79" s="99">
        <f>Amnt_Deposited!C74</f>
        <v>0</v>
      </c>
      <c r="D79" s="418">
        <f>Dry_Matter_Content!C66</f>
        <v>0.59</v>
      </c>
      <c r="E79" s="284">
        <f>MCF!R78</f>
        <v>0.8</v>
      </c>
      <c r="F79" s="67">
        <f t="shared" si="12"/>
        <v>0</v>
      </c>
      <c r="G79" s="67">
        <f t="shared" si="13"/>
        <v>0</v>
      </c>
      <c r="H79" s="67">
        <f t="shared" si="14"/>
        <v>0</v>
      </c>
      <c r="I79" s="67">
        <f t="shared" si="15"/>
        <v>3.8329997946065163E-9</v>
      </c>
      <c r="J79" s="67">
        <f t="shared" si="16"/>
        <v>1.8851639650414011E-9</v>
      </c>
      <c r="K79" s="100">
        <f t="shared" si="6"/>
        <v>1.2567759766942673E-9</v>
      </c>
      <c r="O79" s="96">
        <f>Amnt_Deposited!B74</f>
        <v>2060</v>
      </c>
      <c r="P79" s="99">
        <f>Amnt_Deposited!C74</f>
        <v>0</v>
      </c>
      <c r="Q79" s="284">
        <f>MCF!R78</f>
        <v>0.8</v>
      </c>
      <c r="R79" s="67">
        <f t="shared" si="17"/>
        <v>0</v>
      </c>
      <c r="S79" s="67">
        <f t="shared" si="7"/>
        <v>0</v>
      </c>
      <c r="T79" s="67">
        <f t="shared" si="8"/>
        <v>0</v>
      </c>
      <c r="U79" s="67">
        <f t="shared" si="9"/>
        <v>2.5644512452764366E-9</v>
      </c>
      <c r="V79" s="67">
        <f t="shared" si="10"/>
        <v>1.2612604583238624E-9</v>
      </c>
      <c r="W79" s="100">
        <f t="shared" si="11"/>
        <v>8.408403055492416E-10</v>
      </c>
    </row>
    <row r="80" spans="2:23">
      <c r="B80" s="96">
        <f>Amnt_Deposited!B75</f>
        <v>2061</v>
      </c>
      <c r="C80" s="99">
        <f>Amnt_Deposited!C75</f>
        <v>0</v>
      </c>
      <c r="D80" s="418">
        <f>Dry_Matter_Content!C67</f>
        <v>0.59</v>
      </c>
      <c r="E80" s="284">
        <f>MCF!R79</f>
        <v>0.8</v>
      </c>
      <c r="F80" s="67">
        <f t="shared" si="12"/>
        <v>0</v>
      </c>
      <c r="G80" s="67">
        <f t="shared" si="13"/>
        <v>0</v>
      </c>
      <c r="H80" s="67">
        <f t="shared" si="14"/>
        <v>0</v>
      </c>
      <c r="I80" s="67">
        <f t="shared" si="15"/>
        <v>2.5693365987752362E-9</v>
      </c>
      <c r="J80" s="67">
        <f t="shared" si="16"/>
        <v>1.2636631958312801E-9</v>
      </c>
      <c r="K80" s="100">
        <f t="shared" si="6"/>
        <v>8.4244213055418673E-10</v>
      </c>
      <c r="O80" s="96">
        <f>Amnt_Deposited!B75</f>
        <v>2061</v>
      </c>
      <c r="P80" s="99">
        <f>Amnt_Deposited!C75</f>
        <v>0</v>
      </c>
      <c r="Q80" s="284">
        <f>MCF!R79</f>
        <v>0.8</v>
      </c>
      <c r="R80" s="67">
        <f t="shared" si="17"/>
        <v>0</v>
      </c>
      <c r="S80" s="67">
        <f t="shared" si="7"/>
        <v>0</v>
      </c>
      <c r="T80" s="67">
        <f t="shared" si="8"/>
        <v>0</v>
      </c>
      <c r="U80" s="67">
        <f t="shared" si="9"/>
        <v>1.7190030767898535E-9</v>
      </c>
      <c r="V80" s="67">
        <f t="shared" si="10"/>
        <v>8.4544816848658304E-10</v>
      </c>
      <c r="W80" s="100">
        <f t="shared" si="11"/>
        <v>5.6363211232438862E-10</v>
      </c>
    </row>
    <row r="81" spans="2:23">
      <c r="B81" s="96">
        <f>Amnt_Deposited!B76</f>
        <v>2062</v>
      </c>
      <c r="C81" s="99">
        <f>Amnt_Deposited!C76</f>
        <v>0</v>
      </c>
      <c r="D81" s="418">
        <f>Dry_Matter_Content!C68</f>
        <v>0.59</v>
      </c>
      <c r="E81" s="284">
        <f>MCF!R80</f>
        <v>0.8</v>
      </c>
      <c r="F81" s="67">
        <f t="shared" si="12"/>
        <v>0</v>
      </c>
      <c r="G81" s="67">
        <f t="shared" si="13"/>
        <v>0</v>
      </c>
      <c r="H81" s="67">
        <f t="shared" si="14"/>
        <v>0</v>
      </c>
      <c r="I81" s="67">
        <f t="shared" si="15"/>
        <v>1.7222778271720693E-9</v>
      </c>
      <c r="J81" s="67">
        <f t="shared" si="16"/>
        <v>8.4705877160316688E-10</v>
      </c>
      <c r="K81" s="100">
        <f t="shared" si="6"/>
        <v>5.6470584773544452E-10</v>
      </c>
      <c r="O81" s="96">
        <f>Amnt_Deposited!B76</f>
        <v>2062</v>
      </c>
      <c r="P81" s="99">
        <f>Amnt_Deposited!C76</f>
        <v>0</v>
      </c>
      <c r="Q81" s="284">
        <f>MCF!R80</f>
        <v>0.8</v>
      </c>
      <c r="R81" s="67">
        <f t="shared" si="17"/>
        <v>0</v>
      </c>
      <c r="S81" s="67">
        <f t="shared" si="7"/>
        <v>0</v>
      </c>
      <c r="T81" s="67">
        <f t="shared" si="8"/>
        <v>0</v>
      </c>
      <c r="U81" s="67">
        <f t="shared" si="9"/>
        <v>1.1522822215691803E-9</v>
      </c>
      <c r="V81" s="67">
        <f t="shared" si="10"/>
        <v>5.6672085522067325E-10</v>
      </c>
      <c r="W81" s="100">
        <f t="shared" si="11"/>
        <v>3.7781390348044883E-10</v>
      </c>
    </row>
    <row r="82" spans="2:23">
      <c r="B82" s="96">
        <f>Amnt_Deposited!B77</f>
        <v>2063</v>
      </c>
      <c r="C82" s="99">
        <f>Amnt_Deposited!C77</f>
        <v>0</v>
      </c>
      <c r="D82" s="418">
        <f>Dry_Matter_Content!C69</f>
        <v>0.59</v>
      </c>
      <c r="E82" s="284">
        <f>MCF!R81</f>
        <v>0.8</v>
      </c>
      <c r="F82" s="67">
        <f t="shared" si="12"/>
        <v>0</v>
      </c>
      <c r="G82" s="67">
        <f t="shared" si="13"/>
        <v>0</v>
      </c>
      <c r="H82" s="67">
        <f t="shared" si="14"/>
        <v>0</v>
      </c>
      <c r="I82" s="67">
        <f t="shared" si="15"/>
        <v>1.1544773523961424E-9</v>
      </c>
      <c r="J82" s="67">
        <f t="shared" si="16"/>
        <v>5.6780047477592689E-10</v>
      </c>
      <c r="K82" s="100">
        <f t="shared" si="6"/>
        <v>3.7853364985061791E-10</v>
      </c>
      <c r="O82" s="96">
        <f>Amnt_Deposited!B77</f>
        <v>2063</v>
      </c>
      <c r="P82" s="99">
        <f>Amnt_Deposited!C77</f>
        <v>0</v>
      </c>
      <c r="Q82" s="284">
        <f>MCF!R81</f>
        <v>0.8</v>
      </c>
      <c r="R82" s="67">
        <f t="shared" si="17"/>
        <v>0</v>
      </c>
      <c r="S82" s="67">
        <f t="shared" si="7"/>
        <v>0</v>
      </c>
      <c r="T82" s="67">
        <f t="shared" si="8"/>
        <v>0</v>
      </c>
      <c r="U82" s="67">
        <f t="shared" si="9"/>
        <v>7.7239787180830167E-10</v>
      </c>
      <c r="V82" s="67">
        <f t="shared" si="10"/>
        <v>3.798843497608786E-10</v>
      </c>
      <c r="W82" s="100">
        <f t="shared" si="11"/>
        <v>2.5325623317391907E-10</v>
      </c>
    </row>
    <row r="83" spans="2:23">
      <c r="B83" s="96">
        <f>Amnt_Deposited!B78</f>
        <v>2064</v>
      </c>
      <c r="C83" s="99">
        <f>Amnt_Deposited!C78</f>
        <v>0</v>
      </c>
      <c r="D83" s="418">
        <f>Dry_Matter_Content!C70</f>
        <v>0.59</v>
      </c>
      <c r="E83" s="284">
        <f>MCF!R82</f>
        <v>0.8</v>
      </c>
      <c r="F83" s="67">
        <f t="shared" ref="F83:F99" si="18">C83*D83*$K$6*DOCF*E83</f>
        <v>0</v>
      </c>
      <c r="G83" s="67">
        <f t="shared" ref="G83:G99" si="19">F83*$K$12</f>
        <v>0</v>
      </c>
      <c r="H83" s="67">
        <f t="shared" ref="H83:H99" si="20">F83*(1-$K$12)</f>
        <v>0</v>
      </c>
      <c r="I83" s="67">
        <f t="shared" ref="I83:I99" si="21">G83+I82*$K$10</f>
        <v>7.7386931200528512E-10</v>
      </c>
      <c r="J83" s="67">
        <f t="shared" ref="J83:J99" si="22">I82*(1-$K$10)+H83</f>
        <v>3.8060804039085721E-10</v>
      </c>
      <c r="K83" s="100">
        <f t="shared" si="6"/>
        <v>2.5373869359390481E-10</v>
      </c>
      <c r="O83" s="96">
        <f>Amnt_Deposited!B78</f>
        <v>2064</v>
      </c>
      <c r="P83" s="99">
        <f>Amnt_Deposited!C78</f>
        <v>0</v>
      </c>
      <c r="Q83" s="284">
        <f>MCF!R82</f>
        <v>0.8</v>
      </c>
      <c r="R83" s="67">
        <f t="shared" ref="R83:R99" si="23">P83*$W$6*DOCF*Q83</f>
        <v>0</v>
      </c>
      <c r="S83" s="67">
        <f t="shared" si="7"/>
        <v>0</v>
      </c>
      <c r="T83" s="67">
        <f t="shared" si="8"/>
        <v>0</v>
      </c>
      <c r="U83" s="67">
        <f t="shared" si="9"/>
        <v>5.1775377698837061E-10</v>
      </c>
      <c r="V83" s="67">
        <f t="shared" si="10"/>
        <v>2.5464409481993106E-10</v>
      </c>
      <c r="W83" s="100">
        <f t="shared" si="11"/>
        <v>1.6976272987995402E-10</v>
      </c>
    </row>
    <row r="84" spans="2:23">
      <c r="B84" s="96">
        <f>Amnt_Deposited!B79</f>
        <v>2065</v>
      </c>
      <c r="C84" s="99">
        <f>Amnt_Deposited!C79</f>
        <v>0</v>
      </c>
      <c r="D84" s="418">
        <f>Dry_Matter_Content!C71</f>
        <v>0.59</v>
      </c>
      <c r="E84" s="284">
        <f>MCF!R83</f>
        <v>0.8</v>
      </c>
      <c r="F84" s="67">
        <f t="shared" si="18"/>
        <v>0</v>
      </c>
      <c r="G84" s="67">
        <f t="shared" si="19"/>
        <v>0</v>
      </c>
      <c r="H84" s="67">
        <f t="shared" si="20"/>
        <v>0</v>
      </c>
      <c r="I84" s="67">
        <f t="shared" si="21"/>
        <v>5.1874011284895125E-10</v>
      </c>
      <c r="J84" s="67">
        <f t="shared" si="22"/>
        <v>2.5512919915633386E-10</v>
      </c>
      <c r="K84" s="100">
        <f t="shared" si="6"/>
        <v>1.7008613277088923E-10</v>
      </c>
      <c r="O84" s="96">
        <f>Amnt_Deposited!B79</f>
        <v>2065</v>
      </c>
      <c r="P84" s="99">
        <f>Amnt_Deposited!C79</f>
        <v>0</v>
      </c>
      <c r="Q84" s="284">
        <f>MCF!R83</f>
        <v>0.8</v>
      </c>
      <c r="R84" s="67">
        <f t="shared" si="23"/>
        <v>0</v>
      </c>
      <c r="S84" s="67">
        <f t="shared" si="7"/>
        <v>0</v>
      </c>
      <c r="T84" s="67">
        <f t="shared" si="8"/>
        <v>0</v>
      </c>
      <c r="U84" s="67">
        <f t="shared" si="9"/>
        <v>3.4706073562597074E-10</v>
      </c>
      <c r="V84" s="67">
        <f t="shared" si="10"/>
        <v>1.706930413623999E-10</v>
      </c>
      <c r="W84" s="100">
        <f t="shared" si="11"/>
        <v>1.1379536090826659E-10</v>
      </c>
    </row>
    <row r="85" spans="2:23">
      <c r="B85" s="96">
        <f>Amnt_Deposited!B80</f>
        <v>2066</v>
      </c>
      <c r="C85" s="99">
        <f>Amnt_Deposited!C80</f>
        <v>0</v>
      </c>
      <c r="D85" s="418">
        <f>Dry_Matter_Content!C72</f>
        <v>0.59</v>
      </c>
      <c r="E85" s="284">
        <f>MCF!R84</f>
        <v>0.8</v>
      </c>
      <c r="F85" s="67">
        <f t="shared" si="18"/>
        <v>0</v>
      </c>
      <c r="G85" s="67">
        <f t="shared" si="19"/>
        <v>0</v>
      </c>
      <c r="H85" s="67">
        <f t="shared" si="20"/>
        <v>0</v>
      </c>
      <c r="I85" s="67">
        <f t="shared" si="21"/>
        <v>3.4772189632544172E-10</v>
      </c>
      <c r="J85" s="67">
        <f t="shared" si="22"/>
        <v>1.710182165235095E-10</v>
      </c>
      <c r="K85" s="100">
        <f t="shared" ref="K85:K99" si="24">J85*CH4_fraction*conv</f>
        <v>1.1401214434900633E-10</v>
      </c>
      <c r="O85" s="96">
        <f>Amnt_Deposited!B80</f>
        <v>2066</v>
      </c>
      <c r="P85" s="99">
        <f>Amnt_Deposited!C80</f>
        <v>0</v>
      </c>
      <c r="Q85" s="284">
        <f>MCF!R84</f>
        <v>0.8</v>
      </c>
      <c r="R85" s="67">
        <f t="shared" si="23"/>
        <v>0</v>
      </c>
      <c r="S85" s="67">
        <f t="shared" ref="S85:S98" si="25">R85*$W$12</f>
        <v>0</v>
      </c>
      <c r="T85" s="67">
        <f t="shared" ref="T85:T98" si="26">R85*(1-$W$12)</f>
        <v>0</v>
      </c>
      <c r="U85" s="67">
        <f t="shared" ref="U85:U98" si="27">S85+U84*$W$10</f>
        <v>2.3264176828196356E-10</v>
      </c>
      <c r="V85" s="67">
        <f t="shared" ref="V85:V98" si="28">U84*(1-$W$10)+T85</f>
        <v>1.1441896734400718E-10</v>
      </c>
      <c r="W85" s="100">
        <f t="shared" ref="W85:W99" si="29">V85*CH4_fraction*conv</f>
        <v>7.6279311562671456E-11</v>
      </c>
    </row>
    <row r="86" spans="2:23">
      <c r="B86" s="96">
        <f>Amnt_Deposited!B81</f>
        <v>2067</v>
      </c>
      <c r="C86" s="99">
        <f>Amnt_Deposited!C81</f>
        <v>0</v>
      </c>
      <c r="D86" s="418">
        <f>Dry_Matter_Content!C73</f>
        <v>0.59</v>
      </c>
      <c r="E86" s="284">
        <f>MCF!R85</f>
        <v>0.8</v>
      </c>
      <c r="F86" s="67">
        <f t="shared" si="18"/>
        <v>0</v>
      </c>
      <c r="G86" s="67">
        <f t="shared" si="19"/>
        <v>0</v>
      </c>
      <c r="H86" s="67">
        <f t="shared" si="20"/>
        <v>0</v>
      </c>
      <c r="I86" s="67">
        <f t="shared" si="21"/>
        <v>2.3308495755246992E-10</v>
      </c>
      <c r="J86" s="67">
        <f t="shared" si="22"/>
        <v>1.1463693877297182E-10</v>
      </c>
      <c r="K86" s="100">
        <f t="shared" si="24"/>
        <v>7.6424625848647869E-11</v>
      </c>
      <c r="O86" s="96">
        <f>Amnt_Deposited!B81</f>
        <v>2067</v>
      </c>
      <c r="P86" s="99">
        <f>Amnt_Deposited!C81</f>
        <v>0</v>
      </c>
      <c r="Q86" s="284">
        <f>MCF!R85</f>
        <v>0.8</v>
      </c>
      <c r="R86" s="67">
        <f t="shared" si="23"/>
        <v>0</v>
      </c>
      <c r="S86" s="67">
        <f t="shared" si="25"/>
        <v>0</v>
      </c>
      <c r="T86" s="67">
        <f t="shared" si="26"/>
        <v>0</v>
      </c>
      <c r="U86" s="67">
        <f t="shared" si="27"/>
        <v>1.5594444082457834E-10</v>
      </c>
      <c r="V86" s="67">
        <f t="shared" si="28"/>
        <v>7.6697327457385208E-11</v>
      </c>
      <c r="W86" s="100">
        <f t="shared" si="29"/>
        <v>5.1131551638256806E-11</v>
      </c>
    </row>
    <row r="87" spans="2:23">
      <c r="B87" s="96">
        <f>Amnt_Deposited!B82</f>
        <v>2068</v>
      </c>
      <c r="C87" s="99">
        <f>Amnt_Deposited!C82</f>
        <v>0</v>
      </c>
      <c r="D87" s="418">
        <f>Dry_Matter_Content!C74</f>
        <v>0.59</v>
      </c>
      <c r="E87" s="284">
        <f>MCF!R86</f>
        <v>0.8</v>
      </c>
      <c r="F87" s="67">
        <f t="shared" si="18"/>
        <v>0</v>
      </c>
      <c r="G87" s="67">
        <f t="shared" si="19"/>
        <v>0</v>
      </c>
      <c r="H87" s="67">
        <f t="shared" si="20"/>
        <v>0</v>
      </c>
      <c r="I87" s="67">
        <f t="shared" si="21"/>
        <v>1.5624151947678667E-10</v>
      </c>
      <c r="J87" s="67">
        <f t="shared" si="22"/>
        <v>7.6843438075683249E-11</v>
      </c>
      <c r="K87" s="100">
        <f t="shared" si="24"/>
        <v>5.1228958717122164E-11</v>
      </c>
      <c r="O87" s="96">
        <f>Amnt_Deposited!B82</f>
        <v>2068</v>
      </c>
      <c r="P87" s="99">
        <f>Amnt_Deposited!C82</f>
        <v>0</v>
      </c>
      <c r="Q87" s="284">
        <f>MCF!R86</f>
        <v>0.8</v>
      </c>
      <c r="R87" s="67">
        <f t="shared" si="23"/>
        <v>0</v>
      </c>
      <c r="S87" s="67">
        <f t="shared" si="25"/>
        <v>0</v>
      </c>
      <c r="T87" s="67">
        <f t="shared" si="26"/>
        <v>0</v>
      </c>
      <c r="U87" s="67">
        <f t="shared" si="27"/>
        <v>1.0453268475253339E-10</v>
      </c>
      <c r="V87" s="67">
        <f t="shared" si="28"/>
        <v>5.1411756072044955E-11</v>
      </c>
      <c r="W87" s="100">
        <f t="shared" si="29"/>
        <v>3.4274504048029968E-11</v>
      </c>
    </row>
    <row r="88" spans="2:23">
      <c r="B88" s="96">
        <f>Amnt_Deposited!B83</f>
        <v>2069</v>
      </c>
      <c r="C88" s="99">
        <f>Amnt_Deposited!C83</f>
        <v>0</v>
      </c>
      <c r="D88" s="418">
        <f>Dry_Matter_Content!C75</f>
        <v>0.59</v>
      </c>
      <c r="E88" s="284">
        <f>MCF!R87</f>
        <v>0.8</v>
      </c>
      <c r="F88" s="67">
        <f t="shared" si="18"/>
        <v>0</v>
      </c>
      <c r="G88" s="67">
        <f t="shared" si="19"/>
        <v>0</v>
      </c>
      <c r="H88" s="67">
        <f t="shared" si="20"/>
        <v>0</v>
      </c>
      <c r="I88" s="67">
        <f t="shared" si="21"/>
        <v>1.0473182252835788E-10</v>
      </c>
      <c r="J88" s="67">
        <f t="shared" si="22"/>
        <v>5.1509696948428789E-11</v>
      </c>
      <c r="K88" s="100">
        <f t="shared" si="24"/>
        <v>3.4339797965619189E-11</v>
      </c>
      <c r="O88" s="96">
        <f>Amnt_Deposited!B83</f>
        <v>2069</v>
      </c>
      <c r="P88" s="99">
        <f>Amnt_Deposited!C83</f>
        <v>0</v>
      </c>
      <c r="Q88" s="284">
        <f>MCF!R87</f>
        <v>0.8</v>
      </c>
      <c r="R88" s="67">
        <f t="shared" si="23"/>
        <v>0</v>
      </c>
      <c r="S88" s="67">
        <f t="shared" si="25"/>
        <v>0</v>
      </c>
      <c r="T88" s="67">
        <f t="shared" si="26"/>
        <v>0</v>
      </c>
      <c r="U88" s="67">
        <f t="shared" si="27"/>
        <v>7.007035405554715E-11</v>
      </c>
      <c r="V88" s="67">
        <f t="shared" si="28"/>
        <v>3.4462330696986233E-11</v>
      </c>
      <c r="W88" s="100">
        <f t="shared" si="29"/>
        <v>2.2974887131324153E-11</v>
      </c>
    </row>
    <row r="89" spans="2:23">
      <c r="B89" s="96">
        <f>Amnt_Deposited!B84</f>
        <v>2070</v>
      </c>
      <c r="C89" s="99">
        <f>Amnt_Deposited!C84</f>
        <v>0</v>
      </c>
      <c r="D89" s="418">
        <f>Dry_Matter_Content!C76</f>
        <v>0.59</v>
      </c>
      <c r="E89" s="284">
        <f>MCF!R88</f>
        <v>0.8</v>
      </c>
      <c r="F89" s="67">
        <f t="shared" si="18"/>
        <v>0</v>
      </c>
      <c r="G89" s="67">
        <f t="shared" si="19"/>
        <v>0</v>
      </c>
      <c r="H89" s="67">
        <f t="shared" si="20"/>
        <v>0</v>
      </c>
      <c r="I89" s="67">
        <f t="shared" si="21"/>
        <v>7.0203840098605261E-11</v>
      </c>
      <c r="J89" s="67">
        <f t="shared" si="22"/>
        <v>3.4527982429752621E-11</v>
      </c>
      <c r="K89" s="100">
        <f t="shared" si="24"/>
        <v>2.3018654953168414E-11</v>
      </c>
      <c r="O89" s="96">
        <f>Amnt_Deposited!B84</f>
        <v>2070</v>
      </c>
      <c r="P89" s="99">
        <f>Amnt_Deposited!C84</f>
        <v>0</v>
      </c>
      <c r="Q89" s="284">
        <f>MCF!R88</f>
        <v>0.8</v>
      </c>
      <c r="R89" s="67">
        <f t="shared" si="23"/>
        <v>0</v>
      </c>
      <c r="S89" s="67">
        <f t="shared" si="25"/>
        <v>0</v>
      </c>
      <c r="T89" s="67">
        <f t="shared" si="26"/>
        <v>0</v>
      </c>
      <c r="U89" s="67">
        <f t="shared" si="27"/>
        <v>4.696956295624791E-11</v>
      </c>
      <c r="V89" s="67">
        <f t="shared" si="28"/>
        <v>2.3100791099299237E-11</v>
      </c>
      <c r="W89" s="100">
        <f t="shared" si="29"/>
        <v>1.5400527399532824E-11</v>
      </c>
    </row>
    <row r="90" spans="2:23">
      <c r="B90" s="96">
        <f>Amnt_Deposited!B85</f>
        <v>2071</v>
      </c>
      <c r="C90" s="99">
        <f>Amnt_Deposited!C85</f>
        <v>0</v>
      </c>
      <c r="D90" s="418">
        <f>Dry_Matter_Content!C77</f>
        <v>0.59</v>
      </c>
      <c r="E90" s="284">
        <f>MCF!R89</f>
        <v>0.8</v>
      </c>
      <c r="F90" s="67">
        <f t="shared" si="18"/>
        <v>0</v>
      </c>
      <c r="G90" s="67">
        <f t="shared" si="19"/>
        <v>0</v>
      </c>
      <c r="H90" s="67">
        <f t="shared" si="20"/>
        <v>0</v>
      </c>
      <c r="I90" s="67">
        <f t="shared" si="21"/>
        <v>4.7059041326775742E-11</v>
      </c>
      <c r="J90" s="67">
        <f t="shared" si="22"/>
        <v>2.3144798771829519E-11</v>
      </c>
      <c r="K90" s="100">
        <f t="shared" si="24"/>
        <v>1.5429865847886344E-11</v>
      </c>
      <c r="O90" s="96">
        <f>Amnt_Deposited!B85</f>
        <v>2071</v>
      </c>
      <c r="P90" s="99">
        <f>Amnt_Deposited!C85</f>
        <v>0</v>
      </c>
      <c r="Q90" s="284">
        <f>MCF!R89</f>
        <v>0.8</v>
      </c>
      <c r="R90" s="67">
        <f t="shared" si="23"/>
        <v>0</v>
      </c>
      <c r="S90" s="67">
        <f t="shared" si="25"/>
        <v>0</v>
      </c>
      <c r="T90" s="67">
        <f t="shared" si="26"/>
        <v>0</v>
      </c>
      <c r="U90" s="67">
        <f t="shared" si="27"/>
        <v>3.148463960310596E-11</v>
      </c>
      <c r="V90" s="67">
        <f t="shared" si="28"/>
        <v>1.548492335314195E-11</v>
      </c>
      <c r="W90" s="100">
        <f t="shared" si="29"/>
        <v>1.0323282235427966E-11</v>
      </c>
    </row>
    <row r="91" spans="2:23">
      <c r="B91" s="96">
        <f>Amnt_Deposited!B86</f>
        <v>2072</v>
      </c>
      <c r="C91" s="99">
        <f>Amnt_Deposited!C86</f>
        <v>0</v>
      </c>
      <c r="D91" s="418">
        <f>Dry_Matter_Content!C78</f>
        <v>0.59</v>
      </c>
      <c r="E91" s="284">
        <f>MCF!R90</f>
        <v>0.8</v>
      </c>
      <c r="F91" s="67">
        <f t="shared" si="18"/>
        <v>0</v>
      </c>
      <c r="G91" s="67">
        <f t="shared" si="19"/>
        <v>0</v>
      </c>
      <c r="H91" s="67">
        <f t="shared" si="20"/>
        <v>0</v>
      </c>
      <c r="I91" s="67">
        <f t="shared" si="21"/>
        <v>3.1544618748557372E-11</v>
      </c>
      <c r="J91" s="67">
        <f t="shared" si="22"/>
        <v>1.5514422578218373E-11</v>
      </c>
      <c r="K91" s="100">
        <f t="shared" si="24"/>
        <v>1.0342948385478915E-11</v>
      </c>
      <c r="O91" s="96">
        <f>Amnt_Deposited!B86</f>
        <v>2072</v>
      </c>
      <c r="P91" s="99">
        <f>Amnt_Deposited!C86</f>
        <v>0</v>
      </c>
      <c r="Q91" s="284">
        <f>MCF!R90</f>
        <v>0.8</v>
      </c>
      <c r="R91" s="67">
        <f t="shared" si="23"/>
        <v>0</v>
      </c>
      <c r="S91" s="67">
        <f t="shared" si="25"/>
        <v>0</v>
      </c>
      <c r="T91" s="67">
        <f t="shared" si="26"/>
        <v>0</v>
      </c>
      <c r="U91" s="67">
        <f t="shared" si="27"/>
        <v>2.1104785068169502E-11</v>
      </c>
      <c r="V91" s="67">
        <f t="shared" si="28"/>
        <v>1.037985453493646E-11</v>
      </c>
      <c r="W91" s="100">
        <f t="shared" si="29"/>
        <v>6.9199030232909731E-12</v>
      </c>
    </row>
    <row r="92" spans="2:23">
      <c r="B92" s="96">
        <f>Amnt_Deposited!B87</f>
        <v>2073</v>
      </c>
      <c r="C92" s="99">
        <f>Amnt_Deposited!C87</f>
        <v>0</v>
      </c>
      <c r="D92" s="418">
        <f>Dry_Matter_Content!C79</f>
        <v>0.59</v>
      </c>
      <c r="E92" s="284">
        <f>MCF!R91</f>
        <v>0.8</v>
      </c>
      <c r="F92" s="67">
        <f t="shared" si="18"/>
        <v>0</v>
      </c>
      <c r="G92" s="67">
        <f t="shared" si="19"/>
        <v>0</v>
      </c>
      <c r="H92" s="67">
        <f t="shared" si="20"/>
        <v>0</v>
      </c>
      <c r="I92" s="67">
        <f t="shared" si="21"/>
        <v>2.1144990291709669E-11</v>
      </c>
      <c r="J92" s="67">
        <f t="shared" si="22"/>
        <v>1.0399628456847703E-11</v>
      </c>
      <c r="K92" s="100">
        <f t="shared" si="24"/>
        <v>6.9330856378984686E-12</v>
      </c>
      <c r="O92" s="96">
        <f>Amnt_Deposited!B87</f>
        <v>2073</v>
      </c>
      <c r="P92" s="99">
        <f>Amnt_Deposited!C87</f>
        <v>0</v>
      </c>
      <c r="Q92" s="284">
        <f>MCF!R91</f>
        <v>0.8</v>
      </c>
      <c r="R92" s="67">
        <f t="shared" si="23"/>
        <v>0</v>
      </c>
      <c r="S92" s="67">
        <f t="shared" si="25"/>
        <v>0</v>
      </c>
      <c r="T92" s="67">
        <f t="shared" si="26"/>
        <v>0</v>
      </c>
      <c r="U92" s="67">
        <f t="shared" si="27"/>
        <v>1.4146960498467654E-11</v>
      </c>
      <c r="V92" s="67">
        <f t="shared" si="28"/>
        <v>6.9578245697018481E-12</v>
      </c>
      <c r="W92" s="100">
        <f t="shared" si="29"/>
        <v>4.6385497131345652E-12</v>
      </c>
    </row>
    <row r="93" spans="2:23">
      <c r="B93" s="96">
        <f>Amnt_Deposited!B88</f>
        <v>2074</v>
      </c>
      <c r="C93" s="99">
        <f>Amnt_Deposited!C88</f>
        <v>0</v>
      </c>
      <c r="D93" s="418">
        <f>Dry_Matter_Content!C80</f>
        <v>0.59</v>
      </c>
      <c r="E93" s="284">
        <f>MCF!R92</f>
        <v>0.8</v>
      </c>
      <c r="F93" s="67">
        <f t="shared" si="18"/>
        <v>0</v>
      </c>
      <c r="G93" s="67">
        <f t="shared" si="19"/>
        <v>0</v>
      </c>
      <c r="H93" s="67">
        <f t="shared" si="20"/>
        <v>0</v>
      </c>
      <c r="I93" s="67">
        <f t="shared" si="21"/>
        <v>1.4173910865761972E-11</v>
      </c>
      <c r="J93" s="67">
        <f t="shared" si="22"/>
        <v>6.9710794259476968E-12</v>
      </c>
      <c r="K93" s="100">
        <f t="shared" si="24"/>
        <v>4.6473862839651312E-12</v>
      </c>
      <c r="O93" s="96">
        <f>Amnt_Deposited!B88</f>
        <v>2074</v>
      </c>
      <c r="P93" s="99">
        <f>Amnt_Deposited!C88</f>
        <v>0</v>
      </c>
      <c r="Q93" s="284">
        <f>MCF!R92</f>
        <v>0.8</v>
      </c>
      <c r="R93" s="67">
        <f t="shared" si="23"/>
        <v>0</v>
      </c>
      <c r="S93" s="67">
        <f t="shared" si="25"/>
        <v>0</v>
      </c>
      <c r="T93" s="67">
        <f t="shared" si="26"/>
        <v>0</v>
      </c>
      <c r="U93" s="67">
        <f t="shared" si="27"/>
        <v>9.4829912125972083E-12</v>
      </c>
      <c r="V93" s="67">
        <f t="shared" si="28"/>
        <v>4.6639692858704453E-12</v>
      </c>
      <c r="W93" s="100">
        <f t="shared" si="29"/>
        <v>3.1093128572469635E-12</v>
      </c>
    </row>
    <row r="94" spans="2:23">
      <c r="B94" s="96">
        <f>Amnt_Deposited!B89</f>
        <v>2075</v>
      </c>
      <c r="C94" s="99">
        <f>Amnt_Deposited!C89</f>
        <v>0</v>
      </c>
      <c r="D94" s="418">
        <f>Dry_Matter_Content!C81</f>
        <v>0.59</v>
      </c>
      <c r="E94" s="284">
        <f>MCF!R93</f>
        <v>0.8</v>
      </c>
      <c r="F94" s="67">
        <f t="shared" si="18"/>
        <v>0</v>
      </c>
      <c r="G94" s="67">
        <f t="shared" si="19"/>
        <v>0</v>
      </c>
      <c r="H94" s="67">
        <f t="shared" si="20"/>
        <v>0</v>
      </c>
      <c r="I94" s="67">
        <f t="shared" si="21"/>
        <v>9.5010565840426136E-12</v>
      </c>
      <c r="J94" s="67">
        <f t="shared" si="22"/>
        <v>4.6728542817193584E-12</v>
      </c>
      <c r="K94" s="100">
        <f t="shared" si="24"/>
        <v>3.1152361878129055E-12</v>
      </c>
      <c r="O94" s="96">
        <f>Amnt_Deposited!B89</f>
        <v>2075</v>
      </c>
      <c r="P94" s="99">
        <f>Amnt_Deposited!C89</f>
        <v>0</v>
      </c>
      <c r="Q94" s="284">
        <f>MCF!R93</f>
        <v>0.8</v>
      </c>
      <c r="R94" s="67">
        <f t="shared" si="23"/>
        <v>0</v>
      </c>
      <c r="S94" s="67">
        <f t="shared" si="25"/>
        <v>0</v>
      </c>
      <c r="T94" s="67">
        <f t="shared" si="26"/>
        <v>0</v>
      </c>
      <c r="U94" s="67">
        <f t="shared" si="27"/>
        <v>6.3566391061837241E-12</v>
      </c>
      <c r="V94" s="67">
        <f t="shared" si="28"/>
        <v>3.1263521064134846E-12</v>
      </c>
      <c r="W94" s="100">
        <f t="shared" si="29"/>
        <v>2.0842347376089897E-12</v>
      </c>
    </row>
    <row r="95" spans="2:23">
      <c r="B95" s="96">
        <f>Amnt_Deposited!B90</f>
        <v>2076</v>
      </c>
      <c r="C95" s="99">
        <f>Amnt_Deposited!C90</f>
        <v>0</v>
      </c>
      <c r="D95" s="418">
        <f>Dry_Matter_Content!C82</f>
        <v>0.59</v>
      </c>
      <c r="E95" s="284">
        <f>MCF!R94</f>
        <v>0.8</v>
      </c>
      <c r="F95" s="67">
        <f t="shared" si="18"/>
        <v>0</v>
      </c>
      <c r="G95" s="67">
        <f t="shared" si="19"/>
        <v>0</v>
      </c>
      <c r="H95" s="67">
        <f t="shared" si="20"/>
        <v>0</v>
      </c>
      <c r="I95" s="67">
        <f t="shared" si="21"/>
        <v>6.3687486868026592E-12</v>
      </c>
      <c r="J95" s="67">
        <f t="shared" si="22"/>
        <v>3.1323078972399548E-12</v>
      </c>
      <c r="K95" s="100">
        <f t="shared" si="24"/>
        <v>2.0882052648266362E-12</v>
      </c>
      <c r="O95" s="96">
        <f>Amnt_Deposited!B90</f>
        <v>2076</v>
      </c>
      <c r="P95" s="99">
        <f>Amnt_Deposited!C90</f>
        <v>0</v>
      </c>
      <c r="Q95" s="284">
        <f>MCF!R94</f>
        <v>0.8</v>
      </c>
      <c r="R95" s="67">
        <f t="shared" si="23"/>
        <v>0</v>
      </c>
      <c r="S95" s="67">
        <f t="shared" si="25"/>
        <v>0</v>
      </c>
      <c r="T95" s="67">
        <f t="shared" si="26"/>
        <v>0</v>
      </c>
      <c r="U95" s="67">
        <f t="shared" si="27"/>
        <v>4.2609826182890193E-12</v>
      </c>
      <c r="V95" s="67">
        <f t="shared" si="28"/>
        <v>2.0956564878947049E-12</v>
      </c>
      <c r="W95" s="100">
        <f t="shared" si="29"/>
        <v>1.3971043252631366E-12</v>
      </c>
    </row>
    <row r="96" spans="2:23">
      <c r="B96" s="96">
        <f>Amnt_Deposited!B91</f>
        <v>2077</v>
      </c>
      <c r="C96" s="99">
        <f>Amnt_Deposited!C91</f>
        <v>0</v>
      </c>
      <c r="D96" s="418">
        <f>Dry_Matter_Content!C83</f>
        <v>0.59</v>
      </c>
      <c r="E96" s="284">
        <f>MCF!R95</f>
        <v>0.8</v>
      </c>
      <c r="F96" s="67">
        <f t="shared" si="18"/>
        <v>0</v>
      </c>
      <c r="G96" s="67">
        <f t="shared" si="19"/>
        <v>0</v>
      </c>
      <c r="H96" s="67">
        <f t="shared" si="20"/>
        <v>0</v>
      </c>
      <c r="I96" s="67">
        <f t="shared" si="21"/>
        <v>4.2690999129269759E-12</v>
      </c>
      <c r="J96" s="67">
        <f t="shared" si="22"/>
        <v>2.0996487738756834E-12</v>
      </c>
      <c r="K96" s="100">
        <f t="shared" si="24"/>
        <v>1.3997658492504554E-12</v>
      </c>
      <c r="O96" s="96">
        <f>Amnt_Deposited!B91</f>
        <v>2077</v>
      </c>
      <c r="P96" s="99">
        <f>Amnt_Deposited!C91</f>
        <v>0</v>
      </c>
      <c r="Q96" s="284">
        <f>MCF!R95</f>
        <v>0.8</v>
      </c>
      <c r="R96" s="67">
        <f t="shared" si="23"/>
        <v>0</v>
      </c>
      <c r="S96" s="67">
        <f t="shared" si="25"/>
        <v>0</v>
      </c>
      <c r="T96" s="67">
        <f t="shared" si="26"/>
        <v>0</v>
      </c>
      <c r="U96" s="67">
        <f t="shared" si="27"/>
        <v>2.8562220648485545E-12</v>
      </c>
      <c r="V96" s="67">
        <f t="shared" si="28"/>
        <v>1.4047605534404648E-12</v>
      </c>
      <c r="W96" s="100">
        <f t="shared" si="29"/>
        <v>9.3650703562697645E-13</v>
      </c>
    </row>
    <row r="97" spans="2:23">
      <c r="B97" s="96">
        <f>Amnt_Deposited!B92</f>
        <v>2078</v>
      </c>
      <c r="C97" s="99">
        <f>Amnt_Deposited!C92</f>
        <v>0</v>
      </c>
      <c r="D97" s="418">
        <f>Dry_Matter_Content!C84</f>
        <v>0.59</v>
      </c>
      <c r="E97" s="284">
        <f>MCF!R96</f>
        <v>0.8</v>
      </c>
      <c r="F97" s="67">
        <f t="shared" si="18"/>
        <v>0</v>
      </c>
      <c r="G97" s="67">
        <f t="shared" si="19"/>
        <v>0</v>
      </c>
      <c r="H97" s="67">
        <f t="shared" si="20"/>
        <v>0</v>
      </c>
      <c r="I97" s="67">
        <f t="shared" si="21"/>
        <v>2.8616632501639542E-12</v>
      </c>
      <c r="J97" s="67">
        <f t="shared" si="22"/>
        <v>1.4074366627630216E-12</v>
      </c>
      <c r="K97" s="100">
        <f t="shared" si="24"/>
        <v>9.3829110850868095E-13</v>
      </c>
      <c r="O97" s="96">
        <f>Amnt_Deposited!B92</f>
        <v>2078</v>
      </c>
      <c r="P97" s="99">
        <f>Amnt_Deposited!C92</f>
        <v>0</v>
      </c>
      <c r="Q97" s="284">
        <f>MCF!R96</f>
        <v>0.8</v>
      </c>
      <c r="R97" s="67">
        <f t="shared" si="23"/>
        <v>0</v>
      </c>
      <c r="S97" s="67">
        <f t="shared" si="25"/>
        <v>0</v>
      </c>
      <c r="T97" s="67">
        <f t="shared" si="26"/>
        <v>0</v>
      </c>
      <c r="U97" s="67">
        <f t="shared" si="27"/>
        <v>1.9145829059972918E-12</v>
      </c>
      <c r="V97" s="67">
        <f t="shared" si="28"/>
        <v>9.4163915885126263E-13</v>
      </c>
      <c r="W97" s="100">
        <f t="shared" si="29"/>
        <v>6.2775943923417509E-13</v>
      </c>
    </row>
    <row r="98" spans="2:23">
      <c r="B98" s="96">
        <f>Amnt_Deposited!B93</f>
        <v>2079</v>
      </c>
      <c r="C98" s="99">
        <f>Amnt_Deposited!C93</f>
        <v>0</v>
      </c>
      <c r="D98" s="418">
        <f>Dry_Matter_Content!C85</f>
        <v>0.59</v>
      </c>
      <c r="E98" s="284">
        <f>MCF!R97</f>
        <v>0.8</v>
      </c>
      <c r="F98" s="67">
        <f t="shared" si="18"/>
        <v>0</v>
      </c>
      <c r="G98" s="67">
        <f t="shared" si="19"/>
        <v>0</v>
      </c>
      <c r="H98" s="67">
        <f t="shared" si="20"/>
        <v>0</v>
      </c>
      <c r="I98" s="67">
        <f t="shared" si="21"/>
        <v>1.9182302415883989E-12</v>
      </c>
      <c r="J98" s="67">
        <f t="shared" si="22"/>
        <v>9.4343300857555515E-13</v>
      </c>
      <c r="K98" s="100">
        <f t="shared" si="24"/>
        <v>6.2895533905037003E-13</v>
      </c>
      <c r="O98" s="96">
        <f>Amnt_Deposited!B93</f>
        <v>2079</v>
      </c>
      <c r="P98" s="99">
        <f>Amnt_Deposited!C93</f>
        <v>0</v>
      </c>
      <c r="Q98" s="284">
        <f>MCF!R97</f>
        <v>0.8</v>
      </c>
      <c r="R98" s="67">
        <f t="shared" si="23"/>
        <v>0</v>
      </c>
      <c r="S98" s="67">
        <f t="shared" si="25"/>
        <v>0</v>
      </c>
      <c r="T98" s="67">
        <f t="shared" si="26"/>
        <v>0</v>
      </c>
      <c r="U98" s="67">
        <f t="shared" si="27"/>
        <v>1.2833833016871528E-12</v>
      </c>
      <c r="V98" s="67">
        <f t="shared" si="28"/>
        <v>6.3119960431013903E-13</v>
      </c>
      <c r="W98" s="100">
        <f t="shared" si="29"/>
        <v>4.2079973620675934E-13</v>
      </c>
    </row>
    <row r="99" spans="2:23" ht="13.5" thickBot="1">
      <c r="B99" s="97">
        <f>Amnt_Deposited!B94</f>
        <v>2080</v>
      </c>
      <c r="C99" s="101">
        <f>Amnt_Deposited!C94</f>
        <v>0</v>
      </c>
      <c r="D99" s="419">
        <f>Dry_Matter_Content!C86</f>
        <v>0.59</v>
      </c>
      <c r="E99" s="285">
        <f>MCF!R98</f>
        <v>0.8</v>
      </c>
      <c r="F99" s="68">
        <f t="shared" si="18"/>
        <v>0</v>
      </c>
      <c r="G99" s="68">
        <f t="shared" si="19"/>
        <v>0</v>
      </c>
      <c r="H99" s="68">
        <f t="shared" si="20"/>
        <v>0</v>
      </c>
      <c r="I99" s="68">
        <f t="shared" si="21"/>
        <v>1.2858281838484911E-12</v>
      </c>
      <c r="J99" s="68">
        <f t="shared" si="22"/>
        <v>6.3240205773990777E-13</v>
      </c>
      <c r="K99" s="102">
        <f t="shared" si="24"/>
        <v>4.2160137182660516E-13</v>
      </c>
      <c r="O99" s="97">
        <f>Amnt_Deposited!B94</f>
        <v>2080</v>
      </c>
      <c r="P99" s="101">
        <f>Amnt_Deposited!C94</f>
        <v>0</v>
      </c>
      <c r="Q99" s="285">
        <f>MCF!R98</f>
        <v>0.8</v>
      </c>
      <c r="R99" s="68">
        <f t="shared" si="23"/>
        <v>0</v>
      </c>
      <c r="S99" s="68">
        <f>R99*$W$12</f>
        <v>0</v>
      </c>
      <c r="T99" s="68">
        <f>R99*(1-$W$12)</f>
        <v>0</v>
      </c>
      <c r="U99" s="68">
        <f>S99+U98*$W$10</f>
        <v>8.6027755386830311E-13</v>
      </c>
      <c r="V99" s="68">
        <f>U98*(1-$W$10)+T99</f>
        <v>4.2310574781884975E-13</v>
      </c>
      <c r="W99" s="102">
        <f t="shared" si="29"/>
        <v>2.820704985458998E-13</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0.93041465233200005</v>
      </c>
      <c r="D19" s="416">
        <f>Dry_Matter_Content!D6</f>
        <v>0.44</v>
      </c>
      <c r="E19" s="283">
        <f>MCF!R18</f>
        <v>0.8</v>
      </c>
      <c r="F19" s="130">
        <f t="shared" ref="F19:F50" si="0">C19*D19*$K$6*DOCF*E19</f>
        <v>7.2051310676590083E-2</v>
      </c>
      <c r="G19" s="65">
        <f t="shared" ref="G19:G82" si="1">F19*$K$12</f>
        <v>7.2051310676590083E-2</v>
      </c>
      <c r="H19" s="65">
        <f t="shared" ref="H19:H82" si="2">F19*(1-$K$12)</f>
        <v>0</v>
      </c>
      <c r="I19" s="65">
        <f t="shared" ref="I19:I82" si="3">G19+I18*$K$10</f>
        <v>7.2051310676590083E-2</v>
      </c>
      <c r="J19" s="65">
        <f t="shared" ref="J19:J82" si="4">I18*(1-$K$10)+H19</f>
        <v>0</v>
      </c>
      <c r="K19" s="66">
        <f>J19*CH4_fraction*conv</f>
        <v>0</v>
      </c>
      <c r="O19" s="95">
        <f>Amnt_Deposited!B14</f>
        <v>2000</v>
      </c>
      <c r="P19" s="98">
        <f>Amnt_Deposited!D14</f>
        <v>0.93041465233200005</v>
      </c>
      <c r="Q19" s="283">
        <f>MCF!R18</f>
        <v>0.8</v>
      </c>
      <c r="R19" s="130">
        <f t="shared" ref="R19:R50" si="5">P19*$W$6*DOCF*Q19</f>
        <v>0.14886634437312002</v>
      </c>
      <c r="S19" s="65">
        <f>R19*$W$12</f>
        <v>0.14886634437312002</v>
      </c>
      <c r="T19" s="65">
        <f>R19*(1-$W$12)</f>
        <v>0</v>
      </c>
      <c r="U19" s="65">
        <f>S19+U18*$W$10</f>
        <v>0.14886634437312002</v>
      </c>
      <c r="V19" s="65">
        <f>U18*(1-$W$10)+T19</f>
        <v>0</v>
      </c>
      <c r="W19" s="66">
        <f>V19*CH4_fraction*conv</f>
        <v>0</v>
      </c>
    </row>
    <row r="20" spans="2:23">
      <c r="B20" s="96">
        <f>Amnt_Deposited!B15</f>
        <v>2001</v>
      </c>
      <c r="C20" s="99">
        <f>Amnt_Deposited!D15</f>
        <v>0.9820295433959999</v>
      </c>
      <c r="D20" s="418">
        <f>Dry_Matter_Content!D7</f>
        <v>0.44</v>
      </c>
      <c r="E20" s="284">
        <f>MCF!R19</f>
        <v>0.8</v>
      </c>
      <c r="F20" s="67">
        <f t="shared" si="0"/>
        <v>7.6048367840586245E-2</v>
      </c>
      <c r="G20" s="67">
        <f t="shared" si="1"/>
        <v>7.6048367840586245E-2</v>
      </c>
      <c r="H20" s="67">
        <f t="shared" si="2"/>
        <v>0</v>
      </c>
      <c r="I20" s="67">
        <f t="shared" si="3"/>
        <v>0.14322856463156231</v>
      </c>
      <c r="J20" s="67">
        <f t="shared" si="4"/>
        <v>4.8711138856140212E-3</v>
      </c>
      <c r="K20" s="100">
        <f>J20*CH4_fraction*conv</f>
        <v>3.2474092570760138E-3</v>
      </c>
      <c r="M20" s="393"/>
      <c r="O20" s="96">
        <f>Amnt_Deposited!B15</f>
        <v>2001</v>
      </c>
      <c r="P20" s="99">
        <f>Amnt_Deposited!D15</f>
        <v>0.9820295433959999</v>
      </c>
      <c r="Q20" s="284">
        <f>MCF!R19</f>
        <v>0.8</v>
      </c>
      <c r="R20" s="67">
        <f t="shared" si="5"/>
        <v>0.15712472694335999</v>
      </c>
      <c r="S20" s="67">
        <f>R20*$W$12</f>
        <v>0.15712472694335999</v>
      </c>
      <c r="T20" s="67">
        <f>R20*(1-$W$12)</f>
        <v>0</v>
      </c>
      <c r="U20" s="67">
        <f>S20+U19*$W$10</f>
        <v>0.29592678642884773</v>
      </c>
      <c r="V20" s="67">
        <f>U19*(1-$W$10)+T20</f>
        <v>1.0064284887632276E-2</v>
      </c>
      <c r="W20" s="100">
        <f>V20*CH4_fraction*conv</f>
        <v>6.709523258421517E-3</v>
      </c>
    </row>
    <row r="21" spans="2:23">
      <c r="B21" s="96">
        <f>Amnt_Deposited!B16</f>
        <v>2002</v>
      </c>
      <c r="C21" s="99">
        <f>Amnt_Deposited!D16</f>
        <v>1.0375892189520002</v>
      </c>
      <c r="D21" s="418">
        <f>Dry_Matter_Content!D8</f>
        <v>0.44</v>
      </c>
      <c r="E21" s="284">
        <f>MCF!R20</f>
        <v>0.8</v>
      </c>
      <c r="F21" s="67">
        <f t="shared" si="0"/>
        <v>8.035090911564291E-2</v>
      </c>
      <c r="G21" s="67">
        <f t="shared" si="1"/>
        <v>8.035090911564291E-2</v>
      </c>
      <c r="H21" s="67">
        <f t="shared" si="2"/>
        <v>0</v>
      </c>
      <c r="I21" s="67">
        <f t="shared" si="3"/>
        <v>0.2138963376121113</v>
      </c>
      <c r="J21" s="67">
        <f t="shared" si="4"/>
        <v>9.6831361350939293E-3</v>
      </c>
      <c r="K21" s="100">
        <f t="shared" ref="K21:K84" si="6">J21*CH4_fraction*conv</f>
        <v>6.4554240900626192E-3</v>
      </c>
      <c r="O21" s="96">
        <f>Amnt_Deposited!B16</f>
        <v>2002</v>
      </c>
      <c r="P21" s="99">
        <f>Amnt_Deposited!D16</f>
        <v>1.0375892189520002</v>
      </c>
      <c r="Q21" s="284">
        <f>MCF!R20</f>
        <v>0.8</v>
      </c>
      <c r="R21" s="67">
        <f t="shared" si="5"/>
        <v>0.16601427503232005</v>
      </c>
      <c r="S21" s="67">
        <f t="shared" ref="S21:S84" si="7">R21*$W$12</f>
        <v>0.16601427503232005</v>
      </c>
      <c r="T21" s="67">
        <f t="shared" ref="T21:T84" si="8">R21*(1-$W$12)</f>
        <v>0</v>
      </c>
      <c r="U21" s="67">
        <f t="shared" ref="U21:U84" si="9">S21+U20*$W$10</f>
        <v>0.44193458184320511</v>
      </c>
      <c r="V21" s="67">
        <f t="shared" ref="V21:V84" si="10">U20*(1-$W$10)+T21</f>
        <v>2.0006479617962661E-2</v>
      </c>
      <c r="W21" s="100">
        <f t="shared" ref="W21:W84" si="11">V21*CH4_fraction*conv</f>
        <v>1.3337653078641773E-2</v>
      </c>
    </row>
    <row r="22" spans="2:23">
      <c r="B22" s="96">
        <f>Amnt_Deposited!B17</f>
        <v>2003</v>
      </c>
      <c r="C22" s="99">
        <f>Amnt_Deposited!D17</f>
        <v>1.0565843860440001</v>
      </c>
      <c r="D22" s="418">
        <f>Dry_Matter_Content!D9</f>
        <v>0.44</v>
      </c>
      <c r="E22" s="284">
        <f>MCF!R21</f>
        <v>0.8</v>
      </c>
      <c r="F22" s="67">
        <f t="shared" si="0"/>
        <v>8.1821894855247379E-2</v>
      </c>
      <c r="G22" s="67">
        <f t="shared" si="1"/>
        <v>8.1821894855247379E-2</v>
      </c>
      <c r="H22" s="67">
        <f t="shared" si="2"/>
        <v>0</v>
      </c>
      <c r="I22" s="67">
        <f t="shared" si="3"/>
        <v>0.2812575181452962</v>
      </c>
      <c r="J22" s="67">
        <f t="shared" si="4"/>
        <v>1.4460714322062487E-2</v>
      </c>
      <c r="K22" s="100">
        <f t="shared" si="6"/>
        <v>9.6404762147083243E-3</v>
      </c>
      <c r="N22" s="258"/>
      <c r="O22" s="96">
        <f>Amnt_Deposited!B17</f>
        <v>2003</v>
      </c>
      <c r="P22" s="99">
        <f>Amnt_Deposited!D17</f>
        <v>1.0565843860440001</v>
      </c>
      <c r="Q22" s="284">
        <f>MCF!R21</f>
        <v>0.8</v>
      </c>
      <c r="R22" s="67">
        <f t="shared" si="5"/>
        <v>0.16905350176704004</v>
      </c>
      <c r="S22" s="67">
        <f t="shared" si="7"/>
        <v>0.16905350176704004</v>
      </c>
      <c r="T22" s="67">
        <f t="shared" si="8"/>
        <v>0</v>
      </c>
      <c r="U22" s="67">
        <f t="shared" si="9"/>
        <v>0.58111057468036398</v>
      </c>
      <c r="V22" s="67">
        <f t="shared" si="10"/>
        <v>2.9877508929881166E-2</v>
      </c>
      <c r="W22" s="100">
        <f t="shared" si="11"/>
        <v>1.9918339286587441E-2</v>
      </c>
    </row>
    <row r="23" spans="2:23">
      <c r="B23" s="96">
        <f>Amnt_Deposited!B18</f>
        <v>2004</v>
      </c>
      <c r="C23" s="99">
        <f>Amnt_Deposited!D18</f>
        <v>1.114765996674</v>
      </c>
      <c r="D23" s="418">
        <f>Dry_Matter_Content!D10</f>
        <v>0.44</v>
      </c>
      <c r="E23" s="284">
        <f>MCF!R22</f>
        <v>0.8</v>
      </c>
      <c r="F23" s="67">
        <f t="shared" si="0"/>
        <v>8.6327478782434575E-2</v>
      </c>
      <c r="G23" s="67">
        <f t="shared" si="1"/>
        <v>8.6327478782434575E-2</v>
      </c>
      <c r="H23" s="67">
        <f t="shared" si="2"/>
        <v>0</v>
      </c>
      <c r="I23" s="67">
        <f t="shared" si="3"/>
        <v>0.34857025050319385</v>
      </c>
      <c r="J23" s="67">
        <f t="shared" si="4"/>
        <v>1.9014746424536915E-2</v>
      </c>
      <c r="K23" s="100">
        <f t="shared" si="6"/>
        <v>1.2676497616357942E-2</v>
      </c>
      <c r="N23" s="258"/>
      <c r="O23" s="96">
        <f>Amnt_Deposited!B18</f>
        <v>2004</v>
      </c>
      <c r="P23" s="99">
        <f>Amnt_Deposited!D18</f>
        <v>1.114765996674</v>
      </c>
      <c r="Q23" s="284">
        <f>MCF!R22</f>
        <v>0.8</v>
      </c>
      <c r="R23" s="67">
        <f t="shared" si="5"/>
        <v>0.17836255946784002</v>
      </c>
      <c r="S23" s="67">
        <f t="shared" si="7"/>
        <v>0.17836255946784002</v>
      </c>
      <c r="T23" s="67">
        <f t="shared" si="8"/>
        <v>0</v>
      </c>
      <c r="U23" s="67">
        <f t="shared" si="9"/>
        <v>0.72018646798180552</v>
      </c>
      <c r="V23" s="67">
        <f t="shared" si="10"/>
        <v>3.928666616639858E-2</v>
      </c>
      <c r="W23" s="100">
        <f t="shared" si="11"/>
        <v>2.6191110777599051E-2</v>
      </c>
    </row>
    <row r="24" spans="2:23">
      <c r="B24" s="96">
        <f>Amnt_Deposited!B19</f>
        <v>2005</v>
      </c>
      <c r="C24" s="99">
        <f>Amnt_Deposited!D19</f>
        <v>1.194937008408</v>
      </c>
      <c r="D24" s="418">
        <f>Dry_Matter_Content!D11</f>
        <v>0.44</v>
      </c>
      <c r="E24" s="284">
        <f>MCF!R23</f>
        <v>0.8</v>
      </c>
      <c r="F24" s="67">
        <f t="shared" si="0"/>
        <v>9.2535921931115525E-2</v>
      </c>
      <c r="G24" s="67">
        <f t="shared" si="1"/>
        <v>9.2535921931115525E-2</v>
      </c>
      <c r="H24" s="67">
        <f t="shared" si="2"/>
        <v>0</v>
      </c>
      <c r="I24" s="67">
        <f t="shared" si="3"/>
        <v>0.41754066930336176</v>
      </c>
      <c r="J24" s="67">
        <f t="shared" si="4"/>
        <v>2.3565503130947647E-2</v>
      </c>
      <c r="K24" s="100">
        <f t="shared" si="6"/>
        <v>1.5710335420631764E-2</v>
      </c>
      <c r="N24" s="258"/>
      <c r="O24" s="96">
        <f>Amnt_Deposited!B19</f>
        <v>2005</v>
      </c>
      <c r="P24" s="99">
        <f>Amnt_Deposited!D19</f>
        <v>1.194937008408</v>
      </c>
      <c r="Q24" s="284">
        <f>MCF!R23</f>
        <v>0.8</v>
      </c>
      <c r="R24" s="67">
        <f t="shared" si="5"/>
        <v>0.19118992134528001</v>
      </c>
      <c r="S24" s="67">
        <f t="shared" si="7"/>
        <v>0.19118992134528001</v>
      </c>
      <c r="T24" s="67">
        <f t="shared" si="8"/>
        <v>0</v>
      </c>
      <c r="U24" s="67">
        <f t="shared" si="9"/>
        <v>0.86268733327140856</v>
      </c>
      <c r="V24" s="67">
        <f t="shared" si="10"/>
        <v>4.8689056055676964E-2</v>
      </c>
      <c r="W24" s="100">
        <f t="shared" si="11"/>
        <v>3.2459370703784643E-2</v>
      </c>
    </row>
    <row r="25" spans="2:23">
      <c r="B25" s="96">
        <f>Amnt_Deposited!B20</f>
        <v>2006</v>
      </c>
      <c r="C25" s="99">
        <f>Amnt_Deposited!D20</f>
        <v>1.2435655867139999</v>
      </c>
      <c r="D25" s="418">
        <f>Dry_Matter_Content!D12</f>
        <v>0.44</v>
      </c>
      <c r="E25" s="284">
        <f>MCF!R24</f>
        <v>0.8</v>
      </c>
      <c r="F25" s="67">
        <f t="shared" si="0"/>
        <v>9.6301719035132155E-2</v>
      </c>
      <c r="G25" s="67">
        <f t="shared" si="1"/>
        <v>9.6301719035132155E-2</v>
      </c>
      <c r="H25" s="67">
        <f t="shared" si="2"/>
        <v>0</v>
      </c>
      <c r="I25" s="67">
        <f t="shared" si="3"/>
        <v>0.48561405865297991</v>
      </c>
      <c r="J25" s="67">
        <f t="shared" si="4"/>
        <v>2.8228329685513972E-2</v>
      </c>
      <c r="K25" s="100">
        <f t="shared" si="6"/>
        <v>1.8818886457009312E-2</v>
      </c>
      <c r="N25" s="258"/>
      <c r="O25" s="96">
        <f>Amnt_Deposited!B20</f>
        <v>2006</v>
      </c>
      <c r="P25" s="99">
        <f>Amnt_Deposited!D20</f>
        <v>1.2435655867139999</v>
      </c>
      <c r="Q25" s="284">
        <f>MCF!R24</f>
        <v>0.8</v>
      </c>
      <c r="R25" s="67">
        <f t="shared" si="5"/>
        <v>0.19897049387424001</v>
      </c>
      <c r="S25" s="67">
        <f t="shared" si="7"/>
        <v>0.19897049387424001</v>
      </c>
      <c r="T25" s="67">
        <f t="shared" si="8"/>
        <v>0</v>
      </c>
      <c r="U25" s="67">
        <f t="shared" si="9"/>
        <v>1.0033348319276445</v>
      </c>
      <c r="V25" s="67">
        <f t="shared" si="10"/>
        <v>5.8322995218004069E-2</v>
      </c>
      <c r="W25" s="100">
        <f t="shared" si="11"/>
        <v>3.888199681200271E-2</v>
      </c>
    </row>
    <row r="26" spans="2:23">
      <c r="B26" s="96">
        <f>Amnt_Deposited!B21</f>
        <v>2007</v>
      </c>
      <c r="C26" s="99">
        <f>Amnt_Deposited!D21</f>
        <v>1.293612069486</v>
      </c>
      <c r="D26" s="418">
        <f>Dry_Matter_Content!D13</f>
        <v>0.44</v>
      </c>
      <c r="E26" s="284">
        <f>MCF!R25</f>
        <v>0.8</v>
      </c>
      <c r="F26" s="67">
        <f t="shared" si="0"/>
        <v>0.10017731866099584</v>
      </c>
      <c r="G26" s="67">
        <f t="shared" si="1"/>
        <v>0.10017731866099584</v>
      </c>
      <c r="H26" s="67">
        <f t="shared" si="2"/>
        <v>0</v>
      </c>
      <c r="I26" s="67">
        <f t="shared" si="3"/>
        <v>0.55296086580847903</v>
      </c>
      <c r="J26" s="67">
        <f t="shared" si="4"/>
        <v>3.2830511505496755E-2</v>
      </c>
      <c r="K26" s="100">
        <f t="shared" si="6"/>
        <v>2.1887007670331169E-2</v>
      </c>
      <c r="N26" s="258"/>
      <c r="O26" s="96">
        <f>Amnt_Deposited!B21</f>
        <v>2007</v>
      </c>
      <c r="P26" s="99">
        <f>Amnt_Deposited!D21</f>
        <v>1.293612069486</v>
      </c>
      <c r="Q26" s="284">
        <f>MCF!R25</f>
        <v>0.8</v>
      </c>
      <c r="R26" s="67">
        <f t="shared" si="5"/>
        <v>0.20697793111776003</v>
      </c>
      <c r="S26" s="67">
        <f t="shared" si="7"/>
        <v>0.20697793111776003</v>
      </c>
      <c r="T26" s="67">
        <f t="shared" si="8"/>
        <v>0</v>
      </c>
      <c r="U26" s="67">
        <f t="shared" si="9"/>
        <v>1.142481127703469</v>
      </c>
      <c r="V26" s="67">
        <f t="shared" si="10"/>
        <v>6.7831635341935453E-2</v>
      </c>
      <c r="W26" s="100">
        <f t="shared" si="11"/>
        <v>4.5221090227956964E-2</v>
      </c>
    </row>
    <row r="27" spans="2:23">
      <c r="B27" s="96">
        <f>Amnt_Deposited!B22</f>
        <v>2008</v>
      </c>
      <c r="C27" s="99">
        <f>Amnt_Deposited!D22</f>
        <v>1.3449734804219999</v>
      </c>
      <c r="D27" s="418">
        <f>Dry_Matter_Content!D14</f>
        <v>0.44</v>
      </c>
      <c r="E27" s="284">
        <f>MCF!R26</f>
        <v>0.8</v>
      </c>
      <c r="F27" s="67">
        <f t="shared" si="0"/>
        <v>0.10415474632387969</v>
      </c>
      <c r="G27" s="67">
        <f t="shared" si="1"/>
        <v>0.10415474632387969</v>
      </c>
      <c r="H27" s="67">
        <f t="shared" si="2"/>
        <v>0</v>
      </c>
      <c r="I27" s="67">
        <f t="shared" si="3"/>
        <v>0.61973204025354789</v>
      </c>
      <c r="J27" s="67">
        <f t="shared" si="4"/>
        <v>3.7383571878810806E-2</v>
      </c>
      <c r="K27" s="100">
        <f t="shared" si="6"/>
        <v>2.4922381252540537E-2</v>
      </c>
      <c r="N27" s="258"/>
      <c r="O27" s="96">
        <f>Amnt_Deposited!B22</f>
        <v>2008</v>
      </c>
      <c r="P27" s="99">
        <f>Amnt_Deposited!D22</f>
        <v>1.3449734804219999</v>
      </c>
      <c r="Q27" s="284">
        <f>MCF!R26</f>
        <v>0.8</v>
      </c>
      <c r="R27" s="67">
        <f t="shared" si="5"/>
        <v>0.21519575686752002</v>
      </c>
      <c r="S27" s="67">
        <f t="shared" si="7"/>
        <v>0.21519575686752002</v>
      </c>
      <c r="T27" s="67">
        <f t="shared" si="8"/>
        <v>0</v>
      </c>
      <c r="U27" s="67">
        <f t="shared" si="9"/>
        <v>1.280438099697413</v>
      </c>
      <c r="V27" s="67">
        <f t="shared" si="10"/>
        <v>7.7238784873576036E-2</v>
      </c>
      <c r="W27" s="100">
        <f t="shared" si="11"/>
        <v>5.1492523249050688E-2</v>
      </c>
    </row>
    <row r="28" spans="2:23">
      <c r="B28" s="96">
        <f>Amnt_Deposited!B23</f>
        <v>2009</v>
      </c>
      <c r="C28" s="99">
        <f>Amnt_Deposited!D23</f>
        <v>1.3974834731880001</v>
      </c>
      <c r="D28" s="418">
        <f>Dry_Matter_Content!D15</f>
        <v>0.44</v>
      </c>
      <c r="E28" s="284">
        <f>MCF!R27</f>
        <v>0.8</v>
      </c>
      <c r="F28" s="67">
        <f t="shared" si="0"/>
        <v>0.10822112016367876</v>
      </c>
      <c r="G28" s="67">
        <f t="shared" si="1"/>
        <v>0.10822112016367876</v>
      </c>
      <c r="H28" s="67">
        <f t="shared" si="2"/>
        <v>0</v>
      </c>
      <c r="I28" s="67">
        <f t="shared" si="3"/>
        <v>0.68605544449379119</v>
      </c>
      <c r="J28" s="67">
        <f t="shared" si="4"/>
        <v>4.1897715923435476E-2</v>
      </c>
      <c r="K28" s="100">
        <f t="shared" si="6"/>
        <v>2.7931810615623651E-2</v>
      </c>
      <c r="N28" s="258"/>
      <c r="O28" s="96">
        <f>Amnt_Deposited!B23</f>
        <v>2009</v>
      </c>
      <c r="P28" s="99">
        <f>Amnt_Deposited!D23</f>
        <v>1.3974834731880001</v>
      </c>
      <c r="Q28" s="284">
        <f>MCF!R27</f>
        <v>0.8</v>
      </c>
      <c r="R28" s="67">
        <f t="shared" si="5"/>
        <v>0.22359735571008002</v>
      </c>
      <c r="S28" s="67">
        <f t="shared" si="7"/>
        <v>0.22359735571008002</v>
      </c>
      <c r="T28" s="67">
        <f t="shared" si="8"/>
        <v>0</v>
      </c>
      <c r="U28" s="67">
        <f t="shared" si="9"/>
        <v>1.4174699266400643</v>
      </c>
      <c r="V28" s="67">
        <f t="shared" si="10"/>
        <v>8.6565528767428665E-2</v>
      </c>
      <c r="W28" s="100">
        <f t="shared" si="11"/>
        <v>5.7710352511619108E-2</v>
      </c>
    </row>
    <row r="29" spans="2:23">
      <c r="B29" s="96">
        <f>Amnt_Deposited!B24</f>
        <v>2010</v>
      </c>
      <c r="C29" s="99">
        <f>Amnt_Deposited!D24</f>
        <v>1.418530245066</v>
      </c>
      <c r="D29" s="418">
        <f>Dry_Matter_Content!D16</f>
        <v>0.44</v>
      </c>
      <c r="E29" s="284">
        <f>MCF!R28</f>
        <v>0.8</v>
      </c>
      <c r="F29" s="67">
        <f t="shared" si="0"/>
        <v>0.10985098217791106</v>
      </c>
      <c r="G29" s="67">
        <f t="shared" si="1"/>
        <v>0.10985098217791106</v>
      </c>
      <c r="H29" s="67">
        <f t="shared" si="2"/>
        <v>0</v>
      </c>
      <c r="I29" s="67">
        <f t="shared" si="3"/>
        <v>0.74952483873675035</v>
      </c>
      <c r="J29" s="67">
        <f t="shared" si="4"/>
        <v>4.6381587934951958E-2</v>
      </c>
      <c r="K29" s="100">
        <f t="shared" si="6"/>
        <v>3.0921058623301304E-2</v>
      </c>
      <c r="O29" s="96">
        <f>Amnt_Deposited!B24</f>
        <v>2010</v>
      </c>
      <c r="P29" s="99">
        <f>Amnt_Deposited!D24</f>
        <v>1.418530245066</v>
      </c>
      <c r="Q29" s="284">
        <f>MCF!R28</f>
        <v>0.8</v>
      </c>
      <c r="R29" s="67">
        <f t="shared" si="5"/>
        <v>0.22696483921056002</v>
      </c>
      <c r="S29" s="67">
        <f t="shared" si="7"/>
        <v>0.22696483921056002</v>
      </c>
      <c r="T29" s="67">
        <f t="shared" si="8"/>
        <v>0</v>
      </c>
      <c r="U29" s="67">
        <f t="shared" si="9"/>
        <v>1.548605038712294</v>
      </c>
      <c r="V29" s="67">
        <f t="shared" si="10"/>
        <v>9.5829727138330476E-2</v>
      </c>
      <c r="W29" s="100">
        <f t="shared" si="11"/>
        <v>6.3886484758886974E-2</v>
      </c>
    </row>
    <row r="30" spans="2:23">
      <c r="B30" s="96">
        <f>Amnt_Deposited!B25</f>
        <v>2011</v>
      </c>
      <c r="C30" s="99">
        <f>Amnt_Deposited!D25</f>
        <v>0</v>
      </c>
      <c r="D30" s="418">
        <f>Dry_Matter_Content!D17</f>
        <v>0.44</v>
      </c>
      <c r="E30" s="284">
        <f>MCF!R29</f>
        <v>0.8</v>
      </c>
      <c r="F30" s="67">
        <f t="shared" si="0"/>
        <v>0</v>
      </c>
      <c r="G30" s="67">
        <f t="shared" si="1"/>
        <v>0</v>
      </c>
      <c r="H30" s="67">
        <f t="shared" si="2"/>
        <v>0</v>
      </c>
      <c r="I30" s="67">
        <f t="shared" si="3"/>
        <v>0.6988523275041485</v>
      </c>
      <c r="J30" s="67">
        <f t="shared" si="4"/>
        <v>5.0672511232601823E-2</v>
      </c>
      <c r="K30" s="100">
        <f t="shared" si="6"/>
        <v>3.378167415506788E-2</v>
      </c>
      <c r="O30" s="96">
        <f>Amnt_Deposited!B25</f>
        <v>2011</v>
      </c>
      <c r="P30" s="99">
        <f>Amnt_Deposited!D25</f>
        <v>0</v>
      </c>
      <c r="Q30" s="284">
        <f>MCF!R29</f>
        <v>0.8</v>
      </c>
      <c r="R30" s="67">
        <f t="shared" si="5"/>
        <v>0</v>
      </c>
      <c r="S30" s="67">
        <f t="shared" si="7"/>
        <v>0</v>
      </c>
      <c r="T30" s="67">
        <f t="shared" si="8"/>
        <v>0</v>
      </c>
      <c r="U30" s="67">
        <f t="shared" si="9"/>
        <v>1.4439097675705548</v>
      </c>
      <c r="V30" s="67">
        <f t="shared" si="10"/>
        <v>0.10469527114173929</v>
      </c>
      <c r="W30" s="100">
        <f t="shared" si="11"/>
        <v>6.9796847427826186E-2</v>
      </c>
    </row>
    <row r="31" spans="2:23">
      <c r="B31" s="96">
        <f>Amnt_Deposited!B26</f>
        <v>2012</v>
      </c>
      <c r="C31" s="99">
        <f>Amnt_Deposited!D26</f>
        <v>0</v>
      </c>
      <c r="D31" s="418">
        <f>Dry_Matter_Content!D18</f>
        <v>0.44</v>
      </c>
      <c r="E31" s="284">
        <f>MCF!R30</f>
        <v>0.8</v>
      </c>
      <c r="F31" s="67">
        <f t="shared" si="0"/>
        <v>0</v>
      </c>
      <c r="G31" s="67">
        <f t="shared" si="1"/>
        <v>0</v>
      </c>
      <c r="H31" s="67">
        <f t="shared" si="2"/>
        <v>0</v>
      </c>
      <c r="I31" s="67">
        <f t="shared" si="3"/>
        <v>0.65160559119175576</v>
      </c>
      <c r="J31" s="67">
        <f t="shared" si="4"/>
        <v>4.7246736312392679E-2</v>
      </c>
      <c r="K31" s="100">
        <f t="shared" si="6"/>
        <v>3.1497824208261783E-2</v>
      </c>
      <c r="O31" s="96">
        <f>Amnt_Deposited!B26</f>
        <v>2012</v>
      </c>
      <c r="P31" s="99">
        <f>Amnt_Deposited!D26</f>
        <v>0</v>
      </c>
      <c r="Q31" s="284">
        <f>MCF!R30</f>
        <v>0.8</v>
      </c>
      <c r="R31" s="67">
        <f t="shared" si="5"/>
        <v>0</v>
      </c>
      <c r="S31" s="67">
        <f t="shared" si="7"/>
        <v>0</v>
      </c>
      <c r="T31" s="67">
        <f t="shared" si="8"/>
        <v>0</v>
      </c>
      <c r="U31" s="67">
        <f t="shared" si="9"/>
        <v>1.3462925437846194</v>
      </c>
      <c r="V31" s="67">
        <f t="shared" si="10"/>
        <v>9.7617223785935292E-2</v>
      </c>
      <c r="W31" s="100">
        <f t="shared" si="11"/>
        <v>6.5078149190623519E-2</v>
      </c>
    </row>
    <row r="32" spans="2:23">
      <c r="B32" s="96">
        <f>Amnt_Deposited!B27</f>
        <v>2013</v>
      </c>
      <c r="C32" s="99">
        <f>Amnt_Deposited!D27</f>
        <v>0</v>
      </c>
      <c r="D32" s="418">
        <f>Dry_Matter_Content!D19</f>
        <v>0.44</v>
      </c>
      <c r="E32" s="284">
        <f>MCF!R31</f>
        <v>0.8</v>
      </c>
      <c r="F32" s="67">
        <f t="shared" si="0"/>
        <v>0</v>
      </c>
      <c r="G32" s="67">
        <f t="shared" si="1"/>
        <v>0</v>
      </c>
      <c r="H32" s="67">
        <f t="shared" si="2"/>
        <v>0</v>
      </c>
      <c r="I32" s="67">
        <f t="shared" si="3"/>
        <v>0.60755302624335483</v>
      </c>
      <c r="J32" s="67">
        <f t="shared" si="4"/>
        <v>4.4052564948400888E-2</v>
      </c>
      <c r="K32" s="100">
        <f t="shared" si="6"/>
        <v>2.9368376632267258E-2</v>
      </c>
      <c r="O32" s="96">
        <f>Amnt_Deposited!B27</f>
        <v>2013</v>
      </c>
      <c r="P32" s="99">
        <f>Amnt_Deposited!D27</f>
        <v>0</v>
      </c>
      <c r="Q32" s="284">
        <f>MCF!R31</f>
        <v>0.8</v>
      </c>
      <c r="R32" s="67">
        <f t="shared" si="5"/>
        <v>0</v>
      </c>
      <c r="S32" s="67">
        <f t="shared" si="7"/>
        <v>0</v>
      </c>
      <c r="T32" s="67">
        <f t="shared" si="8"/>
        <v>0</v>
      </c>
      <c r="U32" s="67">
        <f t="shared" si="9"/>
        <v>1.2552748476102373</v>
      </c>
      <c r="V32" s="67">
        <f t="shared" si="10"/>
        <v>9.1017696174382004E-2</v>
      </c>
      <c r="W32" s="100">
        <f t="shared" si="11"/>
        <v>6.0678464116254667E-2</v>
      </c>
    </row>
    <row r="33" spans="2:23">
      <c r="B33" s="96">
        <f>Amnt_Deposited!B28</f>
        <v>2014</v>
      </c>
      <c r="C33" s="99">
        <f>Amnt_Deposited!D28</f>
        <v>0</v>
      </c>
      <c r="D33" s="418">
        <f>Dry_Matter_Content!D20</f>
        <v>0.44</v>
      </c>
      <c r="E33" s="284">
        <f>MCF!R32</f>
        <v>0.8</v>
      </c>
      <c r="F33" s="67">
        <f t="shared" si="0"/>
        <v>0</v>
      </c>
      <c r="G33" s="67">
        <f t="shared" si="1"/>
        <v>0</v>
      </c>
      <c r="H33" s="67">
        <f t="shared" si="2"/>
        <v>0</v>
      </c>
      <c r="I33" s="67">
        <f t="shared" si="3"/>
        <v>0.56647868693446046</v>
      </c>
      <c r="J33" s="67">
        <f t="shared" si="4"/>
        <v>4.1074339308894384E-2</v>
      </c>
      <c r="K33" s="100">
        <f t="shared" si="6"/>
        <v>2.7382892872596255E-2</v>
      </c>
      <c r="O33" s="96">
        <f>Amnt_Deposited!B28</f>
        <v>2014</v>
      </c>
      <c r="P33" s="99">
        <f>Amnt_Deposited!D28</f>
        <v>0</v>
      </c>
      <c r="Q33" s="284">
        <f>MCF!R32</f>
        <v>0.8</v>
      </c>
      <c r="R33" s="67">
        <f t="shared" si="5"/>
        <v>0</v>
      </c>
      <c r="S33" s="67">
        <f t="shared" si="7"/>
        <v>0</v>
      </c>
      <c r="T33" s="67">
        <f t="shared" si="8"/>
        <v>0</v>
      </c>
      <c r="U33" s="67">
        <f t="shared" si="9"/>
        <v>1.1704105101951663</v>
      </c>
      <c r="V33" s="67">
        <f t="shared" si="10"/>
        <v>8.4864337415071045E-2</v>
      </c>
      <c r="W33" s="100">
        <f t="shared" si="11"/>
        <v>5.6576224943380694E-2</v>
      </c>
    </row>
    <row r="34" spans="2:23">
      <c r="B34" s="96">
        <f>Amnt_Deposited!B29</f>
        <v>2015</v>
      </c>
      <c r="C34" s="99">
        <f>Amnt_Deposited!D29</f>
        <v>0</v>
      </c>
      <c r="D34" s="418">
        <f>Dry_Matter_Content!D21</f>
        <v>0.44</v>
      </c>
      <c r="E34" s="284">
        <f>MCF!R33</f>
        <v>0.8</v>
      </c>
      <c r="F34" s="67">
        <f t="shared" si="0"/>
        <v>0</v>
      </c>
      <c r="G34" s="67">
        <f t="shared" si="1"/>
        <v>0</v>
      </c>
      <c r="H34" s="67">
        <f t="shared" si="2"/>
        <v>0</v>
      </c>
      <c r="I34" s="67">
        <f t="shared" si="3"/>
        <v>0.52818122680612734</v>
      </c>
      <c r="J34" s="67">
        <f t="shared" si="4"/>
        <v>3.8297460128333079E-2</v>
      </c>
      <c r="K34" s="100">
        <f t="shared" si="6"/>
        <v>2.5531640085555384E-2</v>
      </c>
      <c r="O34" s="96">
        <f>Amnt_Deposited!B29</f>
        <v>2015</v>
      </c>
      <c r="P34" s="99">
        <f>Amnt_Deposited!D29</f>
        <v>0</v>
      </c>
      <c r="Q34" s="284">
        <f>MCF!R33</f>
        <v>0.8</v>
      </c>
      <c r="R34" s="67">
        <f t="shared" si="5"/>
        <v>0</v>
      </c>
      <c r="S34" s="67">
        <f t="shared" si="7"/>
        <v>0</v>
      </c>
      <c r="T34" s="67">
        <f t="shared" si="8"/>
        <v>0</v>
      </c>
      <c r="U34" s="67">
        <f t="shared" si="9"/>
        <v>1.0912835264589409</v>
      </c>
      <c r="V34" s="67">
        <f t="shared" si="10"/>
        <v>7.912698373622537E-2</v>
      </c>
      <c r="W34" s="100">
        <f t="shared" si="11"/>
        <v>5.2751322490816911E-2</v>
      </c>
    </row>
    <row r="35" spans="2:23">
      <c r="B35" s="96">
        <f>Amnt_Deposited!B30</f>
        <v>2016</v>
      </c>
      <c r="C35" s="99">
        <f>Amnt_Deposited!D30</f>
        <v>0</v>
      </c>
      <c r="D35" s="418">
        <f>Dry_Matter_Content!D22</f>
        <v>0.44</v>
      </c>
      <c r="E35" s="284">
        <f>MCF!R34</f>
        <v>0.8</v>
      </c>
      <c r="F35" s="67">
        <f t="shared" si="0"/>
        <v>0</v>
      </c>
      <c r="G35" s="67">
        <f t="shared" si="1"/>
        <v>0</v>
      </c>
      <c r="H35" s="67">
        <f t="shared" si="2"/>
        <v>0</v>
      </c>
      <c r="I35" s="67">
        <f t="shared" si="3"/>
        <v>0.49247291166437512</v>
      </c>
      <c r="J35" s="67">
        <f t="shared" si="4"/>
        <v>3.5708315141752225E-2</v>
      </c>
      <c r="K35" s="100">
        <f t="shared" si="6"/>
        <v>2.3805543427834815E-2</v>
      </c>
      <c r="O35" s="96">
        <f>Amnt_Deposited!B30</f>
        <v>2016</v>
      </c>
      <c r="P35" s="99">
        <f>Amnt_Deposited!D30</f>
        <v>0</v>
      </c>
      <c r="Q35" s="284">
        <f>MCF!R34</f>
        <v>0.8</v>
      </c>
      <c r="R35" s="67">
        <f t="shared" si="5"/>
        <v>0</v>
      </c>
      <c r="S35" s="67">
        <f t="shared" si="7"/>
        <v>0</v>
      </c>
      <c r="T35" s="67">
        <f t="shared" si="8"/>
        <v>0</v>
      </c>
      <c r="U35" s="67">
        <f t="shared" si="9"/>
        <v>1.0175060158354858</v>
      </c>
      <c r="V35" s="67">
        <f t="shared" si="10"/>
        <v>7.3777510623455014E-2</v>
      </c>
      <c r="W35" s="100">
        <f t="shared" si="11"/>
        <v>4.9185007082303341E-2</v>
      </c>
    </row>
    <row r="36" spans="2:23">
      <c r="B36" s="96">
        <f>Amnt_Deposited!B31</f>
        <v>2017</v>
      </c>
      <c r="C36" s="99">
        <f>Amnt_Deposited!D31</f>
        <v>0</v>
      </c>
      <c r="D36" s="418">
        <f>Dry_Matter_Content!D23</f>
        <v>0.44</v>
      </c>
      <c r="E36" s="284">
        <f>MCF!R35</f>
        <v>0.8</v>
      </c>
      <c r="F36" s="67">
        <f t="shared" si="0"/>
        <v>0</v>
      </c>
      <c r="G36" s="67">
        <f t="shared" si="1"/>
        <v>0</v>
      </c>
      <c r="H36" s="67">
        <f t="shared" si="2"/>
        <v>0</v>
      </c>
      <c r="I36" s="67">
        <f t="shared" si="3"/>
        <v>0.45917869930695138</v>
      </c>
      <c r="J36" s="67">
        <f t="shared" si="4"/>
        <v>3.3294212357423775E-2</v>
      </c>
      <c r="K36" s="100">
        <f t="shared" si="6"/>
        <v>2.2196141571615847E-2</v>
      </c>
      <c r="O36" s="96">
        <f>Amnt_Deposited!B31</f>
        <v>2017</v>
      </c>
      <c r="P36" s="99">
        <f>Amnt_Deposited!D31</f>
        <v>0</v>
      </c>
      <c r="Q36" s="284">
        <f>MCF!R35</f>
        <v>0.8</v>
      </c>
      <c r="R36" s="67">
        <f t="shared" si="5"/>
        <v>0</v>
      </c>
      <c r="S36" s="67">
        <f t="shared" si="7"/>
        <v>0</v>
      </c>
      <c r="T36" s="67">
        <f t="shared" si="8"/>
        <v>0</v>
      </c>
      <c r="U36" s="67">
        <f t="shared" si="9"/>
        <v>0.94871632088213098</v>
      </c>
      <c r="V36" s="67">
        <f t="shared" si="10"/>
        <v>6.8789694953354907E-2</v>
      </c>
      <c r="W36" s="100">
        <f t="shared" si="11"/>
        <v>4.5859796635569938E-2</v>
      </c>
    </row>
    <row r="37" spans="2:23">
      <c r="B37" s="96">
        <f>Amnt_Deposited!B32</f>
        <v>2018</v>
      </c>
      <c r="C37" s="99">
        <f>Amnt_Deposited!D32</f>
        <v>0</v>
      </c>
      <c r="D37" s="418">
        <f>Dry_Matter_Content!D24</f>
        <v>0.44</v>
      </c>
      <c r="E37" s="284">
        <f>MCF!R36</f>
        <v>0.8</v>
      </c>
      <c r="F37" s="67">
        <f t="shared" si="0"/>
        <v>0</v>
      </c>
      <c r="G37" s="67">
        <f t="shared" si="1"/>
        <v>0</v>
      </c>
      <c r="H37" s="67">
        <f t="shared" si="2"/>
        <v>0</v>
      </c>
      <c r="I37" s="67">
        <f t="shared" si="3"/>
        <v>0.42813538146625318</v>
      </c>
      <c r="J37" s="67">
        <f t="shared" si="4"/>
        <v>3.1043317840698179E-2</v>
      </c>
      <c r="K37" s="100">
        <f t="shared" si="6"/>
        <v>2.0695545227132118E-2</v>
      </c>
      <c r="O37" s="96">
        <f>Amnt_Deposited!B32</f>
        <v>2018</v>
      </c>
      <c r="P37" s="99">
        <f>Amnt_Deposited!D32</f>
        <v>0</v>
      </c>
      <c r="Q37" s="284">
        <f>MCF!R36</f>
        <v>0.8</v>
      </c>
      <c r="R37" s="67">
        <f t="shared" si="5"/>
        <v>0</v>
      </c>
      <c r="S37" s="67">
        <f t="shared" si="7"/>
        <v>0</v>
      </c>
      <c r="T37" s="67">
        <f t="shared" si="8"/>
        <v>0</v>
      </c>
      <c r="U37" s="67">
        <f t="shared" si="9"/>
        <v>0.8845772344344075</v>
      </c>
      <c r="V37" s="67">
        <f t="shared" si="10"/>
        <v>6.4139086447723509E-2</v>
      </c>
      <c r="W37" s="100">
        <f t="shared" si="11"/>
        <v>4.2759390965149004E-2</v>
      </c>
    </row>
    <row r="38" spans="2:23">
      <c r="B38" s="96">
        <f>Amnt_Deposited!B33</f>
        <v>2019</v>
      </c>
      <c r="C38" s="99">
        <f>Amnt_Deposited!D33</f>
        <v>0</v>
      </c>
      <c r="D38" s="418">
        <f>Dry_Matter_Content!D25</f>
        <v>0.44</v>
      </c>
      <c r="E38" s="284">
        <f>MCF!R37</f>
        <v>0.8</v>
      </c>
      <c r="F38" s="67">
        <f t="shared" si="0"/>
        <v>0</v>
      </c>
      <c r="G38" s="67">
        <f t="shared" si="1"/>
        <v>0</v>
      </c>
      <c r="H38" s="67">
        <f t="shared" si="2"/>
        <v>0</v>
      </c>
      <c r="I38" s="67">
        <f t="shared" si="3"/>
        <v>0.39919078376221012</v>
      </c>
      <c r="J38" s="67">
        <f t="shared" si="4"/>
        <v>2.8944597704043049E-2</v>
      </c>
      <c r="K38" s="100">
        <f t="shared" si="6"/>
        <v>1.9296398469362031E-2</v>
      </c>
      <c r="O38" s="96">
        <f>Amnt_Deposited!B33</f>
        <v>2019</v>
      </c>
      <c r="P38" s="99">
        <f>Amnt_Deposited!D33</f>
        <v>0</v>
      </c>
      <c r="Q38" s="284">
        <f>MCF!R37</f>
        <v>0.8</v>
      </c>
      <c r="R38" s="67">
        <f t="shared" si="5"/>
        <v>0</v>
      </c>
      <c r="S38" s="67">
        <f t="shared" si="7"/>
        <v>0</v>
      </c>
      <c r="T38" s="67">
        <f t="shared" si="8"/>
        <v>0</v>
      </c>
      <c r="U38" s="67">
        <f t="shared" si="9"/>
        <v>0.82477434661613669</v>
      </c>
      <c r="V38" s="67">
        <f t="shared" si="10"/>
        <v>5.980288781827077E-2</v>
      </c>
      <c r="W38" s="100">
        <f t="shared" si="11"/>
        <v>3.9868591878847177E-2</v>
      </c>
    </row>
    <row r="39" spans="2:23">
      <c r="B39" s="96">
        <f>Amnt_Deposited!B34</f>
        <v>2020</v>
      </c>
      <c r="C39" s="99">
        <f>Amnt_Deposited!D34</f>
        <v>0</v>
      </c>
      <c r="D39" s="418">
        <f>Dry_Matter_Content!D26</f>
        <v>0.44</v>
      </c>
      <c r="E39" s="284">
        <f>MCF!R38</f>
        <v>0.8</v>
      </c>
      <c r="F39" s="67">
        <f t="shared" si="0"/>
        <v>0</v>
      </c>
      <c r="G39" s="67">
        <f t="shared" si="1"/>
        <v>0</v>
      </c>
      <c r="H39" s="67">
        <f t="shared" si="2"/>
        <v>0</v>
      </c>
      <c r="I39" s="67">
        <f t="shared" si="3"/>
        <v>0.3722030197432965</v>
      </c>
      <c r="J39" s="67">
        <f t="shared" si="4"/>
        <v>2.6987764018913635E-2</v>
      </c>
      <c r="K39" s="100">
        <f t="shared" si="6"/>
        <v>1.7991842679275755E-2</v>
      </c>
      <c r="O39" s="96">
        <f>Amnt_Deposited!B34</f>
        <v>2020</v>
      </c>
      <c r="P39" s="99">
        <f>Amnt_Deposited!D34</f>
        <v>0</v>
      </c>
      <c r="Q39" s="284">
        <f>MCF!R38</f>
        <v>0.8</v>
      </c>
      <c r="R39" s="67">
        <f t="shared" si="5"/>
        <v>0</v>
      </c>
      <c r="S39" s="67">
        <f t="shared" si="7"/>
        <v>0</v>
      </c>
      <c r="T39" s="67">
        <f t="shared" si="8"/>
        <v>0</v>
      </c>
      <c r="U39" s="67">
        <f t="shared" si="9"/>
        <v>0.76901450360185231</v>
      </c>
      <c r="V39" s="67">
        <f t="shared" si="10"/>
        <v>5.5759843014284383E-2</v>
      </c>
      <c r="W39" s="100">
        <f t="shared" si="11"/>
        <v>3.7173228676189586E-2</v>
      </c>
    </row>
    <row r="40" spans="2:23">
      <c r="B40" s="96">
        <f>Amnt_Deposited!B35</f>
        <v>2021</v>
      </c>
      <c r="C40" s="99">
        <f>Amnt_Deposited!D35</f>
        <v>0</v>
      </c>
      <c r="D40" s="418">
        <f>Dry_Matter_Content!D27</f>
        <v>0.44</v>
      </c>
      <c r="E40" s="284">
        <f>MCF!R39</f>
        <v>0.8</v>
      </c>
      <c r="F40" s="67">
        <f t="shared" si="0"/>
        <v>0</v>
      </c>
      <c r="G40" s="67">
        <f t="shared" si="1"/>
        <v>0</v>
      </c>
      <c r="H40" s="67">
        <f t="shared" si="2"/>
        <v>0</v>
      </c>
      <c r="I40" s="67">
        <f t="shared" si="3"/>
        <v>0.34703979535898133</v>
      </c>
      <c r="J40" s="67">
        <f t="shared" si="4"/>
        <v>2.5163224384315192E-2</v>
      </c>
      <c r="K40" s="100">
        <f t="shared" si="6"/>
        <v>1.6775482922876794E-2</v>
      </c>
      <c r="O40" s="96">
        <f>Amnt_Deposited!B35</f>
        <v>2021</v>
      </c>
      <c r="P40" s="99">
        <f>Amnt_Deposited!D35</f>
        <v>0</v>
      </c>
      <c r="Q40" s="284">
        <f>MCF!R39</f>
        <v>0.8</v>
      </c>
      <c r="R40" s="67">
        <f t="shared" si="5"/>
        <v>0</v>
      </c>
      <c r="S40" s="67">
        <f t="shared" si="7"/>
        <v>0</v>
      </c>
      <c r="T40" s="67">
        <f t="shared" si="8"/>
        <v>0</v>
      </c>
      <c r="U40" s="67">
        <f t="shared" si="9"/>
        <v>0.71702437057640767</v>
      </c>
      <c r="V40" s="67">
        <f t="shared" si="10"/>
        <v>5.199013302544462E-2</v>
      </c>
      <c r="W40" s="100">
        <f t="shared" si="11"/>
        <v>3.4660088683629742E-2</v>
      </c>
    </row>
    <row r="41" spans="2:23">
      <c r="B41" s="96">
        <f>Amnt_Deposited!B36</f>
        <v>2022</v>
      </c>
      <c r="C41" s="99">
        <f>Amnt_Deposited!D36</f>
        <v>0</v>
      </c>
      <c r="D41" s="418">
        <f>Dry_Matter_Content!D28</f>
        <v>0.44</v>
      </c>
      <c r="E41" s="284">
        <f>MCF!R40</f>
        <v>0.8</v>
      </c>
      <c r="F41" s="67">
        <f t="shared" si="0"/>
        <v>0</v>
      </c>
      <c r="G41" s="67">
        <f t="shared" si="1"/>
        <v>0</v>
      </c>
      <c r="H41" s="67">
        <f t="shared" si="2"/>
        <v>0</v>
      </c>
      <c r="I41" s="67">
        <f t="shared" si="3"/>
        <v>0.32357776045413916</v>
      </c>
      <c r="J41" s="67">
        <f t="shared" si="4"/>
        <v>2.3462034904842149E-2</v>
      </c>
      <c r="K41" s="100">
        <f t="shared" si="6"/>
        <v>1.5641356603228098E-2</v>
      </c>
      <c r="O41" s="96">
        <f>Amnt_Deposited!B36</f>
        <v>2022</v>
      </c>
      <c r="P41" s="99">
        <f>Amnt_Deposited!D36</f>
        <v>0</v>
      </c>
      <c r="Q41" s="284">
        <f>MCF!R40</f>
        <v>0.8</v>
      </c>
      <c r="R41" s="67">
        <f t="shared" si="5"/>
        <v>0</v>
      </c>
      <c r="S41" s="67">
        <f t="shared" si="7"/>
        <v>0</v>
      </c>
      <c r="T41" s="67">
        <f t="shared" si="8"/>
        <v>0</v>
      </c>
      <c r="U41" s="67">
        <f t="shared" si="9"/>
        <v>0.66854909184739497</v>
      </c>
      <c r="V41" s="67">
        <f t="shared" si="10"/>
        <v>4.8475278729012701E-2</v>
      </c>
      <c r="W41" s="100">
        <f t="shared" si="11"/>
        <v>3.2316852486008463E-2</v>
      </c>
    </row>
    <row r="42" spans="2:23">
      <c r="B42" s="96">
        <f>Amnt_Deposited!B37</f>
        <v>2023</v>
      </c>
      <c r="C42" s="99">
        <f>Amnt_Deposited!D37</f>
        <v>0</v>
      </c>
      <c r="D42" s="418">
        <f>Dry_Matter_Content!D29</f>
        <v>0.44</v>
      </c>
      <c r="E42" s="284">
        <f>MCF!R41</f>
        <v>0.8</v>
      </c>
      <c r="F42" s="67">
        <f t="shared" si="0"/>
        <v>0</v>
      </c>
      <c r="G42" s="67">
        <f t="shared" si="1"/>
        <v>0</v>
      </c>
      <c r="H42" s="67">
        <f t="shared" si="2"/>
        <v>0</v>
      </c>
      <c r="I42" s="67">
        <f t="shared" si="3"/>
        <v>0.30170190410644671</v>
      </c>
      <c r="J42" s="67">
        <f t="shared" si="4"/>
        <v>2.1875856347692461E-2</v>
      </c>
      <c r="K42" s="100">
        <f t="shared" si="6"/>
        <v>1.4583904231794974E-2</v>
      </c>
      <c r="O42" s="96">
        <f>Amnt_Deposited!B37</f>
        <v>2023</v>
      </c>
      <c r="P42" s="99">
        <f>Amnt_Deposited!D37</f>
        <v>0</v>
      </c>
      <c r="Q42" s="284">
        <f>MCF!R41</f>
        <v>0.8</v>
      </c>
      <c r="R42" s="67">
        <f t="shared" si="5"/>
        <v>0</v>
      </c>
      <c r="S42" s="67">
        <f t="shared" si="7"/>
        <v>0</v>
      </c>
      <c r="T42" s="67">
        <f t="shared" si="8"/>
        <v>0</v>
      </c>
      <c r="U42" s="67">
        <f t="shared" si="9"/>
        <v>0.6233510415422453</v>
      </c>
      <c r="V42" s="67">
        <f t="shared" si="10"/>
        <v>4.5198050305149715E-2</v>
      </c>
      <c r="W42" s="100">
        <f t="shared" si="11"/>
        <v>3.0132033536766474E-2</v>
      </c>
    </row>
    <row r="43" spans="2:23">
      <c r="B43" s="96">
        <f>Amnt_Deposited!B38</f>
        <v>2024</v>
      </c>
      <c r="C43" s="99">
        <f>Amnt_Deposited!D38</f>
        <v>0</v>
      </c>
      <c r="D43" s="418">
        <f>Dry_Matter_Content!D30</f>
        <v>0.44</v>
      </c>
      <c r="E43" s="284">
        <f>MCF!R42</f>
        <v>0.8</v>
      </c>
      <c r="F43" s="67">
        <f t="shared" si="0"/>
        <v>0</v>
      </c>
      <c r="G43" s="67">
        <f t="shared" si="1"/>
        <v>0</v>
      </c>
      <c r="H43" s="67">
        <f t="shared" si="2"/>
        <v>0</v>
      </c>
      <c r="I43" s="67">
        <f t="shared" si="3"/>
        <v>0.28130499084270794</v>
      </c>
      <c r="J43" s="67">
        <f t="shared" si="4"/>
        <v>2.0396913263738759E-2</v>
      </c>
      <c r="K43" s="100">
        <f t="shared" si="6"/>
        <v>1.3597942175825838E-2</v>
      </c>
      <c r="O43" s="96">
        <f>Amnt_Deposited!B38</f>
        <v>2024</v>
      </c>
      <c r="P43" s="99">
        <f>Amnt_Deposited!D38</f>
        <v>0</v>
      </c>
      <c r="Q43" s="284">
        <f>MCF!R42</f>
        <v>0.8</v>
      </c>
      <c r="R43" s="67">
        <f t="shared" si="5"/>
        <v>0</v>
      </c>
      <c r="S43" s="67">
        <f t="shared" si="7"/>
        <v>0</v>
      </c>
      <c r="T43" s="67">
        <f t="shared" si="8"/>
        <v>0</v>
      </c>
      <c r="U43" s="67">
        <f t="shared" si="9"/>
        <v>0.58120865876592553</v>
      </c>
      <c r="V43" s="67">
        <f t="shared" si="10"/>
        <v>4.2142382776319758E-2</v>
      </c>
      <c r="W43" s="100">
        <f t="shared" si="11"/>
        <v>2.8094921850879837E-2</v>
      </c>
    </row>
    <row r="44" spans="2:23">
      <c r="B44" s="96">
        <f>Amnt_Deposited!B39</f>
        <v>2025</v>
      </c>
      <c r="C44" s="99">
        <f>Amnt_Deposited!D39</f>
        <v>0</v>
      </c>
      <c r="D44" s="418">
        <f>Dry_Matter_Content!D31</f>
        <v>0.44</v>
      </c>
      <c r="E44" s="284">
        <f>MCF!R43</f>
        <v>0.8</v>
      </c>
      <c r="F44" s="67">
        <f t="shared" si="0"/>
        <v>0</v>
      </c>
      <c r="G44" s="67">
        <f t="shared" si="1"/>
        <v>0</v>
      </c>
      <c r="H44" s="67">
        <f t="shared" si="2"/>
        <v>0</v>
      </c>
      <c r="I44" s="67">
        <f t="shared" si="3"/>
        <v>0.26228703497044026</v>
      </c>
      <c r="J44" s="67">
        <f t="shared" si="4"/>
        <v>1.9017955872267685E-2</v>
      </c>
      <c r="K44" s="100">
        <f t="shared" si="6"/>
        <v>1.2678637248178456E-2</v>
      </c>
      <c r="O44" s="96">
        <f>Amnt_Deposited!B39</f>
        <v>2025</v>
      </c>
      <c r="P44" s="99">
        <f>Amnt_Deposited!D39</f>
        <v>0</v>
      </c>
      <c r="Q44" s="284">
        <f>MCF!R43</f>
        <v>0.8</v>
      </c>
      <c r="R44" s="67">
        <f t="shared" si="5"/>
        <v>0</v>
      </c>
      <c r="S44" s="67">
        <f t="shared" si="7"/>
        <v>0</v>
      </c>
      <c r="T44" s="67">
        <f t="shared" si="8"/>
        <v>0</v>
      </c>
      <c r="U44" s="67">
        <f t="shared" si="9"/>
        <v>0.54191536150917408</v>
      </c>
      <c r="V44" s="67">
        <f t="shared" si="10"/>
        <v>3.9293297256751417E-2</v>
      </c>
      <c r="W44" s="100">
        <f t="shared" si="11"/>
        <v>2.6195531504500942E-2</v>
      </c>
    </row>
    <row r="45" spans="2:23">
      <c r="B45" s="96">
        <f>Amnt_Deposited!B40</f>
        <v>2026</v>
      </c>
      <c r="C45" s="99">
        <f>Amnt_Deposited!D40</f>
        <v>0</v>
      </c>
      <c r="D45" s="418">
        <f>Dry_Matter_Content!D32</f>
        <v>0.44</v>
      </c>
      <c r="E45" s="284">
        <f>MCF!R44</f>
        <v>0.8</v>
      </c>
      <c r="F45" s="67">
        <f t="shared" si="0"/>
        <v>0</v>
      </c>
      <c r="G45" s="67">
        <f t="shared" si="1"/>
        <v>0</v>
      </c>
      <c r="H45" s="67">
        <f t="shared" si="2"/>
        <v>0</v>
      </c>
      <c r="I45" s="67">
        <f t="shared" si="3"/>
        <v>0.24455481044789384</v>
      </c>
      <c r="J45" s="67">
        <f t="shared" si="4"/>
        <v>1.7732224522546428E-2</v>
      </c>
      <c r="K45" s="100">
        <f t="shared" si="6"/>
        <v>1.1821483015030951E-2</v>
      </c>
      <c r="O45" s="96">
        <f>Amnt_Deposited!B40</f>
        <v>2026</v>
      </c>
      <c r="P45" s="99">
        <f>Amnt_Deposited!D40</f>
        <v>0</v>
      </c>
      <c r="Q45" s="284">
        <f>MCF!R44</f>
        <v>0.8</v>
      </c>
      <c r="R45" s="67">
        <f t="shared" si="5"/>
        <v>0</v>
      </c>
      <c r="S45" s="67">
        <f t="shared" si="7"/>
        <v>0</v>
      </c>
      <c r="T45" s="67">
        <f t="shared" si="8"/>
        <v>0</v>
      </c>
      <c r="U45" s="67">
        <f t="shared" si="9"/>
        <v>0.50527853398325173</v>
      </c>
      <c r="V45" s="67">
        <f t="shared" si="10"/>
        <v>3.6636827525922372E-2</v>
      </c>
      <c r="W45" s="100">
        <f t="shared" si="11"/>
        <v>2.4424551683948248E-2</v>
      </c>
    </row>
    <row r="46" spans="2:23">
      <c r="B46" s="96">
        <f>Amnt_Deposited!B41</f>
        <v>2027</v>
      </c>
      <c r="C46" s="99">
        <f>Amnt_Deposited!D41</f>
        <v>0</v>
      </c>
      <c r="D46" s="418">
        <f>Dry_Matter_Content!D33</f>
        <v>0.44</v>
      </c>
      <c r="E46" s="284">
        <f>MCF!R45</f>
        <v>0.8</v>
      </c>
      <c r="F46" s="67">
        <f t="shared" si="0"/>
        <v>0</v>
      </c>
      <c r="G46" s="67">
        <f t="shared" si="1"/>
        <v>0</v>
      </c>
      <c r="H46" s="67">
        <f t="shared" si="2"/>
        <v>0</v>
      </c>
      <c r="I46" s="67">
        <f t="shared" si="3"/>
        <v>0.22802139388988685</v>
      </c>
      <c r="J46" s="67">
        <f t="shared" si="4"/>
        <v>1.6533416558006993E-2</v>
      </c>
      <c r="K46" s="100">
        <f t="shared" si="6"/>
        <v>1.1022277705337995E-2</v>
      </c>
      <c r="O46" s="96">
        <f>Amnt_Deposited!B41</f>
        <v>2027</v>
      </c>
      <c r="P46" s="99">
        <f>Amnt_Deposited!D41</f>
        <v>0</v>
      </c>
      <c r="Q46" s="284">
        <f>MCF!R45</f>
        <v>0.8</v>
      </c>
      <c r="R46" s="67">
        <f t="shared" si="5"/>
        <v>0</v>
      </c>
      <c r="S46" s="67">
        <f t="shared" si="7"/>
        <v>0</v>
      </c>
      <c r="T46" s="67">
        <f t="shared" si="8"/>
        <v>0</v>
      </c>
      <c r="U46" s="67">
        <f t="shared" si="9"/>
        <v>0.47111858241712157</v>
      </c>
      <c r="V46" s="67">
        <f t="shared" si="10"/>
        <v>3.4159951566130151E-2</v>
      </c>
      <c r="W46" s="100">
        <f t="shared" si="11"/>
        <v>2.2773301044086765E-2</v>
      </c>
    </row>
    <row r="47" spans="2:23">
      <c r="B47" s="96">
        <f>Amnt_Deposited!B42</f>
        <v>2028</v>
      </c>
      <c r="C47" s="99">
        <f>Amnt_Deposited!D42</f>
        <v>0</v>
      </c>
      <c r="D47" s="418">
        <f>Dry_Matter_Content!D34</f>
        <v>0.44</v>
      </c>
      <c r="E47" s="284">
        <f>MCF!R46</f>
        <v>0.8</v>
      </c>
      <c r="F47" s="67">
        <f t="shared" si="0"/>
        <v>0</v>
      </c>
      <c r="G47" s="67">
        <f t="shared" si="1"/>
        <v>0</v>
      </c>
      <c r="H47" s="67">
        <f t="shared" si="2"/>
        <v>0</v>
      </c>
      <c r="I47" s="67">
        <f t="shared" si="3"/>
        <v>0.21260573846927044</v>
      </c>
      <c r="J47" s="67">
        <f t="shared" si="4"/>
        <v>1.5415655420616396E-2</v>
      </c>
      <c r="K47" s="100">
        <f t="shared" si="6"/>
        <v>1.0277103613744263E-2</v>
      </c>
      <c r="O47" s="96">
        <f>Amnt_Deposited!B42</f>
        <v>2028</v>
      </c>
      <c r="P47" s="99">
        <f>Amnt_Deposited!D42</f>
        <v>0</v>
      </c>
      <c r="Q47" s="284">
        <f>MCF!R46</f>
        <v>0.8</v>
      </c>
      <c r="R47" s="67">
        <f t="shared" si="5"/>
        <v>0</v>
      </c>
      <c r="S47" s="67">
        <f t="shared" si="7"/>
        <v>0</v>
      </c>
      <c r="T47" s="67">
        <f t="shared" si="8"/>
        <v>0</v>
      </c>
      <c r="U47" s="67">
        <f t="shared" si="9"/>
        <v>0.43926805468857527</v>
      </c>
      <c r="V47" s="67">
        <f t="shared" si="10"/>
        <v>3.1850527728546268E-2</v>
      </c>
      <c r="W47" s="100">
        <f t="shared" si="11"/>
        <v>2.1233685152364179E-2</v>
      </c>
    </row>
    <row r="48" spans="2:23">
      <c r="B48" s="96">
        <f>Amnt_Deposited!B43</f>
        <v>2029</v>
      </c>
      <c r="C48" s="99">
        <f>Amnt_Deposited!D43</f>
        <v>0</v>
      </c>
      <c r="D48" s="418">
        <f>Dry_Matter_Content!D35</f>
        <v>0.44</v>
      </c>
      <c r="E48" s="284">
        <f>MCF!R47</f>
        <v>0.8</v>
      </c>
      <c r="F48" s="67">
        <f t="shared" si="0"/>
        <v>0</v>
      </c>
      <c r="G48" s="67">
        <f t="shared" si="1"/>
        <v>0</v>
      </c>
      <c r="H48" s="67">
        <f t="shared" si="2"/>
        <v>0</v>
      </c>
      <c r="I48" s="67">
        <f t="shared" si="3"/>
        <v>0.19823227662528808</v>
      </c>
      <c r="J48" s="67">
        <f t="shared" si="4"/>
        <v>1.4373461843982359E-2</v>
      </c>
      <c r="K48" s="100">
        <f t="shared" si="6"/>
        <v>9.5823078959882384E-3</v>
      </c>
      <c r="O48" s="96">
        <f>Amnt_Deposited!B43</f>
        <v>2029</v>
      </c>
      <c r="P48" s="99">
        <f>Amnt_Deposited!D43</f>
        <v>0</v>
      </c>
      <c r="Q48" s="284">
        <f>MCF!R47</f>
        <v>0.8</v>
      </c>
      <c r="R48" s="67">
        <f t="shared" si="5"/>
        <v>0</v>
      </c>
      <c r="S48" s="67">
        <f t="shared" si="7"/>
        <v>0</v>
      </c>
      <c r="T48" s="67">
        <f t="shared" si="8"/>
        <v>0</v>
      </c>
      <c r="U48" s="67">
        <f t="shared" si="9"/>
        <v>0.40957081947373569</v>
      </c>
      <c r="V48" s="67">
        <f t="shared" si="10"/>
        <v>2.9697235214839583E-2</v>
      </c>
      <c r="W48" s="100">
        <f t="shared" si="11"/>
        <v>1.9798156809893053E-2</v>
      </c>
    </row>
    <row r="49" spans="2:23">
      <c r="B49" s="96">
        <f>Amnt_Deposited!B44</f>
        <v>2030</v>
      </c>
      <c r="C49" s="99">
        <f>Amnt_Deposited!D44</f>
        <v>0</v>
      </c>
      <c r="D49" s="418">
        <f>Dry_Matter_Content!D36</f>
        <v>0.44</v>
      </c>
      <c r="E49" s="284">
        <f>MCF!R48</f>
        <v>0.8</v>
      </c>
      <c r="F49" s="67">
        <f t="shared" si="0"/>
        <v>0</v>
      </c>
      <c r="G49" s="67">
        <f t="shared" si="1"/>
        <v>0</v>
      </c>
      <c r="H49" s="67">
        <f t="shared" si="2"/>
        <v>0</v>
      </c>
      <c r="I49" s="67">
        <f t="shared" si="3"/>
        <v>0.18483054963130499</v>
      </c>
      <c r="J49" s="67">
        <f t="shared" si="4"/>
        <v>1.3401726993983107E-2</v>
      </c>
      <c r="K49" s="100">
        <f t="shared" si="6"/>
        <v>8.934484662655404E-3</v>
      </c>
      <c r="O49" s="96">
        <f>Amnt_Deposited!B44</f>
        <v>2030</v>
      </c>
      <c r="P49" s="99">
        <f>Amnt_Deposited!D44</f>
        <v>0</v>
      </c>
      <c r="Q49" s="284">
        <f>MCF!R48</f>
        <v>0.8</v>
      </c>
      <c r="R49" s="67">
        <f t="shared" si="5"/>
        <v>0</v>
      </c>
      <c r="S49" s="67">
        <f t="shared" si="7"/>
        <v>0</v>
      </c>
      <c r="T49" s="67">
        <f t="shared" si="8"/>
        <v>0</v>
      </c>
      <c r="U49" s="67">
        <f t="shared" si="9"/>
        <v>0.38188130089112599</v>
      </c>
      <c r="V49" s="67">
        <f t="shared" si="10"/>
        <v>2.7689518582609724E-2</v>
      </c>
      <c r="W49" s="100">
        <f t="shared" si="11"/>
        <v>1.8459679055073147E-2</v>
      </c>
    </row>
    <row r="50" spans="2:23">
      <c r="B50" s="96">
        <f>Amnt_Deposited!B45</f>
        <v>2031</v>
      </c>
      <c r="C50" s="99">
        <f>Amnt_Deposited!D45</f>
        <v>0</v>
      </c>
      <c r="D50" s="418">
        <f>Dry_Matter_Content!D37</f>
        <v>0.44</v>
      </c>
      <c r="E50" s="284">
        <f>MCF!R49</f>
        <v>0.8</v>
      </c>
      <c r="F50" s="67">
        <f t="shared" si="0"/>
        <v>0</v>
      </c>
      <c r="G50" s="67">
        <f t="shared" si="1"/>
        <v>0</v>
      </c>
      <c r="H50" s="67">
        <f t="shared" si="2"/>
        <v>0</v>
      </c>
      <c r="I50" s="67">
        <f t="shared" si="3"/>
        <v>0.17233486220604843</v>
      </c>
      <c r="J50" s="67">
        <f t="shared" si="4"/>
        <v>1.2495687425256571E-2</v>
      </c>
      <c r="K50" s="100">
        <f t="shared" si="6"/>
        <v>8.3304582835043803E-3</v>
      </c>
      <c r="O50" s="96">
        <f>Amnt_Deposited!B45</f>
        <v>2031</v>
      </c>
      <c r="P50" s="99">
        <f>Amnt_Deposited!D45</f>
        <v>0</v>
      </c>
      <c r="Q50" s="284">
        <f>MCF!R49</f>
        <v>0.8</v>
      </c>
      <c r="R50" s="67">
        <f t="shared" si="5"/>
        <v>0</v>
      </c>
      <c r="S50" s="67">
        <f t="shared" si="7"/>
        <v>0</v>
      </c>
      <c r="T50" s="67">
        <f t="shared" si="8"/>
        <v>0</v>
      </c>
      <c r="U50" s="67">
        <f t="shared" si="9"/>
        <v>0.35606376488852975</v>
      </c>
      <c r="V50" s="67">
        <f t="shared" si="10"/>
        <v>2.581753600259622E-2</v>
      </c>
      <c r="W50" s="100">
        <f t="shared" si="11"/>
        <v>1.7211690668397478E-2</v>
      </c>
    </row>
    <row r="51" spans="2:23">
      <c r="B51" s="96">
        <f>Amnt_Deposited!B46</f>
        <v>2032</v>
      </c>
      <c r="C51" s="99">
        <f>Amnt_Deposited!D46</f>
        <v>0</v>
      </c>
      <c r="D51" s="418">
        <f>Dry_Matter_Content!D38</f>
        <v>0.44</v>
      </c>
      <c r="E51" s="284">
        <f>MCF!R50</f>
        <v>0.8</v>
      </c>
      <c r="F51" s="67">
        <f t="shared" ref="F51:F82" si="12">C51*D51*$K$6*DOCF*E51</f>
        <v>0</v>
      </c>
      <c r="G51" s="67">
        <f t="shared" si="1"/>
        <v>0</v>
      </c>
      <c r="H51" s="67">
        <f t="shared" si="2"/>
        <v>0</v>
      </c>
      <c r="I51" s="67">
        <f t="shared" si="3"/>
        <v>0.16068396047526273</v>
      </c>
      <c r="J51" s="67">
        <f t="shared" si="4"/>
        <v>1.1650901730785699E-2</v>
      </c>
      <c r="K51" s="100">
        <f t="shared" si="6"/>
        <v>7.7672678205237995E-3</v>
      </c>
      <c r="O51" s="96">
        <f>Amnt_Deposited!B46</f>
        <v>2032</v>
      </c>
      <c r="P51" s="99">
        <f>Amnt_Deposited!D46</f>
        <v>0</v>
      </c>
      <c r="Q51" s="284">
        <f>MCF!R50</f>
        <v>0.8</v>
      </c>
      <c r="R51" s="67">
        <f t="shared" ref="R51:R82" si="13">P51*$W$6*DOCF*Q51</f>
        <v>0</v>
      </c>
      <c r="S51" s="67">
        <f t="shared" si="7"/>
        <v>0</v>
      </c>
      <c r="T51" s="67">
        <f t="shared" si="8"/>
        <v>0</v>
      </c>
      <c r="U51" s="67">
        <f t="shared" si="9"/>
        <v>0.33199165387450974</v>
      </c>
      <c r="V51" s="67">
        <f t="shared" si="10"/>
        <v>2.4072111014020035E-2</v>
      </c>
      <c r="W51" s="100">
        <f t="shared" si="11"/>
        <v>1.6048074009346689E-2</v>
      </c>
    </row>
    <row r="52" spans="2:23">
      <c r="B52" s="96">
        <f>Amnt_Deposited!B47</f>
        <v>2033</v>
      </c>
      <c r="C52" s="99">
        <f>Amnt_Deposited!D47</f>
        <v>0</v>
      </c>
      <c r="D52" s="418">
        <f>Dry_Matter_Content!D39</f>
        <v>0.44</v>
      </c>
      <c r="E52" s="284">
        <f>MCF!R51</f>
        <v>0.8</v>
      </c>
      <c r="F52" s="67">
        <f t="shared" si="12"/>
        <v>0</v>
      </c>
      <c r="G52" s="67">
        <f t="shared" si="1"/>
        <v>0</v>
      </c>
      <c r="H52" s="67">
        <f t="shared" si="2"/>
        <v>0</v>
      </c>
      <c r="I52" s="67">
        <f t="shared" si="3"/>
        <v>0.14982073170514662</v>
      </c>
      <c r="J52" s="67">
        <f t="shared" si="4"/>
        <v>1.0863228770116102E-2</v>
      </c>
      <c r="K52" s="100">
        <f t="shared" si="6"/>
        <v>7.242152513410734E-3</v>
      </c>
      <c r="O52" s="96">
        <f>Amnt_Deposited!B47</f>
        <v>2033</v>
      </c>
      <c r="P52" s="99">
        <f>Amnt_Deposited!D47</f>
        <v>0</v>
      </c>
      <c r="Q52" s="284">
        <f>MCF!R51</f>
        <v>0.8</v>
      </c>
      <c r="R52" s="67">
        <f t="shared" si="13"/>
        <v>0</v>
      </c>
      <c r="S52" s="67">
        <f t="shared" si="7"/>
        <v>0</v>
      </c>
      <c r="T52" s="67">
        <f t="shared" si="8"/>
        <v>0</v>
      </c>
      <c r="U52" s="67">
        <f t="shared" si="9"/>
        <v>0.30954696633294754</v>
      </c>
      <c r="V52" s="67">
        <f t="shared" si="10"/>
        <v>2.2444687541562192E-2</v>
      </c>
      <c r="W52" s="100">
        <f t="shared" si="11"/>
        <v>1.4963125027708128E-2</v>
      </c>
    </row>
    <row r="53" spans="2:23">
      <c r="B53" s="96">
        <f>Amnt_Deposited!B48</f>
        <v>2034</v>
      </c>
      <c r="C53" s="99">
        <f>Amnt_Deposited!D48</f>
        <v>0</v>
      </c>
      <c r="D53" s="418">
        <f>Dry_Matter_Content!D40</f>
        <v>0.44</v>
      </c>
      <c r="E53" s="284">
        <f>MCF!R52</f>
        <v>0.8</v>
      </c>
      <c r="F53" s="67">
        <f t="shared" si="12"/>
        <v>0</v>
      </c>
      <c r="G53" s="67">
        <f t="shared" si="1"/>
        <v>0</v>
      </c>
      <c r="H53" s="67">
        <f t="shared" si="2"/>
        <v>0</v>
      </c>
      <c r="I53" s="67">
        <f t="shared" si="3"/>
        <v>0.13969192433566588</v>
      </c>
      <c r="J53" s="67">
        <f t="shared" si="4"/>
        <v>1.0128807369480748E-2</v>
      </c>
      <c r="K53" s="100">
        <f t="shared" si="6"/>
        <v>6.7525382463204985E-3</v>
      </c>
      <c r="O53" s="96">
        <f>Amnt_Deposited!B48</f>
        <v>2034</v>
      </c>
      <c r="P53" s="99">
        <f>Amnt_Deposited!D48</f>
        <v>0</v>
      </c>
      <c r="Q53" s="284">
        <f>MCF!R52</f>
        <v>0.8</v>
      </c>
      <c r="R53" s="67">
        <f t="shared" si="13"/>
        <v>0</v>
      </c>
      <c r="S53" s="67">
        <f t="shared" si="7"/>
        <v>0</v>
      </c>
      <c r="T53" s="67">
        <f t="shared" si="8"/>
        <v>0</v>
      </c>
      <c r="U53" s="67">
        <f t="shared" si="9"/>
        <v>0.28861967837947494</v>
      </c>
      <c r="V53" s="67">
        <f t="shared" si="10"/>
        <v>2.0927287953472616E-2</v>
      </c>
      <c r="W53" s="100">
        <f t="shared" si="11"/>
        <v>1.3951525302315077E-2</v>
      </c>
    </row>
    <row r="54" spans="2:23">
      <c r="B54" s="96">
        <f>Amnt_Deposited!B49</f>
        <v>2035</v>
      </c>
      <c r="C54" s="99">
        <f>Amnt_Deposited!D49</f>
        <v>0</v>
      </c>
      <c r="D54" s="418">
        <f>Dry_Matter_Content!D41</f>
        <v>0.44</v>
      </c>
      <c r="E54" s="284">
        <f>MCF!R53</f>
        <v>0.8</v>
      </c>
      <c r="F54" s="67">
        <f t="shared" si="12"/>
        <v>0</v>
      </c>
      <c r="G54" s="67">
        <f t="shared" si="1"/>
        <v>0</v>
      </c>
      <c r="H54" s="67">
        <f t="shared" si="2"/>
        <v>0</v>
      </c>
      <c r="I54" s="67">
        <f t="shared" si="3"/>
        <v>0.1302478869413442</v>
      </c>
      <c r="J54" s="67">
        <f t="shared" si="4"/>
        <v>9.4440373943216749E-3</v>
      </c>
      <c r="K54" s="100">
        <f t="shared" si="6"/>
        <v>6.2960249295477833E-3</v>
      </c>
      <c r="O54" s="96">
        <f>Amnt_Deposited!B49</f>
        <v>2035</v>
      </c>
      <c r="P54" s="99">
        <f>Amnt_Deposited!D49</f>
        <v>0</v>
      </c>
      <c r="Q54" s="284">
        <f>MCF!R53</f>
        <v>0.8</v>
      </c>
      <c r="R54" s="67">
        <f t="shared" si="13"/>
        <v>0</v>
      </c>
      <c r="S54" s="67">
        <f t="shared" si="7"/>
        <v>0</v>
      </c>
      <c r="T54" s="67">
        <f t="shared" si="8"/>
        <v>0</v>
      </c>
      <c r="U54" s="67">
        <f t="shared" si="9"/>
        <v>0.26910720442426489</v>
      </c>
      <c r="V54" s="67">
        <f t="shared" si="10"/>
        <v>1.951247395521007E-2</v>
      </c>
      <c r="W54" s="100">
        <f t="shared" si="11"/>
        <v>1.3008315970140046E-2</v>
      </c>
    </row>
    <row r="55" spans="2:23">
      <c r="B55" s="96">
        <f>Amnt_Deposited!B50</f>
        <v>2036</v>
      </c>
      <c r="C55" s="99">
        <f>Amnt_Deposited!D50</f>
        <v>0</v>
      </c>
      <c r="D55" s="418">
        <f>Dry_Matter_Content!D42</f>
        <v>0.44</v>
      </c>
      <c r="E55" s="284">
        <f>MCF!R54</f>
        <v>0.8</v>
      </c>
      <c r="F55" s="67">
        <f t="shared" si="12"/>
        <v>0</v>
      </c>
      <c r="G55" s="67">
        <f t="shared" si="1"/>
        <v>0</v>
      </c>
      <c r="H55" s="67">
        <f t="shared" si="2"/>
        <v>0</v>
      </c>
      <c r="I55" s="67">
        <f t="shared" si="3"/>
        <v>0.121442324839918</v>
      </c>
      <c r="J55" s="67">
        <f t="shared" si="4"/>
        <v>8.8055621014262037E-3</v>
      </c>
      <c r="K55" s="100">
        <f t="shared" si="6"/>
        <v>5.8703747342841355E-3</v>
      </c>
      <c r="O55" s="96">
        <f>Amnt_Deposited!B50</f>
        <v>2036</v>
      </c>
      <c r="P55" s="99">
        <f>Amnt_Deposited!D50</f>
        <v>0</v>
      </c>
      <c r="Q55" s="284">
        <f>MCF!R54</f>
        <v>0.8</v>
      </c>
      <c r="R55" s="67">
        <f t="shared" si="13"/>
        <v>0</v>
      </c>
      <c r="S55" s="67">
        <f t="shared" si="7"/>
        <v>0</v>
      </c>
      <c r="T55" s="67">
        <f t="shared" si="8"/>
        <v>0</v>
      </c>
      <c r="U55" s="67">
        <f t="shared" si="9"/>
        <v>0.25091389429735123</v>
      </c>
      <c r="V55" s="67">
        <f t="shared" si="10"/>
        <v>1.8193310126913647E-2</v>
      </c>
      <c r="W55" s="100">
        <f t="shared" si="11"/>
        <v>1.2128873417942431E-2</v>
      </c>
    </row>
    <row r="56" spans="2:23">
      <c r="B56" s="96">
        <f>Amnt_Deposited!B51</f>
        <v>2037</v>
      </c>
      <c r="C56" s="99">
        <f>Amnt_Deposited!D51</f>
        <v>0</v>
      </c>
      <c r="D56" s="418">
        <f>Dry_Matter_Content!D43</f>
        <v>0.44</v>
      </c>
      <c r="E56" s="284">
        <f>MCF!R55</f>
        <v>0.8</v>
      </c>
      <c r="F56" s="67">
        <f t="shared" si="12"/>
        <v>0</v>
      </c>
      <c r="G56" s="67">
        <f t="shared" si="1"/>
        <v>0</v>
      </c>
      <c r="H56" s="67">
        <f t="shared" si="2"/>
        <v>0</v>
      </c>
      <c r="I56" s="67">
        <f t="shared" si="3"/>
        <v>0.11323207315575018</v>
      </c>
      <c r="J56" s="67">
        <f t="shared" si="4"/>
        <v>8.2102516841678283E-3</v>
      </c>
      <c r="K56" s="100">
        <f t="shared" si="6"/>
        <v>5.4735011227785516E-3</v>
      </c>
      <c r="O56" s="96">
        <f>Amnt_Deposited!B51</f>
        <v>2037</v>
      </c>
      <c r="P56" s="99">
        <f>Amnt_Deposited!D51</f>
        <v>0</v>
      </c>
      <c r="Q56" s="284">
        <f>MCF!R55</f>
        <v>0.8</v>
      </c>
      <c r="R56" s="67">
        <f t="shared" si="13"/>
        <v>0</v>
      </c>
      <c r="S56" s="67">
        <f t="shared" si="7"/>
        <v>0</v>
      </c>
      <c r="T56" s="67">
        <f t="shared" si="8"/>
        <v>0</v>
      </c>
      <c r="U56" s="67">
        <f t="shared" si="9"/>
        <v>0.23395056437138465</v>
      </c>
      <c r="V56" s="67">
        <f t="shared" si="10"/>
        <v>1.6963329925966584E-2</v>
      </c>
      <c r="W56" s="100">
        <f t="shared" si="11"/>
        <v>1.1308886617311055E-2</v>
      </c>
    </row>
    <row r="57" spans="2:23">
      <c r="B57" s="96">
        <f>Amnt_Deposited!B52</f>
        <v>2038</v>
      </c>
      <c r="C57" s="99">
        <f>Amnt_Deposited!D52</f>
        <v>0</v>
      </c>
      <c r="D57" s="418">
        <f>Dry_Matter_Content!D44</f>
        <v>0.44</v>
      </c>
      <c r="E57" s="284">
        <f>MCF!R56</f>
        <v>0.8</v>
      </c>
      <c r="F57" s="67">
        <f t="shared" si="12"/>
        <v>0</v>
      </c>
      <c r="G57" s="67">
        <f t="shared" si="1"/>
        <v>0</v>
      </c>
      <c r="H57" s="67">
        <f t="shared" si="2"/>
        <v>0</v>
      </c>
      <c r="I57" s="67">
        <f t="shared" si="3"/>
        <v>0.10557688522555969</v>
      </c>
      <c r="J57" s="67">
        <f t="shared" si="4"/>
        <v>7.6551879301904862E-3</v>
      </c>
      <c r="K57" s="100">
        <f t="shared" si="6"/>
        <v>5.1034586201269905E-3</v>
      </c>
      <c r="O57" s="96">
        <f>Amnt_Deposited!B52</f>
        <v>2038</v>
      </c>
      <c r="P57" s="99">
        <f>Amnt_Deposited!D52</f>
        <v>0</v>
      </c>
      <c r="Q57" s="284">
        <f>MCF!R56</f>
        <v>0.8</v>
      </c>
      <c r="R57" s="67">
        <f t="shared" si="13"/>
        <v>0</v>
      </c>
      <c r="S57" s="67">
        <f t="shared" si="7"/>
        <v>0</v>
      </c>
      <c r="T57" s="67">
        <f t="shared" si="8"/>
        <v>0</v>
      </c>
      <c r="U57" s="67">
        <f t="shared" si="9"/>
        <v>0.21813406038338778</v>
      </c>
      <c r="V57" s="67">
        <f t="shared" si="10"/>
        <v>1.5816503987996871E-2</v>
      </c>
      <c r="W57" s="100">
        <f t="shared" si="11"/>
        <v>1.0544335991997913E-2</v>
      </c>
    </row>
    <row r="58" spans="2:23">
      <c r="B58" s="96">
        <f>Amnt_Deposited!B53</f>
        <v>2039</v>
      </c>
      <c r="C58" s="99">
        <f>Amnt_Deposited!D53</f>
        <v>0</v>
      </c>
      <c r="D58" s="418">
        <f>Dry_Matter_Content!D45</f>
        <v>0.44</v>
      </c>
      <c r="E58" s="284">
        <f>MCF!R57</f>
        <v>0.8</v>
      </c>
      <c r="F58" s="67">
        <f t="shared" si="12"/>
        <v>0</v>
      </c>
      <c r="G58" s="67">
        <f t="shared" si="1"/>
        <v>0</v>
      </c>
      <c r="H58" s="67">
        <f t="shared" si="2"/>
        <v>0</v>
      </c>
      <c r="I58" s="67">
        <f t="shared" si="3"/>
        <v>9.8439235309231474E-2</v>
      </c>
      <c r="J58" s="67">
        <f t="shared" si="4"/>
        <v>7.1376499163282175E-3</v>
      </c>
      <c r="K58" s="100">
        <f t="shared" si="6"/>
        <v>4.7584332775521447E-3</v>
      </c>
      <c r="O58" s="96">
        <f>Amnt_Deposited!B53</f>
        <v>2039</v>
      </c>
      <c r="P58" s="99">
        <f>Amnt_Deposited!D53</f>
        <v>0</v>
      </c>
      <c r="Q58" s="284">
        <f>MCF!R57</f>
        <v>0.8</v>
      </c>
      <c r="R58" s="67">
        <f t="shared" si="13"/>
        <v>0</v>
      </c>
      <c r="S58" s="67">
        <f t="shared" si="7"/>
        <v>0</v>
      </c>
      <c r="T58" s="67">
        <f t="shared" si="8"/>
        <v>0</v>
      </c>
      <c r="U58" s="67">
        <f t="shared" si="9"/>
        <v>0.20338684981246172</v>
      </c>
      <c r="V58" s="67">
        <f t="shared" si="10"/>
        <v>1.4747210570926069E-2</v>
      </c>
      <c r="W58" s="100">
        <f t="shared" si="11"/>
        <v>9.8314737139507113E-3</v>
      </c>
    </row>
    <row r="59" spans="2:23">
      <c r="B59" s="96">
        <f>Amnt_Deposited!B54</f>
        <v>2040</v>
      </c>
      <c r="C59" s="99">
        <f>Amnt_Deposited!D54</f>
        <v>0</v>
      </c>
      <c r="D59" s="418">
        <f>Dry_Matter_Content!D46</f>
        <v>0.44</v>
      </c>
      <c r="E59" s="284">
        <f>MCF!R58</f>
        <v>0.8</v>
      </c>
      <c r="F59" s="67">
        <f t="shared" si="12"/>
        <v>0</v>
      </c>
      <c r="G59" s="67">
        <f t="shared" si="1"/>
        <v>0</v>
      </c>
      <c r="H59" s="67">
        <f t="shared" si="2"/>
        <v>0</v>
      </c>
      <c r="I59" s="67">
        <f t="shared" si="3"/>
        <v>9.1784134638594833E-2</v>
      </c>
      <c r="J59" s="67">
        <f t="shared" si="4"/>
        <v>6.6551006706366388E-3</v>
      </c>
      <c r="K59" s="100">
        <f t="shared" si="6"/>
        <v>4.4367337804244256E-3</v>
      </c>
      <c r="O59" s="96">
        <f>Amnt_Deposited!B54</f>
        <v>2040</v>
      </c>
      <c r="P59" s="99">
        <f>Amnt_Deposited!D54</f>
        <v>0</v>
      </c>
      <c r="Q59" s="284">
        <f>MCF!R58</f>
        <v>0.8</v>
      </c>
      <c r="R59" s="67">
        <f t="shared" si="13"/>
        <v>0</v>
      </c>
      <c r="S59" s="67">
        <f t="shared" si="7"/>
        <v>0</v>
      </c>
      <c r="T59" s="67">
        <f t="shared" si="8"/>
        <v>0</v>
      </c>
      <c r="U59" s="67">
        <f t="shared" si="9"/>
        <v>0.18963664181527859</v>
      </c>
      <c r="V59" s="67">
        <f t="shared" si="10"/>
        <v>1.3750207997183137E-2</v>
      </c>
      <c r="W59" s="100">
        <f t="shared" si="11"/>
        <v>9.166805331455424E-3</v>
      </c>
    </row>
    <row r="60" spans="2:23">
      <c r="B60" s="96">
        <f>Amnt_Deposited!B55</f>
        <v>2041</v>
      </c>
      <c r="C60" s="99">
        <f>Amnt_Deposited!D55</f>
        <v>0</v>
      </c>
      <c r="D60" s="418">
        <f>Dry_Matter_Content!D47</f>
        <v>0.44</v>
      </c>
      <c r="E60" s="284">
        <f>MCF!R59</f>
        <v>0.8</v>
      </c>
      <c r="F60" s="67">
        <f t="shared" si="12"/>
        <v>0</v>
      </c>
      <c r="G60" s="67">
        <f t="shared" si="1"/>
        <v>0</v>
      </c>
      <c r="H60" s="67">
        <f t="shared" si="2"/>
        <v>0</v>
      </c>
      <c r="I60" s="67">
        <f t="shared" si="3"/>
        <v>8.5578959902441298E-2</v>
      </c>
      <c r="J60" s="67">
        <f t="shared" si="4"/>
        <v>6.2051747361535339E-3</v>
      </c>
      <c r="K60" s="100">
        <f t="shared" si="6"/>
        <v>4.1367831574356893E-3</v>
      </c>
      <c r="O60" s="96">
        <f>Amnt_Deposited!B55</f>
        <v>2041</v>
      </c>
      <c r="P60" s="99">
        <f>Amnt_Deposited!D55</f>
        <v>0</v>
      </c>
      <c r="Q60" s="284">
        <f>MCF!R59</f>
        <v>0.8</v>
      </c>
      <c r="R60" s="67">
        <f t="shared" si="13"/>
        <v>0</v>
      </c>
      <c r="S60" s="67">
        <f t="shared" si="7"/>
        <v>0</v>
      </c>
      <c r="T60" s="67">
        <f t="shared" si="8"/>
        <v>0</v>
      </c>
      <c r="U60" s="67">
        <f t="shared" si="9"/>
        <v>0.17681603285628369</v>
      </c>
      <c r="V60" s="67">
        <f t="shared" si="10"/>
        <v>1.2820608958994905E-2</v>
      </c>
      <c r="W60" s="100">
        <f t="shared" si="11"/>
        <v>8.5470726393299355E-3</v>
      </c>
    </row>
    <row r="61" spans="2:23">
      <c r="B61" s="96">
        <f>Amnt_Deposited!B56</f>
        <v>2042</v>
      </c>
      <c r="C61" s="99">
        <f>Amnt_Deposited!D56</f>
        <v>0</v>
      </c>
      <c r="D61" s="418">
        <f>Dry_Matter_Content!D48</f>
        <v>0.44</v>
      </c>
      <c r="E61" s="284">
        <f>MCF!R60</f>
        <v>0.8</v>
      </c>
      <c r="F61" s="67">
        <f t="shared" si="12"/>
        <v>0</v>
      </c>
      <c r="G61" s="67">
        <f t="shared" si="1"/>
        <v>0</v>
      </c>
      <c r="H61" s="67">
        <f t="shared" si="2"/>
        <v>0</v>
      </c>
      <c r="I61" s="67">
        <f t="shared" si="3"/>
        <v>7.9793293327015222E-2</v>
      </c>
      <c r="J61" s="67">
        <f t="shared" si="4"/>
        <v>5.7856665754260775E-3</v>
      </c>
      <c r="K61" s="100">
        <f t="shared" si="6"/>
        <v>3.8571110502840515E-3</v>
      </c>
      <c r="O61" s="96">
        <f>Amnt_Deposited!B56</f>
        <v>2042</v>
      </c>
      <c r="P61" s="99">
        <f>Amnt_Deposited!D56</f>
        <v>0</v>
      </c>
      <c r="Q61" s="284">
        <f>MCF!R60</f>
        <v>0.8</v>
      </c>
      <c r="R61" s="67">
        <f t="shared" si="13"/>
        <v>0</v>
      </c>
      <c r="S61" s="67">
        <f t="shared" si="7"/>
        <v>0</v>
      </c>
      <c r="T61" s="67">
        <f t="shared" si="8"/>
        <v>0</v>
      </c>
      <c r="U61" s="67">
        <f t="shared" si="9"/>
        <v>0.16486217629548602</v>
      </c>
      <c r="V61" s="67">
        <f t="shared" si="10"/>
        <v>1.1953856560797683E-2</v>
      </c>
      <c r="W61" s="100">
        <f t="shared" si="11"/>
        <v>7.9692377071984549E-3</v>
      </c>
    </row>
    <row r="62" spans="2:23">
      <c r="B62" s="96">
        <f>Amnt_Deposited!B57</f>
        <v>2043</v>
      </c>
      <c r="C62" s="99">
        <f>Amnt_Deposited!D57</f>
        <v>0</v>
      </c>
      <c r="D62" s="418">
        <f>Dry_Matter_Content!D49</f>
        <v>0.44</v>
      </c>
      <c r="E62" s="284">
        <f>MCF!R61</f>
        <v>0.8</v>
      </c>
      <c r="F62" s="67">
        <f t="shared" si="12"/>
        <v>0</v>
      </c>
      <c r="G62" s="67">
        <f t="shared" si="1"/>
        <v>0</v>
      </c>
      <c r="H62" s="67">
        <f t="shared" si="2"/>
        <v>0</v>
      </c>
      <c r="I62" s="67">
        <f t="shared" si="3"/>
        <v>7.4398773568051538E-2</v>
      </c>
      <c r="J62" s="67">
        <f t="shared" si="4"/>
        <v>5.3945197589636866E-3</v>
      </c>
      <c r="K62" s="100">
        <f t="shared" si="6"/>
        <v>3.596346505975791E-3</v>
      </c>
      <c r="O62" s="96">
        <f>Amnt_Deposited!B57</f>
        <v>2043</v>
      </c>
      <c r="P62" s="99">
        <f>Amnt_Deposited!D57</f>
        <v>0</v>
      </c>
      <c r="Q62" s="284">
        <f>MCF!R61</f>
        <v>0.8</v>
      </c>
      <c r="R62" s="67">
        <f t="shared" si="13"/>
        <v>0</v>
      </c>
      <c r="S62" s="67">
        <f t="shared" si="7"/>
        <v>0</v>
      </c>
      <c r="T62" s="67">
        <f t="shared" si="8"/>
        <v>0</v>
      </c>
      <c r="U62" s="67">
        <f t="shared" si="9"/>
        <v>0.15371647431415608</v>
      </c>
      <c r="V62" s="67">
        <f t="shared" si="10"/>
        <v>1.1145701981329933E-2</v>
      </c>
      <c r="W62" s="100">
        <f t="shared" si="11"/>
        <v>7.4304679875532888E-3</v>
      </c>
    </row>
    <row r="63" spans="2:23">
      <c r="B63" s="96">
        <f>Amnt_Deposited!B58</f>
        <v>2044</v>
      </c>
      <c r="C63" s="99">
        <f>Amnt_Deposited!D58</f>
        <v>0</v>
      </c>
      <c r="D63" s="418">
        <f>Dry_Matter_Content!D50</f>
        <v>0.44</v>
      </c>
      <c r="E63" s="284">
        <f>MCF!R62</f>
        <v>0.8</v>
      </c>
      <c r="F63" s="67">
        <f t="shared" si="12"/>
        <v>0</v>
      </c>
      <c r="G63" s="67">
        <f t="shared" si="1"/>
        <v>0</v>
      </c>
      <c r="H63" s="67">
        <f t="shared" si="2"/>
        <v>0</v>
      </c>
      <c r="I63" s="67">
        <f t="shared" si="3"/>
        <v>6.9368956683433264E-2</v>
      </c>
      <c r="J63" s="67">
        <f t="shared" si="4"/>
        <v>5.0298168846182678E-3</v>
      </c>
      <c r="K63" s="100">
        <f t="shared" si="6"/>
        <v>3.3532112564121784E-3</v>
      </c>
      <c r="O63" s="96">
        <f>Amnt_Deposited!B58</f>
        <v>2044</v>
      </c>
      <c r="P63" s="99">
        <f>Amnt_Deposited!D58</f>
        <v>0</v>
      </c>
      <c r="Q63" s="284">
        <f>MCF!R62</f>
        <v>0.8</v>
      </c>
      <c r="R63" s="67">
        <f t="shared" si="13"/>
        <v>0</v>
      </c>
      <c r="S63" s="67">
        <f t="shared" si="7"/>
        <v>0</v>
      </c>
      <c r="T63" s="67">
        <f t="shared" si="8"/>
        <v>0</v>
      </c>
      <c r="U63" s="67">
        <f t="shared" si="9"/>
        <v>0.14332429066825056</v>
      </c>
      <c r="V63" s="67">
        <f t="shared" si="10"/>
        <v>1.0392183645905512E-2</v>
      </c>
      <c r="W63" s="100">
        <f t="shared" si="11"/>
        <v>6.9281224306036743E-3</v>
      </c>
    </row>
    <row r="64" spans="2:23">
      <c r="B64" s="96">
        <f>Amnt_Deposited!B59</f>
        <v>2045</v>
      </c>
      <c r="C64" s="99">
        <f>Amnt_Deposited!D59</f>
        <v>0</v>
      </c>
      <c r="D64" s="418">
        <f>Dry_Matter_Content!D51</f>
        <v>0.44</v>
      </c>
      <c r="E64" s="284">
        <f>MCF!R63</f>
        <v>0.8</v>
      </c>
      <c r="F64" s="67">
        <f t="shared" si="12"/>
        <v>0</v>
      </c>
      <c r="G64" s="67">
        <f t="shared" si="1"/>
        <v>0</v>
      </c>
      <c r="H64" s="67">
        <f t="shared" si="2"/>
        <v>0</v>
      </c>
      <c r="I64" s="67">
        <f t="shared" si="3"/>
        <v>6.4679186504956604E-2</v>
      </c>
      <c r="J64" s="67">
        <f t="shared" si="4"/>
        <v>4.6897701784766625E-3</v>
      </c>
      <c r="K64" s="100">
        <f t="shared" si="6"/>
        <v>3.1265134523177749E-3</v>
      </c>
      <c r="O64" s="96">
        <f>Amnt_Deposited!B59</f>
        <v>2045</v>
      </c>
      <c r="P64" s="99">
        <f>Amnt_Deposited!D59</f>
        <v>0</v>
      </c>
      <c r="Q64" s="284">
        <f>MCF!R63</f>
        <v>0.8</v>
      </c>
      <c r="R64" s="67">
        <f t="shared" si="13"/>
        <v>0</v>
      </c>
      <c r="S64" s="67">
        <f t="shared" si="7"/>
        <v>0</v>
      </c>
      <c r="T64" s="67">
        <f t="shared" si="8"/>
        <v>0</v>
      </c>
      <c r="U64" s="67">
        <f t="shared" si="9"/>
        <v>0.13363468286148059</v>
      </c>
      <c r="V64" s="67">
        <f t="shared" si="10"/>
        <v>9.6896078067699645E-3</v>
      </c>
      <c r="W64" s="100">
        <f t="shared" si="11"/>
        <v>6.4597385378466427E-3</v>
      </c>
    </row>
    <row r="65" spans="2:23">
      <c r="B65" s="96">
        <f>Amnt_Deposited!B60</f>
        <v>2046</v>
      </c>
      <c r="C65" s="99">
        <f>Amnt_Deposited!D60</f>
        <v>0</v>
      </c>
      <c r="D65" s="418">
        <f>Dry_Matter_Content!D52</f>
        <v>0.44</v>
      </c>
      <c r="E65" s="284">
        <f>MCF!R64</f>
        <v>0.8</v>
      </c>
      <c r="F65" s="67">
        <f t="shared" si="12"/>
        <v>0</v>
      </c>
      <c r="G65" s="67">
        <f t="shared" si="1"/>
        <v>0</v>
      </c>
      <c r="H65" s="67">
        <f t="shared" si="2"/>
        <v>0</v>
      </c>
      <c r="I65" s="67">
        <f t="shared" si="3"/>
        <v>6.0306473773765745E-2</v>
      </c>
      <c r="J65" s="67">
        <f t="shared" si="4"/>
        <v>4.3727127311908561E-3</v>
      </c>
      <c r="K65" s="100">
        <f t="shared" si="6"/>
        <v>2.9151418207939038E-3</v>
      </c>
      <c r="O65" s="96">
        <f>Amnt_Deposited!B60</f>
        <v>2046</v>
      </c>
      <c r="P65" s="99">
        <f>Amnt_Deposited!D60</f>
        <v>0</v>
      </c>
      <c r="Q65" s="284">
        <f>MCF!R64</f>
        <v>0.8</v>
      </c>
      <c r="R65" s="67">
        <f t="shared" si="13"/>
        <v>0</v>
      </c>
      <c r="S65" s="67">
        <f t="shared" si="7"/>
        <v>0</v>
      </c>
      <c r="T65" s="67">
        <f t="shared" si="8"/>
        <v>0</v>
      </c>
      <c r="U65" s="67">
        <f t="shared" si="9"/>
        <v>0.12460015242513583</v>
      </c>
      <c r="V65" s="67">
        <f t="shared" si="10"/>
        <v>9.034530436344744E-3</v>
      </c>
      <c r="W65" s="100">
        <f t="shared" si="11"/>
        <v>6.0230202908964957E-3</v>
      </c>
    </row>
    <row r="66" spans="2:23">
      <c r="B66" s="96">
        <f>Amnt_Deposited!B61</f>
        <v>2047</v>
      </c>
      <c r="C66" s="99">
        <f>Amnt_Deposited!D61</f>
        <v>0</v>
      </c>
      <c r="D66" s="418">
        <f>Dry_Matter_Content!D53</f>
        <v>0.44</v>
      </c>
      <c r="E66" s="284">
        <f>MCF!R65</f>
        <v>0.8</v>
      </c>
      <c r="F66" s="67">
        <f t="shared" si="12"/>
        <v>0</v>
      </c>
      <c r="G66" s="67">
        <f t="shared" si="1"/>
        <v>0</v>
      </c>
      <c r="H66" s="67">
        <f t="shared" si="2"/>
        <v>0</v>
      </c>
      <c r="I66" s="67">
        <f t="shared" si="3"/>
        <v>5.6229383446979329E-2</v>
      </c>
      <c r="J66" s="67">
        <f t="shared" si="4"/>
        <v>4.0770903267864141E-3</v>
      </c>
      <c r="K66" s="100">
        <f t="shared" si="6"/>
        <v>2.7180602178576091E-3</v>
      </c>
      <c r="O66" s="96">
        <f>Amnt_Deposited!B61</f>
        <v>2047</v>
      </c>
      <c r="P66" s="99">
        <f>Amnt_Deposited!D61</f>
        <v>0</v>
      </c>
      <c r="Q66" s="284">
        <f>MCF!R65</f>
        <v>0.8</v>
      </c>
      <c r="R66" s="67">
        <f t="shared" si="13"/>
        <v>0</v>
      </c>
      <c r="S66" s="67">
        <f t="shared" si="7"/>
        <v>0</v>
      </c>
      <c r="T66" s="67">
        <f t="shared" si="8"/>
        <v>0</v>
      </c>
      <c r="U66" s="67">
        <f t="shared" si="9"/>
        <v>0.11617641208053581</v>
      </c>
      <c r="V66" s="67">
        <f t="shared" si="10"/>
        <v>8.4237403446000298E-3</v>
      </c>
      <c r="W66" s="100">
        <f t="shared" si="11"/>
        <v>5.6158268964000193E-3</v>
      </c>
    </row>
    <row r="67" spans="2:23">
      <c r="B67" s="96">
        <f>Amnt_Deposited!B62</f>
        <v>2048</v>
      </c>
      <c r="C67" s="99">
        <f>Amnt_Deposited!D62</f>
        <v>0</v>
      </c>
      <c r="D67" s="418">
        <f>Dry_Matter_Content!D54</f>
        <v>0.44</v>
      </c>
      <c r="E67" s="284">
        <f>MCF!R66</f>
        <v>0.8</v>
      </c>
      <c r="F67" s="67">
        <f t="shared" si="12"/>
        <v>0</v>
      </c>
      <c r="G67" s="67">
        <f t="shared" si="1"/>
        <v>0</v>
      </c>
      <c r="H67" s="67">
        <f t="shared" si="2"/>
        <v>0</v>
      </c>
      <c r="I67" s="67">
        <f t="shared" si="3"/>
        <v>5.2427929623085352E-2</v>
      </c>
      <c r="J67" s="67">
        <f t="shared" si="4"/>
        <v>3.8014538238939754E-3</v>
      </c>
      <c r="K67" s="100">
        <f t="shared" si="6"/>
        <v>2.5343025492626501E-3</v>
      </c>
      <c r="O67" s="96">
        <f>Amnt_Deposited!B62</f>
        <v>2048</v>
      </c>
      <c r="P67" s="99">
        <f>Amnt_Deposited!D62</f>
        <v>0</v>
      </c>
      <c r="Q67" s="284">
        <f>MCF!R66</f>
        <v>0.8</v>
      </c>
      <c r="R67" s="67">
        <f t="shared" si="13"/>
        <v>0</v>
      </c>
      <c r="S67" s="67">
        <f t="shared" si="7"/>
        <v>0</v>
      </c>
      <c r="T67" s="67">
        <f t="shared" si="8"/>
        <v>0</v>
      </c>
      <c r="U67" s="67">
        <f t="shared" si="9"/>
        <v>0.10832216864273833</v>
      </c>
      <c r="V67" s="67">
        <f t="shared" si="10"/>
        <v>7.8542434377974705E-3</v>
      </c>
      <c r="W67" s="100">
        <f t="shared" si="11"/>
        <v>5.23616229186498E-3</v>
      </c>
    </row>
    <row r="68" spans="2:23">
      <c r="B68" s="96">
        <f>Amnt_Deposited!B63</f>
        <v>2049</v>
      </c>
      <c r="C68" s="99">
        <f>Amnt_Deposited!D63</f>
        <v>0</v>
      </c>
      <c r="D68" s="418">
        <f>Dry_Matter_Content!D55</f>
        <v>0.44</v>
      </c>
      <c r="E68" s="284">
        <f>MCF!R67</f>
        <v>0.8</v>
      </c>
      <c r="F68" s="67">
        <f t="shared" si="12"/>
        <v>0</v>
      </c>
      <c r="G68" s="67">
        <f t="shared" si="1"/>
        <v>0</v>
      </c>
      <c r="H68" s="67">
        <f t="shared" si="2"/>
        <v>0</v>
      </c>
      <c r="I68" s="67">
        <f t="shared" si="3"/>
        <v>4.8883477571028774E-2</v>
      </c>
      <c r="J68" s="67">
        <f t="shared" si="4"/>
        <v>3.5444520520565778E-3</v>
      </c>
      <c r="K68" s="100">
        <f t="shared" si="6"/>
        <v>2.3629680347043852E-3</v>
      </c>
      <c r="O68" s="96">
        <f>Amnt_Deposited!B63</f>
        <v>2049</v>
      </c>
      <c r="P68" s="99">
        <f>Amnt_Deposited!D63</f>
        <v>0</v>
      </c>
      <c r="Q68" s="284">
        <f>MCF!R67</f>
        <v>0.8</v>
      </c>
      <c r="R68" s="67">
        <f t="shared" si="13"/>
        <v>0</v>
      </c>
      <c r="S68" s="67">
        <f t="shared" si="7"/>
        <v>0</v>
      </c>
      <c r="T68" s="67">
        <f t="shared" si="8"/>
        <v>0</v>
      </c>
      <c r="U68" s="67">
        <f t="shared" si="9"/>
        <v>0.10099892060129913</v>
      </c>
      <c r="V68" s="67">
        <f t="shared" si="10"/>
        <v>7.3232480414392107E-3</v>
      </c>
      <c r="W68" s="100">
        <f t="shared" si="11"/>
        <v>4.8821653609594732E-3</v>
      </c>
    </row>
    <row r="69" spans="2:23">
      <c r="B69" s="96">
        <f>Amnt_Deposited!B64</f>
        <v>2050</v>
      </c>
      <c r="C69" s="99">
        <f>Amnt_Deposited!D64</f>
        <v>0</v>
      </c>
      <c r="D69" s="418">
        <f>Dry_Matter_Content!D56</f>
        <v>0.44</v>
      </c>
      <c r="E69" s="284">
        <f>MCF!R68</f>
        <v>0.8</v>
      </c>
      <c r="F69" s="67">
        <f t="shared" si="12"/>
        <v>0</v>
      </c>
      <c r="G69" s="67">
        <f t="shared" si="1"/>
        <v>0</v>
      </c>
      <c r="H69" s="67">
        <f t="shared" si="2"/>
        <v>0</v>
      </c>
      <c r="I69" s="67">
        <f t="shared" si="3"/>
        <v>4.5578652382738262E-2</v>
      </c>
      <c r="J69" s="67">
        <f t="shared" si="4"/>
        <v>3.3048251882905094E-3</v>
      </c>
      <c r="K69" s="100">
        <f t="shared" si="6"/>
        <v>2.2032167921936727E-3</v>
      </c>
      <c r="O69" s="96">
        <f>Amnt_Deposited!B64</f>
        <v>2050</v>
      </c>
      <c r="P69" s="99">
        <f>Amnt_Deposited!D64</f>
        <v>0</v>
      </c>
      <c r="Q69" s="284">
        <f>MCF!R68</f>
        <v>0.8</v>
      </c>
      <c r="R69" s="67">
        <f t="shared" si="13"/>
        <v>0</v>
      </c>
      <c r="S69" s="67">
        <f t="shared" si="7"/>
        <v>0</v>
      </c>
      <c r="T69" s="67">
        <f t="shared" si="8"/>
        <v>0</v>
      </c>
      <c r="U69" s="67">
        <f t="shared" si="9"/>
        <v>9.4170769385822861E-2</v>
      </c>
      <c r="V69" s="67">
        <f t="shared" si="10"/>
        <v>6.8281512154762603E-3</v>
      </c>
      <c r="W69" s="100">
        <f t="shared" si="11"/>
        <v>4.5521008103175066E-3</v>
      </c>
    </row>
    <row r="70" spans="2:23">
      <c r="B70" s="96">
        <f>Amnt_Deposited!B65</f>
        <v>2051</v>
      </c>
      <c r="C70" s="99">
        <f>Amnt_Deposited!D65</f>
        <v>0</v>
      </c>
      <c r="D70" s="418">
        <f>Dry_Matter_Content!D57</f>
        <v>0.44</v>
      </c>
      <c r="E70" s="284">
        <f>MCF!R69</f>
        <v>0.8</v>
      </c>
      <c r="F70" s="67">
        <f t="shared" si="12"/>
        <v>0</v>
      </c>
      <c r="G70" s="67">
        <f t="shared" si="1"/>
        <v>0</v>
      </c>
      <c r="H70" s="67">
        <f t="shared" si="2"/>
        <v>0</v>
      </c>
      <c r="I70" s="67">
        <f t="shared" si="3"/>
        <v>4.2497253801306679E-2</v>
      </c>
      <c r="J70" s="67">
        <f t="shared" si="4"/>
        <v>3.081398581431583E-3</v>
      </c>
      <c r="K70" s="100">
        <f t="shared" si="6"/>
        <v>2.0542657209543886E-3</v>
      </c>
      <c r="O70" s="96">
        <f>Amnt_Deposited!B65</f>
        <v>2051</v>
      </c>
      <c r="P70" s="99">
        <f>Amnt_Deposited!D65</f>
        <v>0</v>
      </c>
      <c r="Q70" s="284">
        <f>MCF!R69</f>
        <v>0.8</v>
      </c>
      <c r="R70" s="67">
        <f t="shared" si="13"/>
        <v>0</v>
      </c>
      <c r="S70" s="67">
        <f t="shared" si="7"/>
        <v>0</v>
      </c>
      <c r="T70" s="67">
        <f t="shared" si="8"/>
        <v>0</v>
      </c>
      <c r="U70" s="67">
        <f t="shared" si="9"/>
        <v>8.7804243391129508E-2</v>
      </c>
      <c r="V70" s="67">
        <f t="shared" si="10"/>
        <v>6.3665259946933533E-3</v>
      </c>
      <c r="W70" s="100">
        <f t="shared" si="11"/>
        <v>4.2443506631289016E-3</v>
      </c>
    </row>
    <row r="71" spans="2:23">
      <c r="B71" s="96">
        <f>Amnt_Deposited!B66</f>
        <v>2052</v>
      </c>
      <c r="C71" s="99">
        <f>Amnt_Deposited!D66</f>
        <v>0</v>
      </c>
      <c r="D71" s="418">
        <f>Dry_Matter_Content!D58</f>
        <v>0.44</v>
      </c>
      <c r="E71" s="284">
        <f>MCF!R70</f>
        <v>0.8</v>
      </c>
      <c r="F71" s="67">
        <f t="shared" si="12"/>
        <v>0</v>
      </c>
      <c r="G71" s="67">
        <f t="shared" si="1"/>
        <v>0</v>
      </c>
      <c r="H71" s="67">
        <f t="shared" si="2"/>
        <v>0</v>
      </c>
      <c r="I71" s="67">
        <f t="shared" si="3"/>
        <v>3.9624176807312915E-2</v>
      </c>
      <c r="J71" s="67">
        <f t="shared" si="4"/>
        <v>2.8730769939937636E-3</v>
      </c>
      <c r="K71" s="100">
        <f t="shared" si="6"/>
        <v>1.9153846626625091E-3</v>
      </c>
      <c r="O71" s="96">
        <f>Amnt_Deposited!B66</f>
        <v>2052</v>
      </c>
      <c r="P71" s="99">
        <f>Amnt_Deposited!D66</f>
        <v>0</v>
      </c>
      <c r="Q71" s="284">
        <f>MCF!R70</f>
        <v>0.8</v>
      </c>
      <c r="R71" s="67">
        <f t="shared" si="13"/>
        <v>0</v>
      </c>
      <c r="S71" s="67">
        <f t="shared" si="7"/>
        <v>0</v>
      </c>
      <c r="T71" s="67">
        <f t="shared" si="8"/>
        <v>0</v>
      </c>
      <c r="U71" s="67">
        <f t="shared" si="9"/>
        <v>8.186813389940685E-2</v>
      </c>
      <c r="V71" s="67">
        <f t="shared" si="10"/>
        <v>5.9361094917226524E-3</v>
      </c>
      <c r="W71" s="100">
        <f t="shared" si="11"/>
        <v>3.9574063278151016E-3</v>
      </c>
    </row>
    <row r="72" spans="2:23">
      <c r="B72" s="96">
        <f>Amnt_Deposited!B67</f>
        <v>2053</v>
      </c>
      <c r="C72" s="99">
        <f>Amnt_Deposited!D67</f>
        <v>0</v>
      </c>
      <c r="D72" s="418">
        <f>Dry_Matter_Content!D59</f>
        <v>0.44</v>
      </c>
      <c r="E72" s="284">
        <f>MCF!R71</f>
        <v>0.8</v>
      </c>
      <c r="F72" s="67">
        <f t="shared" si="12"/>
        <v>0</v>
      </c>
      <c r="G72" s="67">
        <f t="shared" si="1"/>
        <v>0</v>
      </c>
      <c r="H72" s="67">
        <f t="shared" si="2"/>
        <v>0</v>
      </c>
      <c r="I72" s="67">
        <f t="shared" si="3"/>
        <v>3.6945337573999169E-2</v>
      </c>
      <c r="J72" s="67">
        <f t="shared" si="4"/>
        <v>2.6788392333137443E-3</v>
      </c>
      <c r="K72" s="100">
        <f t="shared" si="6"/>
        <v>1.7858928222091628E-3</v>
      </c>
      <c r="O72" s="96">
        <f>Amnt_Deposited!B67</f>
        <v>2053</v>
      </c>
      <c r="P72" s="99">
        <f>Amnt_Deposited!D67</f>
        <v>0</v>
      </c>
      <c r="Q72" s="284">
        <f>MCF!R71</f>
        <v>0.8</v>
      </c>
      <c r="R72" s="67">
        <f t="shared" si="13"/>
        <v>0</v>
      </c>
      <c r="S72" s="67">
        <f t="shared" si="7"/>
        <v>0</v>
      </c>
      <c r="T72" s="67">
        <f t="shared" si="8"/>
        <v>0</v>
      </c>
      <c r="U72" s="67">
        <f t="shared" si="9"/>
        <v>7.6333342095039614E-2</v>
      </c>
      <c r="V72" s="67">
        <f t="shared" si="10"/>
        <v>5.5347918043672411E-3</v>
      </c>
      <c r="W72" s="100">
        <f t="shared" si="11"/>
        <v>3.689861202911494E-3</v>
      </c>
    </row>
    <row r="73" spans="2:23">
      <c r="B73" s="96">
        <f>Amnt_Deposited!B68</f>
        <v>2054</v>
      </c>
      <c r="C73" s="99">
        <f>Amnt_Deposited!D68</f>
        <v>0</v>
      </c>
      <c r="D73" s="418">
        <f>Dry_Matter_Content!D60</f>
        <v>0.44</v>
      </c>
      <c r="E73" s="284">
        <f>MCF!R72</f>
        <v>0.8</v>
      </c>
      <c r="F73" s="67">
        <f t="shared" si="12"/>
        <v>0</v>
      </c>
      <c r="G73" s="67">
        <f t="shared" si="1"/>
        <v>0</v>
      </c>
      <c r="H73" s="67">
        <f t="shared" si="2"/>
        <v>0</v>
      </c>
      <c r="I73" s="67">
        <f t="shared" si="3"/>
        <v>3.4447604428335846E-2</v>
      </c>
      <c r="J73" s="67">
        <f t="shared" si="4"/>
        <v>2.4977331456633241E-3</v>
      </c>
      <c r="K73" s="100">
        <f t="shared" si="6"/>
        <v>1.6651554304422159E-3</v>
      </c>
      <c r="O73" s="96">
        <f>Amnt_Deposited!B68</f>
        <v>2054</v>
      </c>
      <c r="P73" s="99">
        <f>Amnt_Deposited!D68</f>
        <v>0</v>
      </c>
      <c r="Q73" s="284">
        <f>MCF!R72</f>
        <v>0.8</v>
      </c>
      <c r="R73" s="67">
        <f t="shared" si="13"/>
        <v>0</v>
      </c>
      <c r="S73" s="67">
        <f t="shared" si="7"/>
        <v>0</v>
      </c>
      <c r="T73" s="67">
        <f t="shared" si="8"/>
        <v>0</v>
      </c>
      <c r="U73" s="67">
        <f t="shared" si="9"/>
        <v>7.1172736422181512E-2</v>
      </c>
      <c r="V73" s="67">
        <f t="shared" si="10"/>
        <v>5.1606056728581082E-3</v>
      </c>
      <c r="W73" s="100">
        <f t="shared" si="11"/>
        <v>3.4404037819054053E-3</v>
      </c>
    </row>
    <row r="74" spans="2:23">
      <c r="B74" s="96">
        <f>Amnt_Deposited!B69</f>
        <v>2055</v>
      </c>
      <c r="C74" s="99">
        <f>Amnt_Deposited!D69</f>
        <v>0</v>
      </c>
      <c r="D74" s="418">
        <f>Dry_Matter_Content!D61</f>
        <v>0.44</v>
      </c>
      <c r="E74" s="284">
        <f>MCF!R73</f>
        <v>0.8</v>
      </c>
      <c r="F74" s="67">
        <f t="shared" si="12"/>
        <v>0</v>
      </c>
      <c r="G74" s="67">
        <f t="shared" si="1"/>
        <v>0</v>
      </c>
      <c r="H74" s="67">
        <f t="shared" si="2"/>
        <v>0</v>
      </c>
      <c r="I74" s="67">
        <f t="shared" si="3"/>
        <v>3.2118733479545115E-2</v>
      </c>
      <c r="J74" s="67">
        <f t="shared" si="4"/>
        <v>2.3288709487907268E-3</v>
      </c>
      <c r="K74" s="100">
        <f t="shared" si="6"/>
        <v>1.5525806325271511E-3</v>
      </c>
      <c r="O74" s="96">
        <f>Amnt_Deposited!B69</f>
        <v>2055</v>
      </c>
      <c r="P74" s="99">
        <f>Amnt_Deposited!D69</f>
        <v>0</v>
      </c>
      <c r="Q74" s="284">
        <f>MCF!R73</f>
        <v>0.8</v>
      </c>
      <c r="R74" s="67">
        <f t="shared" si="13"/>
        <v>0</v>
      </c>
      <c r="S74" s="67">
        <f t="shared" si="7"/>
        <v>0</v>
      </c>
      <c r="T74" s="67">
        <f t="shared" si="8"/>
        <v>0</v>
      </c>
      <c r="U74" s="67">
        <f t="shared" si="9"/>
        <v>6.6361019585837039E-2</v>
      </c>
      <c r="V74" s="67">
        <f t="shared" si="10"/>
        <v>4.8117168363444778E-3</v>
      </c>
      <c r="W74" s="100">
        <f t="shared" si="11"/>
        <v>3.2078112242296519E-3</v>
      </c>
    </row>
    <row r="75" spans="2:23">
      <c r="B75" s="96">
        <f>Amnt_Deposited!B70</f>
        <v>2056</v>
      </c>
      <c r="C75" s="99">
        <f>Amnt_Deposited!D70</f>
        <v>0</v>
      </c>
      <c r="D75" s="418">
        <f>Dry_Matter_Content!D62</f>
        <v>0.44</v>
      </c>
      <c r="E75" s="284">
        <f>MCF!R74</f>
        <v>0.8</v>
      </c>
      <c r="F75" s="67">
        <f t="shared" si="12"/>
        <v>0</v>
      </c>
      <c r="G75" s="67">
        <f t="shared" si="1"/>
        <v>0</v>
      </c>
      <c r="H75" s="67">
        <f t="shared" si="2"/>
        <v>0</v>
      </c>
      <c r="I75" s="67">
        <f t="shared" si="3"/>
        <v>2.994730859953414E-2</v>
      </c>
      <c r="J75" s="67">
        <f t="shared" si="4"/>
        <v>2.1714248800109759E-3</v>
      </c>
      <c r="K75" s="100">
        <f t="shared" si="6"/>
        <v>1.4476165866739838E-3</v>
      </c>
      <c r="O75" s="96">
        <f>Amnt_Deposited!B70</f>
        <v>2056</v>
      </c>
      <c r="P75" s="99">
        <f>Amnt_Deposited!D70</f>
        <v>0</v>
      </c>
      <c r="Q75" s="284">
        <f>MCF!R74</f>
        <v>0.8</v>
      </c>
      <c r="R75" s="67">
        <f t="shared" si="13"/>
        <v>0</v>
      </c>
      <c r="S75" s="67">
        <f t="shared" si="7"/>
        <v>0</v>
      </c>
      <c r="T75" s="67">
        <f t="shared" si="8"/>
        <v>0</v>
      </c>
      <c r="U75" s="67">
        <f t="shared" si="9"/>
        <v>6.1874604544492048E-2</v>
      </c>
      <c r="V75" s="67">
        <f t="shared" si="10"/>
        <v>4.4864150413449931E-3</v>
      </c>
      <c r="W75" s="100">
        <f t="shared" si="11"/>
        <v>2.9909433608966618E-3</v>
      </c>
    </row>
    <row r="76" spans="2:23">
      <c r="B76" s="96">
        <f>Amnt_Deposited!B71</f>
        <v>2057</v>
      </c>
      <c r="C76" s="99">
        <f>Amnt_Deposited!D71</f>
        <v>0</v>
      </c>
      <c r="D76" s="418">
        <f>Dry_Matter_Content!D63</f>
        <v>0.44</v>
      </c>
      <c r="E76" s="284">
        <f>MCF!R75</f>
        <v>0.8</v>
      </c>
      <c r="F76" s="67">
        <f t="shared" si="12"/>
        <v>0</v>
      </c>
      <c r="G76" s="67">
        <f t="shared" si="1"/>
        <v>0</v>
      </c>
      <c r="H76" s="67">
        <f t="shared" si="2"/>
        <v>0</v>
      </c>
      <c r="I76" s="67">
        <f t="shared" si="3"/>
        <v>2.792268546102189E-2</v>
      </c>
      <c r="J76" s="67">
        <f t="shared" si="4"/>
        <v>2.0246231385122491E-3</v>
      </c>
      <c r="K76" s="100">
        <f t="shared" si="6"/>
        <v>1.349748759008166E-3</v>
      </c>
      <c r="O76" s="96">
        <f>Amnt_Deposited!B71</f>
        <v>2057</v>
      </c>
      <c r="P76" s="99">
        <f>Amnt_Deposited!D71</f>
        <v>0</v>
      </c>
      <c r="Q76" s="284">
        <f>MCF!R75</f>
        <v>0.8</v>
      </c>
      <c r="R76" s="67">
        <f t="shared" si="13"/>
        <v>0</v>
      </c>
      <c r="S76" s="67">
        <f t="shared" si="7"/>
        <v>0</v>
      </c>
      <c r="T76" s="67">
        <f t="shared" si="8"/>
        <v>0</v>
      </c>
      <c r="U76" s="67">
        <f t="shared" si="9"/>
        <v>5.7691498886408885E-2</v>
      </c>
      <c r="V76" s="67">
        <f t="shared" si="10"/>
        <v>4.1831056580831612E-3</v>
      </c>
      <c r="W76" s="100">
        <f t="shared" si="11"/>
        <v>2.788737105388774E-3</v>
      </c>
    </row>
    <row r="77" spans="2:23">
      <c r="B77" s="96">
        <f>Amnt_Deposited!B72</f>
        <v>2058</v>
      </c>
      <c r="C77" s="99">
        <f>Amnt_Deposited!D72</f>
        <v>0</v>
      </c>
      <c r="D77" s="418">
        <f>Dry_Matter_Content!D64</f>
        <v>0.44</v>
      </c>
      <c r="E77" s="284">
        <f>MCF!R76</f>
        <v>0.8</v>
      </c>
      <c r="F77" s="67">
        <f t="shared" si="12"/>
        <v>0</v>
      </c>
      <c r="G77" s="67">
        <f t="shared" si="1"/>
        <v>0</v>
      </c>
      <c r="H77" s="67">
        <f t="shared" si="2"/>
        <v>0</v>
      </c>
      <c r="I77" s="67">
        <f t="shared" si="3"/>
        <v>2.6034939359034483E-2</v>
      </c>
      <c r="J77" s="67">
        <f t="shared" si="4"/>
        <v>1.8877461019874058E-3</v>
      </c>
      <c r="K77" s="100">
        <f t="shared" si="6"/>
        <v>1.2584974013249372E-3</v>
      </c>
      <c r="O77" s="96">
        <f>Amnt_Deposited!B72</f>
        <v>2058</v>
      </c>
      <c r="P77" s="99">
        <f>Amnt_Deposited!D72</f>
        <v>0</v>
      </c>
      <c r="Q77" s="284">
        <f>MCF!R76</f>
        <v>0.8</v>
      </c>
      <c r="R77" s="67">
        <f t="shared" si="13"/>
        <v>0</v>
      </c>
      <c r="S77" s="67">
        <f t="shared" si="7"/>
        <v>0</v>
      </c>
      <c r="T77" s="67">
        <f t="shared" si="8"/>
        <v>0</v>
      </c>
      <c r="U77" s="67">
        <f t="shared" si="9"/>
        <v>5.379119702279854E-2</v>
      </c>
      <c r="V77" s="67">
        <f t="shared" si="10"/>
        <v>3.9003018636103435E-3</v>
      </c>
      <c r="W77" s="100">
        <f t="shared" si="11"/>
        <v>2.6002012424068957E-3</v>
      </c>
    </row>
    <row r="78" spans="2:23">
      <c r="B78" s="96">
        <f>Amnt_Deposited!B73</f>
        <v>2059</v>
      </c>
      <c r="C78" s="99">
        <f>Amnt_Deposited!D73</f>
        <v>0</v>
      </c>
      <c r="D78" s="418">
        <f>Dry_Matter_Content!D65</f>
        <v>0.44</v>
      </c>
      <c r="E78" s="284">
        <f>MCF!R77</f>
        <v>0.8</v>
      </c>
      <c r="F78" s="67">
        <f t="shared" si="12"/>
        <v>0</v>
      </c>
      <c r="G78" s="67">
        <f t="shared" si="1"/>
        <v>0</v>
      </c>
      <c r="H78" s="67">
        <f t="shared" si="2"/>
        <v>0</v>
      </c>
      <c r="I78" s="67">
        <f t="shared" si="3"/>
        <v>2.4274816559989882E-2</v>
      </c>
      <c r="J78" s="67">
        <f t="shared" si="4"/>
        <v>1.7601227990446009E-3</v>
      </c>
      <c r="K78" s="100">
        <f t="shared" si="6"/>
        <v>1.1734151993630672E-3</v>
      </c>
      <c r="O78" s="96">
        <f>Amnt_Deposited!B73</f>
        <v>2059</v>
      </c>
      <c r="P78" s="99">
        <f>Amnt_Deposited!D73</f>
        <v>0</v>
      </c>
      <c r="Q78" s="284">
        <f>MCF!R77</f>
        <v>0.8</v>
      </c>
      <c r="R78" s="67">
        <f t="shared" si="13"/>
        <v>0</v>
      </c>
      <c r="S78" s="67">
        <f t="shared" si="7"/>
        <v>0</v>
      </c>
      <c r="T78" s="67">
        <f t="shared" si="8"/>
        <v>0</v>
      </c>
      <c r="U78" s="67">
        <f t="shared" si="9"/>
        <v>5.0154579669400602E-2</v>
      </c>
      <c r="V78" s="67">
        <f t="shared" si="10"/>
        <v>3.6366173533979372E-3</v>
      </c>
      <c r="W78" s="100">
        <f t="shared" si="11"/>
        <v>2.424411568931958E-3</v>
      </c>
    </row>
    <row r="79" spans="2:23">
      <c r="B79" s="96">
        <f>Amnt_Deposited!B74</f>
        <v>2060</v>
      </c>
      <c r="C79" s="99">
        <f>Amnt_Deposited!D74</f>
        <v>0</v>
      </c>
      <c r="D79" s="418">
        <f>Dry_Matter_Content!D66</f>
        <v>0.44</v>
      </c>
      <c r="E79" s="284">
        <f>MCF!R78</f>
        <v>0.8</v>
      </c>
      <c r="F79" s="67">
        <f t="shared" si="12"/>
        <v>0</v>
      </c>
      <c r="G79" s="67">
        <f t="shared" si="1"/>
        <v>0</v>
      </c>
      <c r="H79" s="67">
        <f t="shared" si="2"/>
        <v>0</v>
      </c>
      <c r="I79" s="67">
        <f t="shared" si="3"/>
        <v>2.2633688939885137E-2</v>
      </c>
      <c r="J79" s="67">
        <f t="shared" si="4"/>
        <v>1.6411276201047452E-3</v>
      </c>
      <c r="K79" s="100">
        <f t="shared" si="6"/>
        <v>1.09408508006983E-3</v>
      </c>
      <c r="O79" s="96">
        <f>Amnt_Deposited!B74</f>
        <v>2060</v>
      </c>
      <c r="P79" s="99">
        <f>Amnt_Deposited!D74</f>
        <v>0</v>
      </c>
      <c r="Q79" s="284">
        <f>MCF!R78</f>
        <v>0.8</v>
      </c>
      <c r="R79" s="67">
        <f t="shared" si="13"/>
        <v>0</v>
      </c>
      <c r="S79" s="67">
        <f t="shared" si="7"/>
        <v>0</v>
      </c>
      <c r="T79" s="67">
        <f t="shared" si="8"/>
        <v>0</v>
      </c>
      <c r="U79" s="67">
        <f t="shared" si="9"/>
        <v>4.6763820123729642E-2</v>
      </c>
      <c r="V79" s="67">
        <f t="shared" si="10"/>
        <v>3.3907595456709625E-3</v>
      </c>
      <c r="W79" s="100">
        <f t="shared" si="11"/>
        <v>2.2605063637806417E-3</v>
      </c>
    </row>
    <row r="80" spans="2:23">
      <c r="B80" s="96">
        <f>Amnt_Deposited!B75</f>
        <v>2061</v>
      </c>
      <c r="C80" s="99">
        <f>Amnt_Deposited!D75</f>
        <v>0</v>
      </c>
      <c r="D80" s="418">
        <f>Dry_Matter_Content!D67</f>
        <v>0.44</v>
      </c>
      <c r="E80" s="284">
        <f>MCF!R79</f>
        <v>0.8</v>
      </c>
      <c r="F80" s="67">
        <f t="shared" si="12"/>
        <v>0</v>
      </c>
      <c r="G80" s="67">
        <f t="shared" si="1"/>
        <v>0</v>
      </c>
      <c r="H80" s="67">
        <f t="shared" si="2"/>
        <v>0</v>
      </c>
      <c r="I80" s="67">
        <f t="shared" si="3"/>
        <v>2.1103511689222518E-2</v>
      </c>
      <c r="J80" s="67">
        <f t="shared" si="4"/>
        <v>1.5301772506626213E-3</v>
      </c>
      <c r="K80" s="100">
        <f t="shared" si="6"/>
        <v>1.0201181671084141E-3</v>
      </c>
      <c r="O80" s="96">
        <f>Amnt_Deposited!B75</f>
        <v>2061</v>
      </c>
      <c r="P80" s="99">
        <f>Amnt_Deposited!D75</f>
        <v>0</v>
      </c>
      <c r="Q80" s="284">
        <f>MCF!R79</f>
        <v>0.8</v>
      </c>
      <c r="R80" s="67">
        <f t="shared" si="13"/>
        <v>0</v>
      </c>
      <c r="S80" s="67">
        <f t="shared" si="7"/>
        <v>0</v>
      </c>
      <c r="T80" s="67">
        <f t="shared" si="8"/>
        <v>0</v>
      </c>
      <c r="U80" s="67">
        <f t="shared" si="9"/>
        <v>4.3602296878558933E-2</v>
      </c>
      <c r="V80" s="67">
        <f t="shared" si="10"/>
        <v>3.1615232451707065E-3</v>
      </c>
      <c r="W80" s="100">
        <f t="shared" si="11"/>
        <v>2.1076821634471374E-3</v>
      </c>
    </row>
    <row r="81" spans="2:23">
      <c r="B81" s="96">
        <f>Amnt_Deposited!B76</f>
        <v>2062</v>
      </c>
      <c r="C81" s="99">
        <f>Amnt_Deposited!D76</f>
        <v>0</v>
      </c>
      <c r="D81" s="418">
        <f>Dry_Matter_Content!D68</f>
        <v>0.44</v>
      </c>
      <c r="E81" s="284">
        <f>MCF!R80</f>
        <v>0.8</v>
      </c>
      <c r="F81" s="67">
        <f t="shared" si="12"/>
        <v>0</v>
      </c>
      <c r="G81" s="67">
        <f t="shared" si="1"/>
        <v>0</v>
      </c>
      <c r="H81" s="67">
        <f t="shared" si="2"/>
        <v>0</v>
      </c>
      <c r="I81" s="67">
        <f t="shared" si="3"/>
        <v>1.9676783877344013E-2</v>
      </c>
      <c r="J81" s="67">
        <f t="shared" si="4"/>
        <v>1.4267278118785033E-3</v>
      </c>
      <c r="K81" s="100">
        <f t="shared" si="6"/>
        <v>9.5115187458566877E-4</v>
      </c>
      <c r="O81" s="96">
        <f>Amnt_Deposited!B76</f>
        <v>2062</v>
      </c>
      <c r="P81" s="99">
        <f>Amnt_Deposited!D76</f>
        <v>0</v>
      </c>
      <c r="Q81" s="284">
        <f>MCF!R80</f>
        <v>0.8</v>
      </c>
      <c r="R81" s="67">
        <f t="shared" si="13"/>
        <v>0</v>
      </c>
      <c r="S81" s="67">
        <f t="shared" si="7"/>
        <v>0</v>
      </c>
      <c r="T81" s="67">
        <f t="shared" si="8"/>
        <v>0</v>
      </c>
      <c r="U81" s="67">
        <f t="shared" si="9"/>
        <v>4.0654512143272765E-2</v>
      </c>
      <c r="V81" s="67">
        <f t="shared" si="10"/>
        <v>2.9477847352861646E-3</v>
      </c>
      <c r="W81" s="100">
        <f t="shared" si="11"/>
        <v>1.9651898235241096E-3</v>
      </c>
    </row>
    <row r="82" spans="2:23">
      <c r="B82" s="96">
        <f>Amnt_Deposited!B77</f>
        <v>2063</v>
      </c>
      <c r="C82" s="99">
        <f>Amnt_Deposited!D77</f>
        <v>0</v>
      </c>
      <c r="D82" s="418">
        <f>Dry_Matter_Content!D69</f>
        <v>0.44</v>
      </c>
      <c r="E82" s="284">
        <f>MCF!R81</f>
        <v>0.8</v>
      </c>
      <c r="F82" s="67">
        <f t="shared" si="12"/>
        <v>0</v>
      </c>
      <c r="G82" s="67">
        <f t="shared" si="1"/>
        <v>0</v>
      </c>
      <c r="H82" s="67">
        <f t="shared" si="2"/>
        <v>0</v>
      </c>
      <c r="I82" s="67">
        <f t="shared" si="3"/>
        <v>1.8346511682860559E-2</v>
      </c>
      <c r="J82" s="67">
        <f t="shared" si="4"/>
        <v>1.3302721944834527E-3</v>
      </c>
      <c r="K82" s="100">
        <f t="shared" si="6"/>
        <v>8.8684812965563516E-4</v>
      </c>
      <c r="O82" s="96">
        <f>Amnt_Deposited!B77</f>
        <v>2063</v>
      </c>
      <c r="P82" s="99">
        <f>Amnt_Deposited!D77</f>
        <v>0</v>
      </c>
      <c r="Q82" s="284">
        <f>MCF!R81</f>
        <v>0.8</v>
      </c>
      <c r="R82" s="67">
        <f t="shared" si="13"/>
        <v>0</v>
      </c>
      <c r="S82" s="67">
        <f t="shared" si="7"/>
        <v>0</v>
      </c>
      <c r="T82" s="67">
        <f t="shared" si="8"/>
        <v>0</v>
      </c>
      <c r="U82" s="67">
        <f t="shared" si="9"/>
        <v>3.7906015873678853E-2</v>
      </c>
      <c r="V82" s="67">
        <f t="shared" si="10"/>
        <v>2.7484962695939114E-3</v>
      </c>
      <c r="W82" s="100">
        <f t="shared" si="11"/>
        <v>1.8323308463959408E-3</v>
      </c>
    </row>
    <row r="83" spans="2:23">
      <c r="B83" s="96">
        <f>Amnt_Deposited!B78</f>
        <v>2064</v>
      </c>
      <c r="C83" s="99">
        <f>Amnt_Deposited!D78</f>
        <v>0</v>
      </c>
      <c r="D83" s="418">
        <f>Dry_Matter_Content!D70</f>
        <v>0.44</v>
      </c>
      <c r="E83" s="284">
        <f>MCF!R82</f>
        <v>0.8</v>
      </c>
      <c r="F83" s="67">
        <f t="shared" ref="F83:F99" si="14">C83*D83*$K$6*DOCF*E83</f>
        <v>0</v>
      </c>
      <c r="G83" s="67">
        <f t="shared" ref="G83:G99" si="15">F83*$K$12</f>
        <v>0</v>
      </c>
      <c r="H83" s="67">
        <f t="shared" ref="H83:H99" si="16">F83*(1-$K$12)</f>
        <v>0</v>
      </c>
      <c r="I83" s="67">
        <f t="shared" ref="I83:I99" si="17">G83+I82*$K$10</f>
        <v>1.7106174109931465E-2</v>
      </c>
      <c r="J83" s="67">
        <f t="shared" ref="J83:J99" si="18">I82*(1-$K$10)+H83</f>
        <v>1.240337572929095E-3</v>
      </c>
      <c r="K83" s="100">
        <f t="shared" si="6"/>
        <v>8.268917152860633E-4</v>
      </c>
      <c r="O83" s="96">
        <f>Amnt_Deposited!B78</f>
        <v>2064</v>
      </c>
      <c r="P83" s="99">
        <f>Amnt_Deposited!D78</f>
        <v>0</v>
      </c>
      <c r="Q83" s="284">
        <f>MCF!R82</f>
        <v>0.8</v>
      </c>
      <c r="R83" s="67">
        <f t="shared" ref="R83:R99" si="19">P83*$W$6*DOCF*Q83</f>
        <v>0</v>
      </c>
      <c r="S83" s="67">
        <f t="shared" si="7"/>
        <v>0</v>
      </c>
      <c r="T83" s="67">
        <f t="shared" si="8"/>
        <v>0</v>
      </c>
      <c r="U83" s="67">
        <f t="shared" si="9"/>
        <v>3.5343334937874935E-2</v>
      </c>
      <c r="V83" s="67">
        <f t="shared" si="10"/>
        <v>2.562680935803916E-3</v>
      </c>
      <c r="W83" s="100">
        <f t="shared" si="11"/>
        <v>1.7084539572026105E-3</v>
      </c>
    </row>
    <row r="84" spans="2:23">
      <c r="B84" s="96">
        <f>Amnt_Deposited!B79</f>
        <v>2065</v>
      </c>
      <c r="C84" s="99">
        <f>Amnt_Deposited!D79</f>
        <v>0</v>
      </c>
      <c r="D84" s="418">
        <f>Dry_Matter_Content!D71</f>
        <v>0.44</v>
      </c>
      <c r="E84" s="284">
        <f>MCF!R83</f>
        <v>0.8</v>
      </c>
      <c r="F84" s="67">
        <f t="shared" si="14"/>
        <v>0</v>
      </c>
      <c r="G84" s="67">
        <f t="shared" si="15"/>
        <v>0</v>
      </c>
      <c r="H84" s="67">
        <f t="shared" si="16"/>
        <v>0</v>
      </c>
      <c r="I84" s="67">
        <f t="shared" si="17"/>
        <v>1.5949691022335233E-2</v>
      </c>
      <c r="J84" s="67">
        <f t="shared" si="18"/>
        <v>1.1564830875962315E-3</v>
      </c>
      <c r="K84" s="100">
        <f t="shared" si="6"/>
        <v>7.7098872506415434E-4</v>
      </c>
      <c r="O84" s="96">
        <f>Amnt_Deposited!B79</f>
        <v>2065</v>
      </c>
      <c r="P84" s="99">
        <f>Amnt_Deposited!D79</f>
        <v>0</v>
      </c>
      <c r="Q84" s="284">
        <f>MCF!R83</f>
        <v>0.8</v>
      </c>
      <c r="R84" s="67">
        <f t="shared" si="19"/>
        <v>0</v>
      </c>
      <c r="S84" s="67">
        <f t="shared" si="7"/>
        <v>0</v>
      </c>
      <c r="T84" s="67">
        <f t="shared" si="8"/>
        <v>0</v>
      </c>
      <c r="U84" s="67">
        <f t="shared" si="9"/>
        <v>3.295390707094057E-2</v>
      </c>
      <c r="V84" s="67">
        <f t="shared" si="10"/>
        <v>2.3894278669343632E-3</v>
      </c>
      <c r="W84" s="100">
        <f t="shared" si="11"/>
        <v>1.5929519112895755E-3</v>
      </c>
    </row>
    <row r="85" spans="2:23">
      <c r="B85" s="96">
        <f>Amnt_Deposited!B80</f>
        <v>2066</v>
      </c>
      <c r="C85" s="99">
        <f>Amnt_Deposited!D80</f>
        <v>0</v>
      </c>
      <c r="D85" s="418">
        <f>Dry_Matter_Content!D72</f>
        <v>0.44</v>
      </c>
      <c r="E85" s="284">
        <f>MCF!R84</f>
        <v>0.8</v>
      </c>
      <c r="F85" s="67">
        <f t="shared" si="14"/>
        <v>0</v>
      </c>
      <c r="G85" s="67">
        <f t="shared" si="15"/>
        <v>0</v>
      </c>
      <c r="H85" s="67">
        <f t="shared" si="16"/>
        <v>0</v>
      </c>
      <c r="I85" s="67">
        <f t="shared" si="17"/>
        <v>1.4871393338634757E-2</v>
      </c>
      <c r="J85" s="67">
        <f t="shared" si="18"/>
        <v>1.0782976837004758E-3</v>
      </c>
      <c r="K85" s="100">
        <f t="shared" ref="K85:K99" si="20">J85*CH4_fraction*conv</f>
        <v>7.1886512246698378E-4</v>
      </c>
      <c r="O85" s="96">
        <f>Amnt_Deposited!B80</f>
        <v>2066</v>
      </c>
      <c r="P85" s="99">
        <f>Amnt_Deposited!D80</f>
        <v>0</v>
      </c>
      <c r="Q85" s="284">
        <f>MCF!R84</f>
        <v>0.8</v>
      </c>
      <c r="R85" s="67">
        <f t="shared" si="19"/>
        <v>0</v>
      </c>
      <c r="S85" s="67">
        <f t="shared" ref="S85:S98" si="21">R85*$W$12</f>
        <v>0</v>
      </c>
      <c r="T85" s="67">
        <f t="shared" ref="T85:T98" si="22">R85*(1-$W$12)</f>
        <v>0</v>
      </c>
      <c r="U85" s="67">
        <f t="shared" ref="U85:U98" si="23">S85+U84*$W$10</f>
        <v>3.0726019294699917E-2</v>
      </c>
      <c r="V85" s="67">
        <f t="shared" ref="V85:V98" si="24">U84*(1-$W$10)+T85</f>
        <v>2.2278877762406529E-3</v>
      </c>
      <c r="W85" s="100">
        <f t="shared" ref="W85:W99" si="25">V85*CH4_fraction*conv</f>
        <v>1.4852585174937685E-3</v>
      </c>
    </row>
    <row r="86" spans="2:23">
      <c r="B86" s="96">
        <f>Amnt_Deposited!B81</f>
        <v>2067</v>
      </c>
      <c r="C86" s="99">
        <f>Amnt_Deposited!D81</f>
        <v>0</v>
      </c>
      <c r="D86" s="418">
        <f>Dry_Matter_Content!D73</f>
        <v>0.44</v>
      </c>
      <c r="E86" s="284">
        <f>MCF!R85</f>
        <v>0.8</v>
      </c>
      <c r="F86" s="67">
        <f t="shared" si="14"/>
        <v>0</v>
      </c>
      <c r="G86" s="67">
        <f t="shared" si="15"/>
        <v>0</v>
      </c>
      <c r="H86" s="67">
        <f t="shared" si="16"/>
        <v>0</v>
      </c>
      <c r="I86" s="67">
        <f t="shared" si="17"/>
        <v>1.3865995242333534E-2</v>
      </c>
      <c r="J86" s="67">
        <f t="shared" si="18"/>
        <v>1.0053980963012227E-3</v>
      </c>
      <c r="K86" s="100">
        <f t="shared" si="20"/>
        <v>6.7026539753414836E-4</v>
      </c>
      <c r="O86" s="96">
        <f>Amnt_Deposited!B81</f>
        <v>2067</v>
      </c>
      <c r="P86" s="99">
        <f>Amnt_Deposited!D81</f>
        <v>0</v>
      </c>
      <c r="Q86" s="284">
        <f>MCF!R85</f>
        <v>0.8</v>
      </c>
      <c r="R86" s="67">
        <f t="shared" si="19"/>
        <v>0</v>
      </c>
      <c r="S86" s="67">
        <f t="shared" si="21"/>
        <v>0</v>
      </c>
      <c r="T86" s="67">
        <f t="shared" si="22"/>
        <v>0</v>
      </c>
      <c r="U86" s="67">
        <f t="shared" si="23"/>
        <v>2.8648750500689126E-2</v>
      </c>
      <c r="V86" s="67">
        <f t="shared" si="24"/>
        <v>2.0772687940107909E-3</v>
      </c>
      <c r="W86" s="100">
        <f t="shared" si="25"/>
        <v>1.3848458626738605E-3</v>
      </c>
    </row>
    <row r="87" spans="2:23">
      <c r="B87" s="96">
        <f>Amnt_Deposited!B82</f>
        <v>2068</v>
      </c>
      <c r="C87" s="99">
        <f>Amnt_Deposited!D82</f>
        <v>0</v>
      </c>
      <c r="D87" s="418">
        <f>Dry_Matter_Content!D74</f>
        <v>0.44</v>
      </c>
      <c r="E87" s="284">
        <f>MCF!R86</f>
        <v>0.8</v>
      </c>
      <c r="F87" s="67">
        <f t="shared" si="14"/>
        <v>0</v>
      </c>
      <c r="G87" s="67">
        <f t="shared" si="15"/>
        <v>0</v>
      </c>
      <c r="H87" s="67">
        <f t="shared" si="16"/>
        <v>0</v>
      </c>
      <c r="I87" s="67">
        <f t="shared" si="17"/>
        <v>1.2928568270797068E-2</v>
      </c>
      <c r="J87" s="67">
        <f t="shared" si="18"/>
        <v>9.3742697153646531E-4</v>
      </c>
      <c r="K87" s="100">
        <f t="shared" si="20"/>
        <v>6.2495131435764354E-4</v>
      </c>
      <c r="O87" s="96">
        <f>Amnt_Deposited!B82</f>
        <v>2068</v>
      </c>
      <c r="P87" s="99">
        <f>Amnt_Deposited!D82</f>
        <v>0</v>
      </c>
      <c r="Q87" s="284">
        <f>MCF!R86</f>
        <v>0.8</v>
      </c>
      <c r="R87" s="67">
        <f t="shared" si="19"/>
        <v>0</v>
      </c>
      <c r="S87" s="67">
        <f t="shared" si="21"/>
        <v>0</v>
      </c>
      <c r="T87" s="67">
        <f t="shared" si="22"/>
        <v>0</v>
      </c>
      <c r="U87" s="67">
        <f t="shared" si="23"/>
        <v>2.6711917914869984E-2</v>
      </c>
      <c r="V87" s="67">
        <f t="shared" si="24"/>
        <v>1.9368325858191437E-3</v>
      </c>
      <c r="W87" s="100">
        <f t="shared" si="25"/>
        <v>1.291221723879429E-3</v>
      </c>
    </row>
    <row r="88" spans="2:23">
      <c r="B88" s="96">
        <f>Amnt_Deposited!B83</f>
        <v>2069</v>
      </c>
      <c r="C88" s="99">
        <f>Amnt_Deposited!D83</f>
        <v>0</v>
      </c>
      <c r="D88" s="418">
        <f>Dry_Matter_Content!D75</f>
        <v>0.44</v>
      </c>
      <c r="E88" s="284">
        <f>MCF!R87</f>
        <v>0.8</v>
      </c>
      <c r="F88" s="67">
        <f t="shared" si="14"/>
        <v>0</v>
      </c>
      <c r="G88" s="67">
        <f t="shared" si="15"/>
        <v>0</v>
      </c>
      <c r="H88" s="67">
        <f t="shared" si="16"/>
        <v>0</v>
      </c>
      <c r="I88" s="67">
        <f t="shared" si="17"/>
        <v>1.2054517155923318E-2</v>
      </c>
      <c r="J88" s="67">
        <f t="shared" si="18"/>
        <v>8.7405111487374955E-4</v>
      </c>
      <c r="K88" s="100">
        <f t="shared" si="20"/>
        <v>5.8270074324916633E-4</v>
      </c>
      <c r="O88" s="96">
        <f>Amnt_Deposited!B83</f>
        <v>2069</v>
      </c>
      <c r="P88" s="99">
        <f>Amnt_Deposited!D83</f>
        <v>0</v>
      </c>
      <c r="Q88" s="284">
        <f>MCF!R87</f>
        <v>0.8</v>
      </c>
      <c r="R88" s="67">
        <f t="shared" si="19"/>
        <v>0</v>
      </c>
      <c r="S88" s="67">
        <f t="shared" si="21"/>
        <v>0</v>
      </c>
      <c r="T88" s="67">
        <f t="shared" si="22"/>
        <v>0</v>
      </c>
      <c r="U88" s="67">
        <f t="shared" si="23"/>
        <v>2.4906027181659757E-2</v>
      </c>
      <c r="V88" s="67">
        <f t="shared" si="24"/>
        <v>1.8058907332102268E-3</v>
      </c>
      <c r="W88" s="100">
        <f t="shared" si="25"/>
        <v>1.2039271554734844E-3</v>
      </c>
    </row>
    <row r="89" spans="2:23">
      <c r="B89" s="96">
        <f>Amnt_Deposited!B84</f>
        <v>2070</v>
      </c>
      <c r="C89" s="99">
        <f>Amnt_Deposited!D84</f>
        <v>0</v>
      </c>
      <c r="D89" s="418">
        <f>Dry_Matter_Content!D76</f>
        <v>0.44</v>
      </c>
      <c r="E89" s="284">
        <f>MCF!R88</f>
        <v>0.8</v>
      </c>
      <c r="F89" s="67">
        <f t="shared" si="14"/>
        <v>0</v>
      </c>
      <c r="G89" s="67">
        <f t="shared" si="15"/>
        <v>0</v>
      </c>
      <c r="H89" s="67">
        <f t="shared" si="16"/>
        <v>0</v>
      </c>
      <c r="I89" s="67">
        <f t="shared" si="17"/>
        <v>1.123955729813313E-2</v>
      </c>
      <c r="J89" s="67">
        <f t="shared" si="18"/>
        <v>8.1495985779018803E-4</v>
      </c>
      <c r="K89" s="100">
        <f t="shared" si="20"/>
        <v>5.4330657186012535E-4</v>
      </c>
      <c r="O89" s="96">
        <f>Amnt_Deposited!B84</f>
        <v>2070</v>
      </c>
      <c r="P89" s="99">
        <f>Amnt_Deposited!D84</f>
        <v>0</v>
      </c>
      <c r="Q89" s="284">
        <f>MCF!R88</f>
        <v>0.8</v>
      </c>
      <c r="R89" s="67">
        <f t="shared" si="19"/>
        <v>0</v>
      </c>
      <c r="S89" s="67">
        <f t="shared" si="21"/>
        <v>0</v>
      </c>
      <c r="T89" s="67">
        <f t="shared" si="22"/>
        <v>0</v>
      </c>
      <c r="U89" s="67">
        <f t="shared" si="23"/>
        <v>2.3222225822589121E-2</v>
      </c>
      <c r="V89" s="67">
        <f t="shared" si="24"/>
        <v>1.6838013590706371E-3</v>
      </c>
      <c r="W89" s="100">
        <f t="shared" si="25"/>
        <v>1.1225342393804247E-3</v>
      </c>
    </row>
    <row r="90" spans="2:23">
      <c r="B90" s="96">
        <f>Amnt_Deposited!B85</f>
        <v>2071</v>
      </c>
      <c r="C90" s="99">
        <f>Amnt_Deposited!D85</f>
        <v>0</v>
      </c>
      <c r="D90" s="418">
        <f>Dry_Matter_Content!D77</f>
        <v>0.44</v>
      </c>
      <c r="E90" s="284">
        <f>MCF!R89</f>
        <v>0.8</v>
      </c>
      <c r="F90" s="67">
        <f t="shared" si="14"/>
        <v>0</v>
      </c>
      <c r="G90" s="67">
        <f t="shared" si="15"/>
        <v>0</v>
      </c>
      <c r="H90" s="67">
        <f t="shared" si="16"/>
        <v>0</v>
      </c>
      <c r="I90" s="67">
        <f t="shared" si="17"/>
        <v>1.0479693763258129E-2</v>
      </c>
      <c r="J90" s="67">
        <f t="shared" si="18"/>
        <v>7.5986353487500187E-4</v>
      </c>
      <c r="K90" s="100">
        <f t="shared" si="20"/>
        <v>5.0657568991666784E-4</v>
      </c>
      <c r="O90" s="96">
        <f>Amnt_Deposited!B85</f>
        <v>2071</v>
      </c>
      <c r="P90" s="99">
        <f>Amnt_Deposited!D85</f>
        <v>0</v>
      </c>
      <c r="Q90" s="284">
        <f>MCF!R89</f>
        <v>0.8</v>
      </c>
      <c r="R90" s="67">
        <f t="shared" si="19"/>
        <v>0</v>
      </c>
      <c r="S90" s="67">
        <f t="shared" si="21"/>
        <v>0</v>
      </c>
      <c r="T90" s="67">
        <f t="shared" si="22"/>
        <v>0</v>
      </c>
      <c r="U90" s="67">
        <f t="shared" si="23"/>
        <v>2.1652259841442423E-2</v>
      </c>
      <c r="V90" s="67">
        <f t="shared" si="24"/>
        <v>1.5699659811466986E-3</v>
      </c>
      <c r="W90" s="100">
        <f t="shared" si="25"/>
        <v>1.0466439874311324E-3</v>
      </c>
    </row>
    <row r="91" spans="2:23">
      <c r="B91" s="96">
        <f>Amnt_Deposited!B86</f>
        <v>2072</v>
      </c>
      <c r="C91" s="99">
        <f>Amnt_Deposited!D86</f>
        <v>0</v>
      </c>
      <c r="D91" s="418">
        <f>Dry_Matter_Content!D78</f>
        <v>0.44</v>
      </c>
      <c r="E91" s="284">
        <f>MCF!R90</f>
        <v>0.8</v>
      </c>
      <c r="F91" s="67">
        <f t="shared" si="14"/>
        <v>0</v>
      </c>
      <c r="G91" s="67">
        <f t="shared" si="15"/>
        <v>0</v>
      </c>
      <c r="H91" s="67">
        <f t="shared" si="16"/>
        <v>0</v>
      </c>
      <c r="I91" s="67">
        <f t="shared" si="17"/>
        <v>9.7712016993687888E-3</v>
      </c>
      <c r="J91" s="67">
        <f t="shared" si="18"/>
        <v>7.0849206388933969E-4</v>
      </c>
      <c r="K91" s="100">
        <f t="shared" si="20"/>
        <v>4.7232804259289313E-4</v>
      </c>
      <c r="O91" s="96">
        <f>Amnt_Deposited!B86</f>
        <v>2072</v>
      </c>
      <c r="P91" s="99">
        <f>Amnt_Deposited!D86</f>
        <v>0</v>
      </c>
      <c r="Q91" s="284">
        <f>MCF!R90</f>
        <v>0.8</v>
      </c>
      <c r="R91" s="67">
        <f t="shared" si="19"/>
        <v>0</v>
      </c>
      <c r="S91" s="67">
        <f t="shared" si="21"/>
        <v>0</v>
      </c>
      <c r="T91" s="67">
        <f t="shared" si="22"/>
        <v>0</v>
      </c>
      <c r="U91" s="67">
        <f t="shared" si="23"/>
        <v>2.0188433263158664E-2</v>
      </c>
      <c r="V91" s="67">
        <f t="shared" si="24"/>
        <v>1.4638265782837604E-3</v>
      </c>
      <c r="W91" s="100">
        <f t="shared" si="25"/>
        <v>9.7588438552250693E-4</v>
      </c>
    </row>
    <row r="92" spans="2:23">
      <c r="B92" s="96">
        <f>Amnt_Deposited!B87</f>
        <v>2073</v>
      </c>
      <c r="C92" s="99">
        <f>Amnt_Deposited!D87</f>
        <v>0</v>
      </c>
      <c r="D92" s="418">
        <f>Dry_Matter_Content!D79</f>
        <v>0.44</v>
      </c>
      <c r="E92" s="284">
        <f>MCF!R91</f>
        <v>0.8</v>
      </c>
      <c r="F92" s="67">
        <f t="shared" si="14"/>
        <v>0</v>
      </c>
      <c r="G92" s="67">
        <f t="shared" si="15"/>
        <v>0</v>
      </c>
      <c r="H92" s="67">
        <f t="shared" si="16"/>
        <v>0</v>
      </c>
      <c r="I92" s="67">
        <f t="shared" si="17"/>
        <v>9.1106080775459584E-3</v>
      </c>
      <c r="J92" s="67">
        <f t="shared" si="18"/>
        <v>6.6059362182283065E-4</v>
      </c>
      <c r="K92" s="100">
        <f t="shared" si="20"/>
        <v>4.4039574788188706E-4</v>
      </c>
      <c r="O92" s="96">
        <f>Amnt_Deposited!B87</f>
        <v>2073</v>
      </c>
      <c r="P92" s="99">
        <f>Amnt_Deposited!D87</f>
        <v>0</v>
      </c>
      <c r="Q92" s="284">
        <f>MCF!R91</f>
        <v>0.8</v>
      </c>
      <c r="R92" s="67">
        <f t="shared" si="19"/>
        <v>0</v>
      </c>
      <c r="S92" s="67">
        <f t="shared" si="21"/>
        <v>0</v>
      </c>
      <c r="T92" s="67">
        <f t="shared" si="22"/>
        <v>0</v>
      </c>
      <c r="U92" s="67">
        <f t="shared" si="23"/>
        <v>1.8823570408152815E-2</v>
      </c>
      <c r="V92" s="67">
        <f t="shared" si="24"/>
        <v>1.364862855005849E-3</v>
      </c>
      <c r="W92" s="100">
        <f t="shared" si="25"/>
        <v>9.0990857000389929E-4</v>
      </c>
    </row>
    <row r="93" spans="2:23">
      <c r="B93" s="96">
        <f>Amnt_Deposited!B88</f>
        <v>2074</v>
      </c>
      <c r="C93" s="99">
        <f>Amnt_Deposited!D88</f>
        <v>0</v>
      </c>
      <c r="D93" s="418">
        <f>Dry_Matter_Content!D80</f>
        <v>0.44</v>
      </c>
      <c r="E93" s="284">
        <f>MCF!R92</f>
        <v>0.8</v>
      </c>
      <c r="F93" s="67">
        <f t="shared" si="14"/>
        <v>0</v>
      </c>
      <c r="G93" s="67">
        <f t="shared" si="15"/>
        <v>0</v>
      </c>
      <c r="H93" s="67">
        <f t="shared" si="16"/>
        <v>0</v>
      </c>
      <c r="I93" s="67">
        <f t="shared" si="17"/>
        <v>8.4946746670890635E-3</v>
      </c>
      <c r="J93" s="67">
        <f t="shared" si="18"/>
        <v>6.1593341045689442E-4</v>
      </c>
      <c r="K93" s="100">
        <f t="shared" si="20"/>
        <v>4.1062227363792962E-4</v>
      </c>
      <c r="O93" s="96">
        <f>Amnt_Deposited!B88</f>
        <v>2074</v>
      </c>
      <c r="P93" s="99">
        <f>Amnt_Deposited!D88</f>
        <v>0</v>
      </c>
      <c r="Q93" s="284">
        <f>MCF!R92</f>
        <v>0.8</v>
      </c>
      <c r="R93" s="67">
        <f t="shared" si="19"/>
        <v>0</v>
      </c>
      <c r="S93" s="67">
        <f t="shared" si="21"/>
        <v>0</v>
      </c>
      <c r="T93" s="67">
        <f t="shared" si="22"/>
        <v>0</v>
      </c>
      <c r="U93" s="67">
        <f t="shared" si="23"/>
        <v>1.7550980717126172E-2</v>
      </c>
      <c r="V93" s="67">
        <f t="shared" si="24"/>
        <v>1.2725896910266419E-3</v>
      </c>
      <c r="W93" s="100">
        <f t="shared" si="25"/>
        <v>8.4839312735109453E-4</v>
      </c>
    </row>
    <row r="94" spans="2:23">
      <c r="B94" s="96">
        <f>Amnt_Deposited!B89</f>
        <v>2075</v>
      </c>
      <c r="C94" s="99">
        <f>Amnt_Deposited!D89</f>
        <v>0</v>
      </c>
      <c r="D94" s="418">
        <f>Dry_Matter_Content!D81</f>
        <v>0.44</v>
      </c>
      <c r="E94" s="284">
        <f>MCF!R93</f>
        <v>0.8</v>
      </c>
      <c r="F94" s="67">
        <f t="shared" si="14"/>
        <v>0</v>
      </c>
      <c r="G94" s="67">
        <f t="shared" si="15"/>
        <v>0</v>
      </c>
      <c r="H94" s="67">
        <f t="shared" si="16"/>
        <v>0</v>
      </c>
      <c r="I94" s="67">
        <f t="shared" si="17"/>
        <v>7.9203821617054616E-3</v>
      </c>
      <c r="J94" s="67">
        <f t="shared" si="18"/>
        <v>5.7429250538360216E-4</v>
      </c>
      <c r="K94" s="100">
        <f t="shared" si="20"/>
        <v>3.8286167025573478E-4</v>
      </c>
      <c r="O94" s="96">
        <f>Amnt_Deposited!B89</f>
        <v>2075</v>
      </c>
      <c r="P94" s="99">
        <f>Amnt_Deposited!D89</f>
        <v>0</v>
      </c>
      <c r="Q94" s="284">
        <f>MCF!R93</f>
        <v>0.8</v>
      </c>
      <c r="R94" s="67">
        <f t="shared" si="19"/>
        <v>0</v>
      </c>
      <c r="S94" s="67">
        <f t="shared" si="21"/>
        <v>0</v>
      </c>
      <c r="T94" s="67">
        <f t="shared" si="22"/>
        <v>0</v>
      </c>
      <c r="U94" s="67">
        <f t="shared" si="23"/>
        <v>1.6364425953936911E-2</v>
      </c>
      <c r="V94" s="67">
        <f t="shared" si="24"/>
        <v>1.1865547631892612E-3</v>
      </c>
      <c r="W94" s="100">
        <f t="shared" si="25"/>
        <v>7.9103650879284071E-4</v>
      </c>
    </row>
    <row r="95" spans="2:23">
      <c r="B95" s="96">
        <f>Amnt_Deposited!B90</f>
        <v>2076</v>
      </c>
      <c r="C95" s="99">
        <f>Amnt_Deposited!D90</f>
        <v>0</v>
      </c>
      <c r="D95" s="418">
        <f>Dry_Matter_Content!D82</f>
        <v>0.44</v>
      </c>
      <c r="E95" s="284">
        <f>MCF!R94</f>
        <v>0.8</v>
      </c>
      <c r="F95" s="67">
        <f t="shared" si="14"/>
        <v>0</v>
      </c>
      <c r="G95" s="67">
        <f t="shared" si="15"/>
        <v>0</v>
      </c>
      <c r="H95" s="67">
        <f t="shared" si="16"/>
        <v>0</v>
      </c>
      <c r="I95" s="67">
        <f t="shared" si="17"/>
        <v>7.3849153788674874E-3</v>
      </c>
      <c r="J95" s="67">
        <f t="shared" si="18"/>
        <v>5.354667828379742E-4</v>
      </c>
      <c r="K95" s="100">
        <f t="shared" si="20"/>
        <v>3.569778552253161E-4</v>
      </c>
      <c r="O95" s="96">
        <f>Amnt_Deposited!B90</f>
        <v>2076</v>
      </c>
      <c r="P95" s="99">
        <f>Amnt_Deposited!D90</f>
        <v>0</v>
      </c>
      <c r="Q95" s="284">
        <f>MCF!R94</f>
        <v>0.8</v>
      </c>
      <c r="R95" s="67">
        <f t="shared" si="19"/>
        <v>0</v>
      </c>
      <c r="S95" s="67">
        <f t="shared" si="21"/>
        <v>0</v>
      </c>
      <c r="T95" s="67">
        <f t="shared" si="22"/>
        <v>0</v>
      </c>
      <c r="U95" s="67">
        <f t="shared" si="23"/>
        <v>1.5258089625759277E-2</v>
      </c>
      <c r="V95" s="67">
        <f t="shared" si="24"/>
        <v>1.1063363281776329E-3</v>
      </c>
      <c r="W95" s="100">
        <f t="shared" si="25"/>
        <v>7.3755755211842196E-4</v>
      </c>
    </row>
    <row r="96" spans="2:23">
      <c r="B96" s="96">
        <f>Amnt_Deposited!B91</f>
        <v>2077</v>
      </c>
      <c r="C96" s="99">
        <f>Amnt_Deposited!D91</f>
        <v>0</v>
      </c>
      <c r="D96" s="418">
        <f>Dry_Matter_Content!D83</f>
        <v>0.44</v>
      </c>
      <c r="E96" s="284">
        <f>MCF!R95</f>
        <v>0.8</v>
      </c>
      <c r="F96" s="67">
        <f t="shared" si="14"/>
        <v>0</v>
      </c>
      <c r="G96" s="67">
        <f t="shared" si="15"/>
        <v>0</v>
      </c>
      <c r="H96" s="67">
        <f t="shared" si="16"/>
        <v>0</v>
      </c>
      <c r="I96" s="67">
        <f t="shared" si="17"/>
        <v>6.8856494597844395E-3</v>
      </c>
      <c r="J96" s="67">
        <f t="shared" si="18"/>
        <v>4.9926591908304755E-4</v>
      </c>
      <c r="K96" s="100">
        <f t="shared" si="20"/>
        <v>3.32843946055365E-4</v>
      </c>
      <c r="O96" s="96">
        <f>Amnt_Deposited!B91</f>
        <v>2077</v>
      </c>
      <c r="P96" s="99">
        <f>Amnt_Deposited!D91</f>
        <v>0</v>
      </c>
      <c r="Q96" s="284">
        <f>MCF!R95</f>
        <v>0.8</v>
      </c>
      <c r="R96" s="67">
        <f t="shared" si="19"/>
        <v>0</v>
      </c>
      <c r="S96" s="67">
        <f t="shared" si="21"/>
        <v>0</v>
      </c>
      <c r="T96" s="67">
        <f t="shared" si="22"/>
        <v>0</v>
      </c>
      <c r="U96" s="67">
        <f t="shared" si="23"/>
        <v>1.4226548470629014E-2</v>
      </c>
      <c r="V96" s="67">
        <f t="shared" si="24"/>
        <v>1.0315411551302641E-3</v>
      </c>
      <c r="W96" s="100">
        <f t="shared" si="25"/>
        <v>6.8769410342017605E-4</v>
      </c>
    </row>
    <row r="97" spans="2:23">
      <c r="B97" s="96">
        <f>Amnt_Deposited!B92</f>
        <v>2078</v>
      </c>
      <c r="C97" s="99">
        <f>Amnt_Deposited!D92</f>
        <v>0</v>
      </c>
      <c r="D97" s="418">
        <f>Dry_Matter_Content!D84</f>
        <v>0.44</v>
      </c>
      <c r="E97" s="284">
        <f>MCF!R96</f>
        <v>0.8</v>
      </c>
      <c r="F97" s="67">
        <f t="shared" si="14"/>
        <v>0</v>
      </c>
      <c r="G97" s="67">
        <f t="shared" si="15"/>
        <v>0</v>
      </c>
      <c r="H97" s="67">
        <f t="shared" si="16"/>
        <v>0</v>
      </c>
      <c r="I97" s="67">
        <f t="shared" si="17"/>
        <v>6.4201370023417425E-3</v>
      </c>
      <c r="J97" s="67">
        <f t="shared" si="18"/>
        <v>4.655124574426968E-4</v>
      </c>
      <c r="K97" s="100">
        <f t="shared" si="20"/>
        <v>3.1034163829513116E-4</v>
      </c>
      <c r="O97" s="96">
        <f>Amnt_Deposited!B92</f>
        <v>2078</v>
      </c>
      <c r="P97" s="99">
        <f>Amnt_Deposited!D92</f>
        <v>0</v>
      </c>
      <c r="Q97" s="284">
        <f>MCF!R96</f>
        <v>0.8</v>
      </c>
      <c r="R97" s="67">
        <f t="shared" si="19"/>
        <v>0</v>
      </c>
      <c r="S97" s="67">
        <f t="shared" si="21"/>
        <v>0</v>
      </c>
      <c r="T97" s="67">
        <f t="shared" si="22"/>
        <v>0</v>
      </c>
      <c r="U97" s="67">
        <f t="shared" si="23"/>
        <v>1.3264745872606912E-2</v>
      </c>
      <c r="V97" s="67">
        <f t="shared" si="24"/>
        <v>9.6180259802210123E-4</v>
      </c>
      <c r="W97" s="100">
        <f t="shared" si="25"/>
        <v>6.4120173201473408E-4</v>
      </c>
    </row>
    <row r="98" spans="2:23">
      <c r="B98" s="96">
        <f>Amnt_Deposited!B93</f>
        <v>2079</v>
      </c>
      <c r="C98" s="99">
        <f>Amnt_Deposited!D93</f>
        <v>0</v>
      </c>
      <c r="D98" s="418">
        <f>Dry_Matter_Content!D85</f>
        <v>0.44</v>
      </c>
      <c r="E98" s="284">
        <f>MCF!R97</f>
        <v>0.8</v>
      </c>
      <c r="F98" s="67">
        <f t="shared" si="14"/>
        <v>0</v>
      </c>
      <c r="G98" s="67">
        <f t="shared" si="15"/>
        <v>0</v>
      </c>
      <c r="H98" s="67">
        <f t="shared" si="16"/>
        <v>0</v>
      </c>
      <c r="I98" s="67">
        <f t="shared" si="17"/>
        <v>5.9860960639329412E-3</v>
      </c>
      <c r="J98" s="67">
        <f t="shared" si="18"/>
        <v>4.3404093840880125E-4</v>
      </c>
      <c r="K98" s="100">
        <f t="shared" si="20"/>
        <v>2.8936062560586747E-4</v>
      </c>
      <c r="O98" s="96">
        <f>Amnt_Deposited!B93</f>
        <v>2079</v>
      </c>
      <c r="P98" s="99">
        <f>Amnt_Deposited!D93</f>
        <v>0</v>
      </c>
      <c r="Q98" s="284">
        <f>MCF!R97</f>
        <v>0.8</v>
      </c>
      <c r="R98" s="67">
        <f t="shared" si="19"/>
        <v>0</v>
      </c>
      <c r="S98" s="67">
        <f t="shared" si="21"/>
        <v>0</v>
      </c>
      <c r="T98" s="67">
        <f t="shared" si="22"/>
        <v>0</v>
      </c>
      <c r="U98" s="67">
        <f t="shared" si="23"/>
        <v>1.236796707424162E-2</v>
      </c>
      <c r="V98" s="67">
        <f t="shared" si="24"/>
        <v>8.9677879836529216E-4</v>
      </c>
      <c r="W98" s="100">
        <f t="shared" si="25"/>
        <v>5.9785253224352807E-4</v>
      </c>
    </row>
    <row r="99" spans="2:23" ht="13.5" thickBot="1">
      <c r="B99" s="97">
        <f>Amnt_Deposited!B94</f>
        <v>2080</v>
      </c>
      <c r="C99" s="101">
        <f>Amnt_Deposited!D94</f>
        <v>0</v>
      </c>
      <c r="D99" s="419">
        <f>Dry_Matter_Content!D86</f>
        <v>0.44</v>
      </c>
      <c r="E99" s="285">
        <f>MCF!R98</f>
        <v>0.8</v>
      </c>
      <c r="F99" s="68">
        <f t="shared" si="14"/>
        <v>0</v>
      </c>
      <c r="G99" s="68">
        <f t="shared" si="15"/>
        <v>0</v>
      </c>
      <c r="H99" s="68">
        <f t="shared" si="16"/>
        <v>0</v>
      </c>
      <c r="I99" s="68">
        <f t="shared" si="17"/>
        <v>5.5813989753743963E-3</v>
      </c>
      <c r="J99" s="68">
        <f t="shared" si="18"/>
        <v>4.0469708855854459E-4</v>
      </c>
      <c r="K99" s="102">
        <f t="shared" si="20"/>
        <v>2.6979805903902971E-4</v>
      </c>
      <c r="O99" s="97">
        <f>Amnt_Deposited!B94</f>
        <v>2080</v>
      </c>
      <c r="P99" s="101">
        <f>Amnt_Deposited!D94</f>
        <v>0</v>
      </c>
      <c r="Q99" s="285">
        <f>MCF!R98</f>
        <v>0.8</v>
      </c>
      <c r="R99" s="68">
        <f t="shared" si="19"/>
        <v>0</v>
      </c>
      <c r="S99" s="68">
        <f>R99*$W$12</f>
        <v>0</v>
      </c>
      <c r="T99" s="68">
        <f>R99*(1-$W$12)</f>
        <v>0</v>
      </c>
      <c r="U99" s="68">
        <f>S99+U98*$W$10</f>
        <v>1.153181606482314E-2</v>
      </c>
      <c r="V99" s="68">
        <f>U98*(1-$W$10)+T99</f>
        <v>8.3615100941848101E-4</v>
      </c>
      <c r="W99" s="102">
        <f t="shared" si="25"/>
        <v>5.574340062789873E-4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0.93041465233200005</v>
      </c>
      <c r="D19" s="416">
        <f>Dry_Matter_Content!E6</f>
        <v>0.44</v>
      </c>
      <c r="E19" s="283">
        <f>MCF!R18</f>
        <v>0.8</v>
      </c>
      <c r="F19" s="130">
        <f t="shared" ref="F19:F82" si="0">C19*D19*$K$6*DOCF*E19</f>
        <v>9.8251787286259204E-2</v>
      </c>
      <c r="G19" s="65">
        <f t="shared" ref="G19:G82" si="1">F19*$K$12</f>
        <v>9.8251787286259204E-2</v>
      </c>
      <c r="H19" s="65">
        <f t="shared" ref="H19:H82" si="2">F19*(1-$K$12)</f>
        <v>0</v>
      </c>
      <c r="I19" s="65">
        <f t="shared" ref="I19:I82" si="3">G19+I18*$K$10</f>
        <v>9.8251787286259204E-2</v>
      </c>
      <c r="J19" s="65">
        <f t="shared" ref="J19:J82" si="4">I18*(1-$K$10)+H19</f>
        <v>0</v>
      </c>
      <c r="K19" s="66">
        <f>J19*CH4_fraction*conv</f>
        <v>0</v>
      </c>
      <c r="O19" s="95">
        <f>Amnt_Deposited!B14</f>
        <v>2000</v>
      </c>
      <c r="P19" s="98">
        <f>Amnt_Deposited!E14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0.9820295433959999</v>
      </c>
      <c r="D20" s="418">
        <f>Dry_Matter_Content!E7</f>
        <v>0.44</v>
      </c>
      <c r="E20" s="284">
        <f>MCF!R19</f>
        <v>0.8</v>
      </c>
      <c r="F20" s="67">
        <f t="shared" si="0"/>
        <v>0.1037023197826176</v>
      </c>
      <c r="G20" s="67">
        <f t="shared" si="1"/>
        <v>0.1037023197826176</v>
      </c>
      <c r="H20" s="67">
        <f t="shared" si="2"/>
        <v>0</v>
      </c>
      <c r="I20" s="67">
        <f t="shared" si="3"/>
        <v>0.18659389588374636</v>
      </c>
      <c r="J20" s="67">
        <f t="shared" si="4"/>
        <v>1.5360211185130429E-2</v>
      </c>
      <c r="K20" s="100">
        <f>J20*CH4_fraction*conv</f>
        <v>1.0240140790086952E-2</v>
      </c>
      <c r="M20" s="393"/>
      <c r="O20" s="96">
        <f>Amnt_Deposited!B15</f>
        <v>2001</v>
      </c>
      <c r="P20" s="99">
        <f>Amnt_Deposited!E15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1.0375892189520002</v>
      </c>
      <c r="D21" s="418">
        <f>Dry_Matter_Content!E8</f>
        <v>0.44</v>
      </c>
      <c r="E21" s="284">
        <f>MCF!R20</f>
        <v>0.8</v>
      </c>
      <c r="F21" s="67">
        <f t="shared" si="0"/>
        <v>0.10956942152133123</v>
      </c>
      <c r="G21" s="67">
        <f t="shared" si="1"/>
        <v>0.10956942152133123</v>
      </c>
      <c r="H21" s="67">
        <f t="shared" si="2"/>
        <v>0</v>
      </c>
      <c r="I21" s="67">
        <f t="shared" si="3"/>
        <v>0.26699212647009685</v>
      </c>
      <c r="J21" s="67">
        <f t="shared" si="4"/>
        <v>2.9171190934980773E-2</v>
      </c>
      <c r="K21" s="100">
        <f t="shared" ref="K21:K84" si="6">J21*CH4_fraction*conv</f>
        <v>1.9447460623320513E-2</v>
      </c>
      <c r="O21" s="96">
        <f>Amnt_Deposited!B16</f>
        <v>2002</v>
      </c>
      <c r="P21" s="99">
        <f>Amnt_Deposited!E16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1.0565843860440001</v>
      </c>
      <c r="D22" s="418">
        <f>Dry_Matter_Content!E9</f>
        <v>0.44</v>
      </c>
      <c r="E22" s="284">
        <f>MCF!R21</f>
        <v>0.8</v>
      </c>
      <c r="F22" s="67">
        <f t="shared" si="0"/>
        <v>0.11157531116624642</v>
      </c>
      <c r="G22" s="67">
        <f t="shared" si="1"/>
        <v>0.11157531116624642</v>
      </c>
      <c r="H22" s="67">
        <f t="shared" si="2"/>
        <v>0</v>
      </c>
      <c r="I22" s="67">
        <f t="shared" si="3"/>
        <v>0.33682717457731914</v>
      </c>
      <c r="J22" s="67">
        <f t="shared" si="4"/>
        <v>4.1740263059024105E-2</v>
      </c>
      <c r="K22" s="100">
        <f t="shared" si="6"/>
        <v>2.7826842039349403E-2</v>
      </c>
      <c r="N22" s="258"/>
      <c r="O22" s="96">
        <f>Amnt_Deposited!B17</f>
        <v>2003</v>
      </c>
      <c r="P22" s="99">
        <f>Amnt_Deposited!E17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1.114765996674</v>
      </c>
      <c r="D23" s="418">
        <f>Dry_Matter_Content!E10</f>
        <v>0.44</v>
      </c>
      <c r="E23" s="284">
        <f>MCF!R22</f>
        <v>0.8</v>
      </c>
      <c r="F23" s="67">
        <f t="shared" si="0"/>
        <v>0.11771928924877439</v>
      </c>
      <c r="G23" s="67">
        <f t="shared" si="1"/>
        <v>0.11771928924877439</v>
      </c>
      <c r="H23" s="67">
        <f t="shared" si="2"/>
        <v>0</v>
      </c>
      <c r="I23" s="67">
        <f t="shared" si="3"/>
        <v>0.40188852571322647</v>
      </c>
      <c r="J23" s="67">
        <f t="shared" si="4"/>
        <v>5.2657938112867071E-2</v>
      </c>
      <c r="K23" s="100">
        <f t="shared" si="6"/>
        <v>3.510529207524471E-2</v>
      </c>
      <c r="N23" s="258"/>
      <c r="O23" s="96">
        <f>Amnt_Deposited!B18</f>
        <v>2004</v>
      </c>
      <c r="P23" s="99">
        <f>Amnt_Deposited!E18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1.194937008408</v>
      </c>
      <c r="D24" s="418">
        <f>Dry_Matter_Content!E11</f>
        <v>0.44</v>
      </c>
      <c r="E24" s="284">
        <f>MCF!R23</f>
        <v>0.8</v>
      </c>
      <c r="F24" s="67">
        <f t="shared" si="0"/>
        <v>0.12618534808788481</v>
      </c>
      <c r="G24" s="67">
        <f t="shared" si="1"/>
        <v>0.12618534808788481</v>
      </c>
      <c r="H24" s="67">
        <f t="shared" si="2"/>
        <v>0</v>
      </c>
      <c r="I24" s="67">
        <f t="shared" si="3"/>
        <v>0.46524455742592508</v>
      </c>
      <c r="J24" s="67">
        <f t="shared" si="4"/>
        <v>6.2829316375186225E-2</v>
      </c>
      <c r="K24" s="100">
        <f t="shared" si="6"/>
        <v>4.1886210916790817E-2</v>
      </c>
      <c r="N24" s="258"/>
      <c r="O24" s="96">
        <f>Amnt_Deposited!B19</f>
        <v>2005</v>
      </c>
      <c r="P24" s="99">
        <f>Amnt_Deposited!E19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1.2435655867139999</v>
      </c>
      <c r="D25" s="418">
        <f>Dry_Matter_Content!E12</f>
        <v>0.44</v>
      </c>
      <c r="E25" s="284">
        <f>MCF!R24</f>
        <v>0.8</v>
      </c>
      <c r="F25" s="67">
        <f t="shared" si="0"/>
        <v>0.13132052595699839</v>
      </c>
      <c r="G25" s="67">
        <f t="shared" si="1"/>
        <v>0.13132052595699839</v>
      </c>
      <c r="H25" s="67">
        <f t="shared" si="2"/>
        <v>0</v>
      </c>
      <c r="I25" s="67">
        <f t="shared" si="3"/>
        <v>0.52383099017020718</v>
      </c>
      <c r="J25" s="67">
        <f t="shared" si="4"/>
        <v>7.2734093212716289E-2</v>
      </c>
      <c r="K25" s="100">
        <f t="shared" si="6"/>
        <v>4.8489395475144192E-2</v>
      </c>
      <c r="N25" s="258"/>
      <c r="O25" s="96">
        <f>Amnt_Deposited!B20</f>
        <v>2006</v>
      </c>
      <c r="P25" s="99">
        <f>Amnt_Deposited!E20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1.293612069486</v>
      </c>
      <c r="D26" s="418">
        <f>Dry_Matter_Content!E13</f>
        <v>0.44</v>
      </c>
      <c r="E26" s="284">
        <f>MCF!R25</f>
        <v>0.8</v>
      </c>
      <c r="F26" s="67">
        <f t="shared" si="0"/>
        <v>0.13660543453772162</v>
      </c>
      <c r="G26" s="67">
        <f t="shared" si="1"/>
        <v>0.13660543453772162</v>
      </c>
      <c r="H26" s="67">
        <f t="shared" si="2"/>
        <v>0</v>
      </c>
      <c r="I26" s="67">
        <f t="shared" si="3"/>
        <v>0.57854321078717152</v>
      </c>
      <c r="J26" s="67">
        <f t="shared" si="4"/>
        <v>8.1893213920757268E-2</v>
      </c>
      <c r="K26" s="100">
        <f t="shared" si="6"/>
        <v>5.4595475947171512E-2</v>
      </c>
      <c r="N26" s="258"/>
      <c r="O26" s="96">
        <f>Amnt_Deposited!B21</f>
        <v>2007</v>
      </c>
      <c r="P26" s="99">
        <f>Amnt_Deposited!E21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1.3449734804219999</v>
      </c>
      <c r="D27" s="418">
        <f>Dry_Matter_Content!E14</f>
        <v>0.44</v>
      </c>
      <c r="E27" s="284">
        <f>MCF!R26</f>
        <v>0.8</v>
      </c>
      <c r="F27" s="67">
        <f t="shared" si="0"/>
        <v>0.14202919953256318</v>
      </c>
      <c r="G27" s="67">
        <f t="shared" si="1"/>
        <v>0.14202919953256318</v>
      </c>
      <c r="H27" s="67">
        <f t="shared" si="2"/>
        <v>0</v>
      </c>
      <c r="I27" s="67">
        <f t="shared" si="3"/>
        <v>0.63012575135440518</v>
      </c>
      <c r="J27" s="67">
        <f t="shared" si="4"/>
        <v>9.0446658965329496E-2</v>
      </c>
      <c r="K27" s="100">
        <f t="shared" si="6"/>
        <v>6.0297772643552995E-2</v>
      </c>
      <c r="N27" s="258"/>
      <c r="O27" s="96">
        <f>Amnt_Deposited!B22</f>
        <v>2008</v>
      </c>
      <c r="P27" s="99">
        <f>Amnt_Deposited!E22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1.3974834731880001</v>
      </c>
      <c r="D28" s="418">
        <f>Dry_Matter_Content!E15</f>
        <v>0.44</v>
      </c>
      <c r="E28" s="284">
        <f>MCF!R27</f>
        <v>0.8</v>
      </c>
      <c r="F28" s="67">
        <f t="shared" si="0"/>
        <v>0.14757425476865282</v>
      </c>
      <c r="G28" s="67">
        <f t="shared" si="1"/>
        <v>0.14757425476865282</v>
      </c>
      <c r="H28" s="67">
        <f t="shared" si="2"/>
        <v>0</v>
      </c>
      <c r="I28" s="67">
        <f t="shared" si="3"/>
        <v>0.67918918121772553</v>
      </c>
      <c r="J28" s="67">
        <f t="shared" si="4"/>
        <v>9.8510824905332459E-2</v>
      </c>
      <c r="K28" s="100">
        <f t="shared" si="6"/>
        <v>6.5673883270221639E-2</v>
      </c>
      <c r="N28" s="258"/>
      <c r="O28" s="96">
        <f>Amnt_Deposited!B23</f>
        <v>2009</v>
      </c>
      <c r="P28" s="99">
        <f>Amnt_Deposited!E23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1.418530245066</v>
      </c>
      <c r="D29" s="418">
        <f>Dry_Matter_Content!E16</f>
        <v>0.44</v>
      </c>
      <c r="E29" s="284">
        <f>MCF!R28</f>
        <v>0.8</v>
      </c>
      <c r="F29" s="67">
        <f t="shared" si="0"/>
        <v>0.1497967938789696</v>
      </c>
      <c r="G29" s="67">
        <f t="shared" si="1"/>
        <v>0.1497967938789696</v>
      </c>
      <c r="H29" s="67">
        <f t="shared" si="2"/>
        <v>0</v>
      </c>
      <c r="I29" s="67">
        <f t="shared" si="3"/>
        <v>0.72280480988527007</v>
      </c>
      <c r="J29" s="67">
        <f t="shared" si="4"/>
        <v>0.10618116521142511</v>
      </c>
      <c r="K29" s="100">
        <f t="shared" si="6"/>
        <v>7.0787443474283396E-2</v>
      </c>
      <c r="O29" s="96">
        <f>Amnt_Deposited!B24</f>
        <v>2010</v>
      </c>
      <c r="P29" s="99">
        <f>Amnt_Deposited!E24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0.8</v>
      </c>
      <c r="F30" s="67">
        <f t="shared" si="0"/>
        <v>0</v>
      </c>
      <c r="G30" s="67">
        <f t="shared" si="1"/>
        <v>0</v>
      </c>
      <c r="H30" s="67">
        <f t="shared" si="2"/>
        <v>0</v>
      </c>
      <c r="I30" s="67">
        <f t="shared" si="3"/>
        <v>0.60980498736684041</v>
      </c>
      <c r="J30" s="67">
        <f t="shared" si="4"/>
        <v>0.1129998225184297</v>
      </c>
      <c r="K30" s="100">
        <f t="shared" si="6"/>
        <v>7.5333215012286459E-2</v>
      </c>
      <c r="O30" s="96">
        <f>Amnt_Deposited!B25</f>
        <v>2011</v>
      </c>
      <c r="P30" s="99">
        <f>Amnt_Deposited!E25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0.8</v>
      </c>
      <c r="F31" s="67">
        <f t="shared" si="0"/>
        <v>0</v>
      </c>
      <c r="G31" s="67">
        <f t="shared" si="1"/>
        <v>0</v>
      </c>
      <c r="H31" s="67">
        <f t="shared" si="2"/>
        <v>0</v>
      </c>
      <c r="I31" s="67">
        <f t="shared" si="3"/>
        <v>0.5144710128264055</v>
      </c>
      <c r="J31" s="67">
        <f t="shared" si="4"/>
        <v>9.5333974540434921E-2</v>
      </c>
      <c r="K31" s="100">
        <f t="shared" si="6"/>
        <v>6.3555983026956614E-2</v>
      </c>
      <c r="O31" s="96">
        <f>Amnt_Deposited!B26</f>
        <v>2012</v>
      </c>
      <c r="P31" s="99">
        <f>Amnt_Deposited!E26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0.8</v>
      </c>
      <c r="F32" s="67">
        <f t="shared" si="0"/>
        <v>0</v>
      </c>
      <c r="G32" s="67">
        <f t="shared" si="1"/>
        <v>0</v>
      </c>
      <c r="H32" s="67">
        <f t="shared" si="2"/>
        <v>0</v>
      </c>
      <c r="I32" s="67">
        <f t="shared" si="3"/>
        <v>0.43404109268034519</v>
      </c>
      <c r="J32" s="67">
        <f t="shared" si="4"/>
        <v>8.0429920146060332E-2</v>
      </c>
      <c r="K32" s="100">
        <f t="shared" si="6"/>
        <v>5.3619946764040222E-2</v>
      </c>
      <c r="O32" s="96">
        <f>Amnt_Deposited!B27</f>
        <v>2013</v>
      </c>
      <c r="P32" s="99">
        <f>Amnt_Deposited!E27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0.8</v>
      </c>
      <c r="F33" s="67">
        <f t="shared" si="0"/>
        <v>0</v>
      </c>
      <c r="G33" s="67">
        <f t="shared" si="1"/>
        <v>0</v>
      </c>
      <c r="H33" s="67">
        <f t="shared" si="2"/>
        <v>0</v>
      </c>
      <c r="I33" s="67">
        <f t="shared" si="3"/>
        <v>0.36618519885145739</v>
      </c>
      <c r="J33" s="67">
        <f t="shared" si="4"/>
        <v>6.7855893828887778E-2</v>
      </c>
      <c r="K33" s="100">
        <f t="shared" si="6"/>
        <v>4.5237262552591848E-2</v>
      </c>
      <c r="O33" s="96">
        <f>Amnt_Deposited!B28</f>
        <v>2014</v>
      </c>
      <c r="P33" s="99">
        <f>Amnt_Deposited!E28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0.8</v>
      </c>
      <c r="F34" s="67">
        <f t="shared" si="0"/>
        <v>0</v>
      </c>
      <c r="G34" s="67">
        <f t="shared" si="1"/>
        <v>0</v>
      </c>
      <c r="H34" s="67">
        <f t="shared" si="2"/>
        <v>0</v>
      </c>
      <c r="I34" s="67">
        <f t="shared" si="3"/>
        <v>0.30893756862932509</v>
      </c>
      <c r="J34" s="67">
        <f t="shared" si="4"/>
        <v>5.7247630222132292E-2</v>
      </c>
      <c r="K34" s="100">
        <f t="shared" si="6"/>
        <v>3.8165086814754862E-2</v>
      </c>
      <c r="O34" s="96">
        <f>Amnt_Deposited!B29</f>
        <v>2015</v>
      </c>
      <c r="P34" s="99">
        <f>Amnt_Deposited!E29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0.8</v>
      </c>
      <c r="F35" s="67">
        <f t="shared" si="0"/>
        <v>0</v>
      </c>
      <c r="G35" s="67">
        <f t="shared" si="1"/>
        <v>0</v>
      </c>
      <c r="H35" s="67">
        <f t="shared" si="2"/>
        <v>0</v>
      </c>
      <c r="I35" s="67">
        <f t="shared" si="3"/>
        <v>0.26063975717739224</v>
      </c>
      <c r="J35" s="67">
        <f t="shared" si="4"/>
        <v>4.8297811451932834E-2</v>
      </c>
      <c r="K35" s="100">
        <f t="shared" si="6"/>
        <v>3.2198540967955221E-2</v>
      </c>
      <c r="O35" s="96">
        <f>Amnt_Deposited!B30</f>
        <v>2016</v>
      </c>
      <c r="P35" s="99">
        <f>Amnt_Deposited!E30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Dry_Matter_Content!E23</f>
        <v>0.44</v>
      </c>
      <c r="E36" s="284">
        <f>MCF!R35</f>
        <v>0.8</v>
      </c>
      <c r="F36" s="67">
        <f t="shared" si="0"/>
        <v>0</v>
      </c>
      <c r="G36" s="67">
        <f t="shared" si="1"/>
        <v>0</v>
      </c>
      <c r="H36" s="67">
        <f t="shared" si="2"/>
        <v>0</v>
      </c>
      <c r="I36" s="67">
        <f t="shared" si="3"/>
        <v>0.21989259293679062</v>
      </c>
      <c r="J36" s="67">
        <f t="shared" si="4"/>
        <v>4.0747164240601631E-2</v>
      </c>
      <c r="K36" s="100">
        <f t="shared" si="6"/>
        <v>2.7164776160401086E-2</v>
      </c>
      <c r="O36" s="96">
        <f>Amnt_Deposited!B31</f>
        <v>2017</v>
      </c>
      <c r="P36" s="99">
        <f>Amnt_Deposited!E31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Dry_Matter_Content!E24</f>
        <v>0.44</v>
      </c>
      <c r="E37" s="284">
        <f>MCF!R36</f>
        <v>0.8</v>
      </c>
      <c r="F37" s="67">
        <f t="shared" si="0"/>
        <v>0</v>
      </c>
      <c r="G37" s="67">
        <f t="shared" si="1"/>
        <v>0</v>
      </c>
      <c r="H37" s="67">
        <f t="shared" si="2"/>
        <v>0</v>
      </c>
      <c r="I37" s="67">
        <f t="shared" si="3"/>
        <v>0.18551564409092072</v>
      </c>
      <c r="J37" s="67">
        <f t="shared" si="4"/>
        <v>3.4376948845869899E-2</v>
      </c>
      <c r="K37" s="100">
        <f t="shared" si="6"/>
        <v>2.2917965897246598E-2</v>
      </c>
      <c r="O37" s="96">
        <f>Amnt_Deposited!B32</f>
        <v>2018</v>
      </c>
      <c r="P37" s="99">
        <f>Amnt_Deposited!E32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Dry_Matter_Content!E25</f>
        <v>0.44</v>
      </c>
      <c r="E38" s="284">
        <f>MCF!R37</f>
        <v>0.8</v>
      </c>
      <c r="F38" s="67">
        <f t="shared" si="0"/>
        <v>0</v>
      </c>
      <c r="G38" s="67">
        <f t="shared" si="1"/>
        <v>0</v>
      </c>
      <c r="H38" s="67">
        <f t="shared" si="2"/>
        <v>0</v>
      </c>
      <c r="I38" s="67">
        <f t="shared" si="3"/>
        <v>0.15651302184772661</v>
      </c>
      <c r="J38" s="67">
        <f t="shared" si="4"/>
        <v>2.9002622243194096E-2</v>
      </c>
      <c r="K38" s="100">
        <f t="shared" si="6"/>
        <v>1.933508149546273E-2</v>
      </c>
      <c r="O38" s="96">
        <f>Amnt_Deposited!B33</f>
        <v>2019</v>
      </c>
      <c r="P38" s="99">
        <f>Amnt_Deposited!E33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Dry_Matter_Content!E26</f>
        <v>0.44</v>
      </c>
      <c r="E39" s="284">
        <f>MCF!R38</f>
        <v>0.8</v>
      </c>
      <c r="F39" s="67">
        <f t="shared" si="0"/>
        <v>0</v>
      </c>
      <c r="G39" s="67">
        <f t="shared" si="1"/>
        <v>0</v>
      </c>
      <c r="H39" s="67">
        <f t="shared" si="2"/>
        <v>0</v>
      </c>
      <c r="I39" s="67">
        <f t="shared" si="3"/>
        <v>0.13204452987210807</v>
      </c>
      <c r="J39" s="67">
        <f t="shared" si="4"/>
        <v>2.4468491975618543E-2</v>
      </c>
      <c r="K39" s="100">
        <f t="shared" si="6"/>
        <v>1.6312327983745694E-2</v>
      </c>
      <c r="O39" s="96">
        <f>Amnt_Deposited!B34</f>
        <v>2020</v>
      </c>
      <c r="P39" s="99">
        <f>Amnt_Deposited!E34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Dry_Matter_Content!E27</f>
        <v>0.44</v>
      </c>
      <c r="E40" s="284">
        <f>MCF!R39</f>
        <v>0.8</v>
      </c>
      <c r="F40" s="67">
        <f t="shared" si="0"/>
        <v>0</v>
      </c>
      <c r="G40" s="67">
        <f t="shared" si="1"/>
        <v>0</v>
      </c>
      <c r="H40" s="67">
        <f t="shared" si="2"/>
        <v>0</v>
      </c>
      <c r="I40" s="67">
        <f t="shared" si="3"/>
        <v>0.11140132407710777</v>
      </c>
      <c r="J40" s="67">
        <f t="shared" si="4"/>
        <v>2.0643205795000306E-2</v>
      </c>
      <c r="K40" s="100">
        <f t="shared" si="6"/>
        <v>1.3762137196666871E-2</v>
      </c>
      <c r="O40" s="96">
        <f>Amnt_Deposited!B35</f>
        <v>2021</v>
      </c>
      <c r="P40" s="99">
        <f>Amnt_Deposited!E35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Dry_Matter_Content!E28</f>
        <v>0.44</v>
      </c>
      <c r="E41" s="284">
        <f>MCF!R40</f>
        <v>0.8</v>
      </c>
      <c r="F41" s="67">
        <f t="shared" si="0"/>
        <v>0</v>
      </c>
      <c r="G41" s="67">
        <f t="shared" si="1"/>
        <v>0</v>
      </c>
      <c r="H41" s="67">
        <f t="shared" si="2"/>
        <v>0</v>
      </c>
      <c r="I41" s="67">
        <f t="shared" si="3"/>
        <v>9.398537764610744E-2</v>
      </c>
      <c r="J41" s="67">
        <f t="shared" si="4"/>
        <v>1.7415946431000341E-2</v>
      </c>
      <c r="K41" s="100">
        <f t="shared" si="6"/>
        <v>1.1610630954000226E-2</v>
      </c>
      <c r="O41" s="96">
        <f>Amnt_Deposited!B36</f>
        <v>2022</v>
      </c>
      <c r="P41" s="99">
        <f>Amnt_Deposited!E36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Dry_Matter_Content!E29</f>
        <v>0.44</v>
      </c>
      <c r="E42" s="284">
        <f>MCF!R41</f>
        <v>0.8</v>
      </c>
      <c r="F42" s="67">
        <f t="shared" si="0"/>
        <v>0</v>
      </c>
      <c r="G42" s="67">
        <f t="shared" si="1"/>
        <v>0</v>
      </c>
      <c r="H42" s="67">
        <f t="shared" si="2"/>
        <v>0</v>
      </c>
      <c r="I42" s="67">
        <f t="shared" si="3"/>
        <v>7.9292156394545094E-2</v>
      </c>
      <c r="J42" s="67">
        <f t="shared" si="4"/>
        <v>1.4693221251562347E-2</v>
      </c>
      <c r="K42" s="100">
        <f t="shared" si="6"/>
        <v>9.7954808343748978E-3</v>
      </c>
      <c r="O42" s="96">
        <f>Amnt_Deposited!B37</f>
        <v>2023</v>
      </c>
      <c r="P42" s="99">
        <f>Amnt_Deposited!E37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Dry_Matter_Content!E30</f>
        <v>0.44</v>
      </c>
      <c r="E43" s="284">
        <f>MCF!R42</f>
        <v>0.8</v>
      </c>
      <c r="F43" s="67">
        <f t="shared" si="0"/>
        <v>0</v>
      </c>
      <c r="G43" s="67">
        <f t="shared" si="1"/>
        <v>0</v>
      </c>
      <c r="H43" s="67">
        <f t="shared" si="2"/>
        <v>0</v>
      </c>
      <c r="I43" s="67">
        <f t="shared" si="3"/>
        <v>6.6896002582135655E-2</v>
      </c>
      <c r="J43" s="67">
        <f t="shared" si="4"/>
        <v>1.2396153812409433E-2</v>
      </c>
      <c r="K43" s="100">
        <f t="shared" si="6"/>
        <v>8.2641025416062882E-3</v>
      </c>
      <c r="O43" s="96">
        <f>Amnt_Deposited!B38</f>
        <v>2024</v>
      </c>
      <c r="P43" s="99">
        <f>Amnt_Deposited!E38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Dry_Matter_Content!E31</f>
        <v>0.44</v>
      </c>
      <c r="E44" s="284">
        <f>MCF!R43</f>
        <v>0.8</v>
      </c>
      <c r="F44" s="67">
        <f t="shared" si="0"/>
        <v>0</v>
      </c>
      <c r="G44" s="67">
        <f t="shared" si="1"/>
        <v>0</v>
      </c>
      <c r="H44" s="67">
        <f t="shared" si="2"/>
        <v>0</v>
      </c>
      <c r="I44" s="67">
        <f t="shared" si="3"/>
        <v>5.6437803749488688E-2</v>
      </c>
      <c r="J44" s="67">
        <f t="shared" si="4"/>
        <v>1.0458198832646967E-2</v>
      </c>
      <c r="K44" s="100">
        <f t="shared" si="6"/>
        <v>6.9721325550979778E-3</v>
      </c>
      <c r="O44" s="96">
        <f>Amnt_Deposited!B39</f>
        <v>2025</v>
      </c>
      <c r="P44" s="99">
        <f>Amnt_Deposited!E39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Dry_Matter_Content!E32</f>
        <v>0.44</v>
      </c>
      <c r="E45" s="284">
        <f>MCF!R44</f>
        <v>0.8</v>
      </c>
      <c r="F45" s="67">
        <f t="shared" si="0"/>
        <v>0</v>
      </c>
      <c r="G45" s="67">
        <f t="shared" si="1"/>
        <v>0</v>
      </c>
      <c r="H45" s="67">
        <f t="shared" si="2"/>
        <v>0</v>
      </c>
      <c r="I45" s="67">
        <f t="shared" si="3"/>
        <v>4.7614589349415072E-2</v>
      </c>
      <c r="J45" s="67">
        <f t="shared" si="4"/>
        <v>8.8232144000736177E-3</v>
      </c>
      <c r="K45" s="100">
        <f t="shared" si="6"/>
        <v>5.8821429333824112E-3</v>
      </c>
      <c r="O45" s="96">
        <f>Amnt_Deposited!B40</f>
        <v>2026</v>
      </c>
      <c r="P45" s="99">
        <f>Amnt_Deposited!E40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Dry_Matter_Content!E33</f>
        <v>0.44</v>
      </c>
      <c r="E46" s="284">
        <f>MCF!R45</f>
        <v>0.8</v>
      </c>
      <c r="F46" s="67">
        <f t="shared" si="0"/>
        <v>0</v>
      </c>
      <c r="G46" s="67">
        <f t="shared" si="1"/>
        <v>0</v>
      </c>
      <c r="H46" s="67">
        <f t="shared" si="2"/>
        <v>0</v>
      </c>
      <c r="I46" s="67">
        <f t="shared" si="3"/>
        <v>4.0170753790786391E-2</v>
      </c>
      <c r="J46" s="67">
        <f t="shared" si="4"/>
        <v>7.4438355586286808E-3</v>
      </c>
      <c r="K46" s="100">
        <f t="shared" si="6"/>
        <v>4.9625570390857869E-3</v>
      </c>
      <c r="O46" s="96">
        <f>Amnt_Deposited!B41</f>
        <v>2027</v>
      </c>
      <c r="P46" s="99">
        <f>Amnt_Deposited!E41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Dry_Matter_Content!E34</f>
        <v>0.44</v>
      </c>
      <c r="E47" s="284">
        <f>MCF!R46</f>
        <v>0.8</v>
      </c>
      <c r="F47" s="67">
        <f t="shared" si="0"/>
        <v>0</v>
      </c>
      <c r="G47" s="67">
        <f t="shared" si="1"/>
        <v>0</v>
      </c>
      <c r="H47" s="67">
        <f t="shared" si="2"/>
        <v>0</v>
      </c>
      <c r="I47" s="67">
        <f t="shared" si="3"/>
        <v>3.3890651629442284E-2</v>
      </c>
      <c r="J47" s="67">
        <f t="shared" si="4"/>
        <v>6.2801021613441048E-3</v>
      </c>
      <c r="K47" s="100">
        <f t="shared" si="6"/>
        <v>4.1867347742294029E-3</v>
      </c>
      <c r="O47" s="96">
        <f>Amnt_Deposited!B42</f>
        <v>2028</v>
      </c>
      <c r="P47" s="99">
        <f>Amnt_Deposited!E42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Dry_Matter_Content!E35</f>
        <v>0.44</v>
      </c>
      <c r="E48" s="284">
        <f>MCF!R47</f>
        <v>0.8</v>
      </c>
      <c r="F48" s="67">
        <f t="shared" si="0"/>
        <v>0</v>
      </c>
      <c r="G48" s="67">
        <f t="shared" si="1"/>
        <v>0</v>
      </c>
      <c r="H48" s="67">
        <f t="shared" si="2"/>
        <v>0</v>
      </c>
      <c r="I48" s="67">
        <f t="shared" si="3"/>
        <v>2.8592350391285357E-2</v>
      </c>
      <c r="J48" s="67">
        <f t="shared" si="4"/>
        <v>5.2983012381569265E-3</v>
      </c>
      <c r="K48" s="100">
        <f t="shared" si="6"/>
        <v>3.5322008254379507E-3</v>
      </c>
      <c r="O48" s="96">
        <f>Amnt_Deposited!B43</f>
        <v>2029</v>
      </c>
      <c r="P48" s="99">
        <f>Amnt_Deposited!E43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Dry_Matter_Content!E36</f>
        <v>0.44</v>
      </c>
      <c r="E49" s="284">
        <f>MCF!R48</f>
        <v>0.8</v>
      </c>
      <c r="F49" s="67">
        <f t="shared" si="0"/>
        <v>0</v>
      </c>
      <c r="G49" s="67">
        <f t="shared" si="1"/>
        <v>0</v>
      </c>
      <c r="H49" s="67">
        <f t="shared" si="2"/>
        <v>0</v>
      </c>
      <c r="I49" s="67">
        <f t="shared" si="3"/>
        <v>2.4122360048923302E-2</v>
      </c>
      <c r="J49" s="67">
        <f t="shared" si="4"/>
        <v>4.4699903423620563E-3</v>
      </c>
      <c r="K49" s="100">
        <f t="shared" si="6"/>
        <v>2.9799935615747041E-3</v>
      </c>
      <c r="O49" s="96">
        <f>Amnt_Deposited!B44</f>
        <v>2030</v>
      </c>
      <c r="P49" s="99">
        <f>Amnt_Deposited!E44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0.8</v>
      </c>
      <c r="F50" s="67">
        <f t="shared" si="0"/>
        <v>0</v>
      </c>
      <c r="G50" s="67">
        <f t="shared" si="1"/>
        <v>0</v>
      </c>
      <c r="H50" s="67">
        <f t="shared" si="2"/>
        <v>0</v>
      </c>
      <c r="I50" s="67">
        <f t="shared" si="3"/>
        <v>2.0351186466546812E-2</v>
      </c>
      <c r="J50" s="67">
        <f t="shared" si="4"/>
        <v>3.7711735823764908E-3</v>
      </c>
      <c r="K50" s="100">
        <f t="shared" si="6"/>
        <v>2.5141157215843269E-3</v>
      </c>
      <c r="O50" s="96">
        <f>Amnt_Deposited!B45</f>
        <v>2031</v>
      </c>
      <c r="P50" s="99">
        <f>Amnt_Deposited!E45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0.8</v>
      </c>
      <c r="F51" s="67">
        <f t="shared" si="0"/>
        <v>0</v>
      </c>
      <c r="G51" s="67">
        <f t="shared" si="1"/>
        <v>0</v>
      </c>
      <c r="H51" s="67">
        <f t="shared" si="2"/>
        <v>0</v>
      </c>
      <c r="I51" s="67">
        <f t="shared" si="3"/>
        <v>1.7169579997818023E-2</v>
      </c>
      <c r="J51" s="67">
        <f t="shared" si="4"/>
        <v>3.1816064687287897E-3</v>
      </c>
      <c r="K51" s="100">
        <f t="shared" si="6"/>
        <v>2.1210709791525265E-3</v>
      </c>
      <c r="O51" s="96">
        <f>Amnt_Deposited!B46</f>
        <v>2032</v>
      </c>
      <c r="P51" s="99">
        <f>Amnt_Deposited!E46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0.8</v>
      </c>
      <c r="F52" s="67">
        <f t="shared" si="0"/>
        <v>0</v>
      </c>
      <c r="G52" s="67">
        <f t="shared" si="1"/>
        <v>0</v>
      </c>
      <c r="H52" s="67">
        <f t="shared" si="2"/>
        <v>0</v>
      </c>
      <c r="I52" s="67">
        <f t="shared" si="3"/>
        <v>1.448537055989608E-2</v>
      </c>
      <c r="J52" s="67">
        <f t="shared" si="4"/>
        <v>2.6842094379219425E-3</v>
      </c>
      <c r="K52" s="100">
        <f t="shared" si="6"/>
        <v>1.7894729586146283E-3</v>
      </c>
      <c r="O52" s="96">
        <f>Amnt_Deposited!B47</f>
        <v>2033</v>
      </c>
      <c r="P52" s="99">
        <f>Amnt_Deposited!E47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0.8</v>
      </c>
      <c r="F53" s="67">
        <f t="shared" si="0"/>
        <v>0</v>
      </c>
      <c r="G53" s="67">
        <f t="shared" si="1"/>
        <v>0</v>
      </c>
      <c r="H53" s="67">
        <f t="shared" si="2"/>
        <v>0</v>
      </c>
      <c r="I53" s="67">
        <f t="shared" si="3"/>
        <v>1.2220797496745383E-2</v>
      </c>
      <c r="J53" s="67">
        <f t="shared" si="4"/>
        <v>2.2645730631506975E-3</v>
      </c>
      <c r="K53" s="100">
        <f t="shared" si="6"/>
        <v>1.5097153754337982E-3</v>
      </c>
      <c r="O53" s="96">
        <f>Amnt_Deposited!B48</f>
        <v>2034</v>
      </c>
      <c r="P53" s="99">
        <f>Amnt_Deposited!E48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0.8</v>
      </c>
      <c r="F54" s="67">
        <f t="shared" si="0"/>
        <v>0</v>
      </c>
      <c r="G54" s="67">
        <f t="shared" si="1"/>
        <v>0</v>
      </c>
      <c r="H54" s="67">
        <f t="shared" si="2"/>
        <v>0</v>
      </c>
      <c r="I54" s="67">
        <f t="shared" si="3"/>
        <v>1.0310256878753239E-2</v>
      </c>
      <c r="J54" s="67">
        <f t="shared" si="4"/>
        <v>1.9105406179921443E-3</v>
      </c>
      <c r="K54" s="100">
        <f t="shared" si="6"/>
        <v>1.2736937453280961E-3</v>
      </c>
      <c r="O54" s="96">
        <f>Amnt_Deposited!B49</f>
        <v>2035</v>
      </c>
      <c r="P54" s="99">
        <f>Amnt_Deposited!E49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0.8</v>
      </c>
      <c r="F55" s="67">
        <f t="shared" si="0"/>
        <v>0</v>
      </c>
      <c r="G55" s="67">
        <f t="shared" si="1"/>
        <v>0</v>
      </c>
      <c r="H55" s="67">
        <f t="shared" si="2"/>
        <v>0</v>
      </c>
      <c r="I55" s="67">
        <f t="shared" si="3"/>
        <v>8.6984009786749555E-3</v>
      </c>
      <c r="J55" s="67">
        <f t="shared" si="4"/>
        <v>1.6118559000782842E-3</v>
      </c>
      <c r="K55" s="100">
        <f t="shared" si="6"/>
        <v>1.0745706000521893E-3</v>
      </c>
      <c r="O55" s="96">
        <f>Amnt_Deposited!B50</f>
        <v>2036</v>
      </c>
      <c r="P55" s="99">
        <f>Amnt_Deposited!E50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0.8</v>
      </c>
      <c r="F56" s="67">
        <f t="shared" si="0"/>
        <v>0</v>
      </c>
      <c r="G56" s="67">
        <f t="shared" si="1"/>
        <v>0</v>
      </c>
      <c r="H56" s="67">
        <f t="shared" si="2"/>
        <v>0</v>
      </c>
      <c r="I56" s="67">
        <f t="shared" si="3"/>
        <v>7.3385348663556112E-3</v>
      </c>
      <c r="J56" s="67">
        <f t="shared" si="4"/>
        <v>1.3598661123193447E-3</v>
      </c>
      <c r="K56" s="100">
        <f t="shared" si="6"/>
        <v>9.0657740821289642E-4</v>
      </c>
      <c r="O56" s="96">
        <f>Amnt_Deposited!B51</f>
        <v>2037</v>
      </c>
      <c r="P56" s="99">
        <f>Amnt_Deposited!E51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0.8</v>
      </c>
      <c r="F57" s="67">
        <f t="shared" si="0"/>
        <v>0</v>
      </c>
      <c r="G57" s="67">
        <f t="shared" si="1"/>
        <v>0</v>
      </c>
      <c r="H57" s="67">
        <f t="shared" si="2"/>
        <v>0</v>
      </c>
      <c r="I57" s="67">
        <f t="shared" si="3"/>
        <v>6.191263672110074E-3</v>
      </c>
      <c r="J57" s="67">
        <f t="shared" si="4"/>
        <v>1.1472711942455372E-3</v>
      </c>
      <c r="K57" s="100">
        <f t="shared" si="6"/>
        <v>7.6484746283035816E-4</v>
      </c>
      <c r="O57" s="96">
        <f>Amnt_Deposited!B52</f>
        <v>2038</v>
      </c>
      <c r="P57" s="99">
        <f>Amnt_Deposited!E52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0.8</v>
      </c>
      <c r="F58" s="67">
        <f t="shared" si="0"/>
        <v>0</v>
      </c>
      <c r="G58" s="67">
        <f t="shared" si="1"/>
        <v>0</v>
      </c>
      <c r="H58" s="67">
        <f t="shared" si="2"/>
        <v>0</v>
      </c>
      <c r="I58" s="67">
        <f t="shared" si="3"/>
        <v>5.2233513304305989E-3</v>
      </c>
      <c r="J58" s="67">
        <f t="shared" si="4"/>
        <v>9.6791234167947532E-4</v>
      </c>
      <c r="K58" s="100">
        <f t="shared" si="6"/>
        <v>6.4527489445298351E-4</v>
      </c>
      <c r="O58" s="96">
        <f>Amnt_Deposited!B53</f>
        <v>2039</v>
      </c>
      <c r="P58" s="99">
        <f>Amnt_Deposited!E53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0.8</v>
      </c>
      <c r="F59" s="67">
        <f t="shared" si="0"/>
        <v>0</v>
      </c>
      <c r="G59" s="67">
        <f t="shared" si="1"/>
        <v>0</v>
      </c>
      <c r="H59" s="67">
        <f t="shared" si="2"/>
        <v>0</v>
      </c>
      <c r="I59" s="67">
        <f t="shared" si="3"/>
        <v>4.4067577422062078E-3</v>
      </c>
      <c r="J59" s="67">
        <f t="shared" si="4"/>
        <v>8.1659358822439086E-4</v>
      </c>
      <c r="K59" s="100">
        <f t="shared" si="6"/>
        <v>5.4439572548292724E-4</v>
      </c>
      <c r="O59" s="96">
        <f>Amnt_Deposited!B54</f>
        <v>2040</v>
      </c>
      <c r="P59" s="99">
        <f>Amnt_Deposited!E54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0.8</v>
      </c>
      <c r="F60" s="67">
        <f t="shared" si="0"/>
        <v>0</v>
      </c>
      <c r="G60" s="67">
        <f t="shared" si="1"/>
        <v>0</v>
      </c>
      <c r="H60" s="67">
        <f t="shared" si="2"/>
        <v>0</v>
      </c>
      <c r="I60" s="67">
        <f t="shared" si="3"/>
        <v>3.7178264623630945E-3</v>
      </c>
      <c r="J60" s="67">
        <f t="shared" si="4"/>
        <v>6.8893127984311357E-4</v>
      </c>
      <c r="K60" s="100">
        <f t="shared" si="6"/>
        <v>4.5928751989540901E-4</v>
      </c>
      <c r="O60" s="96">
        <f>Amnt_Deposited!B55</f>
        <v>2041</v>
      </c>
      <c r="P60" s="99">
        <f>Amnt_Deposited!E55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0.8</v>
      </c>
      <c r="F61" s="67">
        <f t="shared" si="0"/>
        <v>0</v>
      </c>
      <c r="G61" s="67">
        <f t="shared" si="1"/>
        <v>0</v>
      </c>
      <c r="H61" s="67">
        <f t="shared" si="2"/>
        <v>0</v>
      </c>
      <c r="I61" s="67">
        <f t="shared" si="3"/>
        <v>3.1365993805067423E-3</v>
      </c>
      <c r="J61" s="67">
        <f t="shared" si="4"/>
        <v>5.8122708185635234E-4</v>
      </c>
      <c r="K61" s="100">
        <f t="shared" si="6"/>
        <v>3.8748472123756821E-4</v>
      </c>
      <c r="O61" s="96">
        <f>Amnt_Deposited!B56</f>
        <v>2042</v>
      </c>
      <c r="P61" s="99">
        <f>Amnt_Deposited!E56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0.8</v>
      </c>
      <c r="F62" s="67">
        <f t="shared" si="0"/>
        <v>0</v>
      </c>
      <c r="G62" s="67">
        <f t="shared" si="1"/>
        <v>0</v>
      </c>
      <c r="H62" s="67">
        <f t="shared" si="2"/>
        <v>0</v>
      </c>
      <c r="I62" s="67">
        <f t="shared" si="3"/>
        <v>2.6462385410915513E-3</v>
      </c>
      <c r="J62" s="67">
        <f t="shared" si="4"/>
        <v>4.903608394151908E-4</v>
      </c>
      <c r="K62" s="100">
        <f t="shared" si="6"/>
        <v>3.2690722627679383E-4</v>
      </c>
      <c r="O62" s="96">
        <f>Amnt_Deposited!B57</f>
        <v>2043</v>
      </c>
      <c r="P62" s="99">
        <f>Amnt_Deposited!E57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0.8</v>
      </c>
      <c r="F63" s="67">
        <f t="shared" si="0"/>
        <v>0</v>
      </c>
      <c r="G63" s="67">
        <f t="shared" si="1"/>
        <v>0</v>
      </c>
      <c r="H63" s="67">
        <f t="shared" si="2"/>
        <v>0</v>
      </c>
      <c r="I63" s="67">
        <f t="shared" si="3"/>
        <v>2.2325383534402858E-3</v>
      </c>
      <c r="J63" s="67">
        <f t="shared" si="4"/>
        <v>4.137001876512657E-4</v>
      </c>
      <c r="K63" s="100">
        <f t="shared" si="6"/>
        <v>2.7580012510084378E-4</v>
      </c>
      <c r="O63" s="96">
        <f>Amnt_Deposited!B58</f>
        <v>2044</v>
      </c>
      <c r="P63" s="99">
        <f>Amnt_Deposited!E58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0.8</v>
      </c>
      <c r="F64" s="67">
        <f t="shared" si="0"/>
        <v>0</v>
      </c>
      <c r="G64" s="67">
        <f t="shared" si="1"/>
        <v>0</v>
      </c>
      <c r="H64" s="67">
        <f t="shared" si="2"/>
        <v>0</v>
      </c>
      <c r="I64" s="67">
        <f t="shared" si="3"/>
        <v>1.8835140604995912E-3</v>
      </c>
      <c r="J64" s="67">
        <f t="shared" si="4"/>
        <v>3.4902429294069462E-4</v>
      </c>
      <c r="K64" s="100">
        <f t="shared" si="6"/>
        <v>2.3268286196046308E-4</v>
      </c>
      <c r="O64" s="96">
        <f>Amnt_Deposited!B59</f>
        <v>2045</v>
      </c>
      <c r="P64" s="99">
        <f>Amnt_Deposited!E59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0.8</v>
      </c>
      <c r="F65" s="67">
        <f t="shared" si="0"/>
        <v>0</v>
      </c>
      <c r="G65" s="67">
        <f t="shared" si="1"/>
        <v>0</v>
      </c>
      <c r="H65" s="67">
        <f t="shared" si="2"/>
        <v>0</v>
      </c>
      <c r="I65" s="67">
        <f t="shared" si="3"/>
        <v>1.5890545444080975E-3</v>
      </c>
      <c r="J65" s="67">
        <f t="shared" si="4"/>
        <v>2.944595160914936E-4</v>
      </c>
      <c r="K65" s="100">
        <f t="shared" si="6"/>
        <v>1.9630634406099572E-4</v>
      </c>
      <c r="O65" s="96">
        <f>Amnt_Deposited!B60</f>
        <v>2046</v>
      </c>
      <c r="P65" s="99">
        <f>Amnt_Deposited!E60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0.8</v>
      </c>
      <c r="F66" s="67">
        <f t="shared" si="0"/>
        <v>0</v>
      </c>
      <c r="G66" s="67">
        <f t="shared" si="1"/>
        <v>0</v>
      </c>
      <c r="H66" s="67">
        <f t="shared" si="2"/>
        <v>0</v>
      </c>
      <c r="I66" s="67">
        <f t="shared" si="3"/>
        <v>1.3406294107697076E-3</v>
      </c>
      <c r="J66" s="67">
        <f t="shared" si="4"/>
        <v>2.4842513363838983E-4</v>
      </c>
      <c r="K66" s="100">
        <f t="shared" si="6"/>
        <v>1.6561675575892655E-4</v>
      </c>
      <c r="O66" s="96">
        <f>Amnt_Deposited!B61</f>
        <v>2047</v>
      </c>
      <c r="P66" s="99">
        <f>Amnt_Deposited!E61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0.8</v>
      </c>
      <c r="F67" s="67">
        <f t="shared" si="0"/>
        <v>0</v>
      </c>
      <c r="G67" s="67">
        <f t="shared" si="1"/>
        <v>0</v>
      </c>
      <c r="H67" s="67">
        <f t="shared" si="2"/>
        <v>0</v>
      </c>
      <c r="I67" s="67">
        <f t="shared" si="3"/>
        <v>1.1310418659607434E-3</v>
      </c>
      <c r="J67" s="67">
        <f t="shared" si="4"/>
        <v>2.0958754480896428E-4</v>
      </c>
      <c r="K67" s="100">
        <f t="shared" si="6"/>
        <v>1.3972502987264285E-4</v>
      </c>
      <c r="O67" s="96">
        <f>Amnt_Deposited!B62</f>
        <v>2048</v>
      </c>
      <c r="P67" s="99">
        <f>Amnt_Deposited!E62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0.8</v>
      </c>
      <c r="F68" s="67">
        <f t="shared" si="0"/>
        <v>0</v>
      </c>
      <c r="G68" s="67">
        <f t="shared" si="1"/>
        <v>0</v>
      </c>
      <c r="H68" s="67">
        <f t="shared" si="2"/>
        <v>0</v>
      </c>
      <c r="I68" s="67">
        <f t="shared" si="3"/>
        <v>9.5422022840860213E-4</v>
      </c>
      <c r="J68" s="67">
        <f t="shared" si="4"/>
        <v>1.7682163755214123E-4</v>
      </c>
      <c r="K68" s="100">
        <f t="shared" si="6"/>
        <v>1.1788109170142748E-4</v>
      </c>
      <c r="O68" s="96">
        <f>Amnt_Deposited!B63</f>
        <v>2049</v>
      </c>
      <c r="P68" s="99">
        <f>Amnt_Deposited!E63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0.8</v>
      </c>
      <c r="F69" s="67">
        <f t="shared" si="0"/>
        <v>0</v>
      </c>
      <c r="G69" s="67">
        <f t="shared" si="1"/>
        <v>0</v>
      </c>
      <c r="H69" s="67">
        <f t="shared" si="2"/>
        <v>0</v>
      </c>
      <c r="I69" s="67">
        <f t="shared" si="3"/>
        <v>8.0504203399290263E-4</v>
      </c>
      <c r="J69" s="67">
        <f t="shared" si="4"/>
        <v>1.4917819441569944E-4</v>
      </c>
      <c r="K69" s="100">
        <f t="shared" si="6"/>
        <v>9.945212961046629E-5</v>
      </c>
      <c r="O69" s="96">
        <f>Amnt_Deposited!B64</f>
        <v>2050</v>
      </c>
      <c r="P69" s="99">
        <f>Amnt_Deposited!E64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0.8</v>
      </c>
      <c r="F70" s="67">
        <f t="shared" si="0"/>
        <v>0</v>
      </c>
      <c r="G70" s="67">
        <f t="shared" si="1"/>
        <v>0</v>
      </c>
      <c r="H70" s="67">
        <f t="shared" si="2"/>
        <v>0</v>
      </c>
      <c r="I70" s="67">
        <f t="shared" si="3"/>
        <v>6.7918563996100184E-4</v>
      </c>
      <c r="J70" s="67">
        <f t="shared" si="4"/>
        <v>1.2585639403190073E-4</v>
      </c>
      <c r="K70" s="100">
        <f t="shared" si="6"/>
        <v>8.3904262687933812E-5</v>
      </c>
      <c r="O70" s="96">
        <f>Amnt_Deposited!B65</f>
        <v>2051</v>
      </c>
      <c r="P70" s="99">
        <f>Amnt_Deposited!E65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0.8</v>
      </c>
      <c r="F71" s="67">
        <f t="shared" si="0"/>
        <v>0</v>
      </c>
      <c r="G71" s="67">
        <f t="shared" si="1"/>
        <v>0</v>
      </c>
      <c r="H71" s="67">
        <f t="shared" si="2"/>
        <v>0</v>
      </c>
      <c r="I71" s="67">
        <f t="shared" si="3"/>
        <v>5.7300502837259607E-4</v>
      </c>
      <c r="J71" s="67">
        <f t="shared" si="4"/>
        <v>1.0618061158840572E-4</v>
      </c>
      <c r="K71" s="100">
        <f t="shared" si="6"/>
        <v>7.0787074392270473E-5</v>
      </c>
      <c r="O71" s="96">
        <f>Amnt_Deposited!B66</f>
        <v>2052</v>
      </c>
      <c r="P71" s="99">
        <f>Amnt_Deposited!E66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0.8</v>
      </c>
      <c r="F72" s="67">
        <f t="shared" si="0"/>
        <v>0</v>
      </c>
      <c r="G72" s="67">
        <f t="shared" si="1"/>
        <v>0</v>
      </c>
      <c r="H72" s="67">
        <f t="shared" si="2"/>
        <v>0</v>
      </c>
      <c r="I72" s="67">
        <f t="shared" si="3"/>
        <v>4.8342418217077189E-4</v>
      </c>
      <c r="J72" s="67">
        <f t="shared" si="4"/>
        <v>8.9580846201824167E-5</v>
      </c>
      <c r="K72" s="100">
        <f t="shared" si="6"/>
        <v>5.9720564134549442E-5</v>
      </c>
      <c r="O72" s="96">
        <f>Amnt_Deposited!B67</f>
        <v>2053</v>
      </c>
      <c r="P72" s="99">
        <f>Amnt_Deposited!E67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0.8</v>
      </c>
      <c r="F73" s="67">
        <f t="shared" si="0"/>
        <v>0</v>
      </c>
      <c r="G73" s="67">
        <f t="shared" si="1"/>
        <v>0</v>
      </c>
      <c r="H73" s="67">
        <f t="shared" si="2"/>
        <v>0</v>
      </c>
      <c r="I73" s="67">
        <f t="shared" si="3"/>
        <v>4.0784797398936103E-4</v>
      </c>
      <c r="J73" s="67">
        <f t="shared" si="4"/>
        <v>7.557620818141084E-5</v>
      </c>
      <c r="K73" s="100">
        <f t="shared" si="6"/>
        <v>5.0384138787607225E-5</v>
      </c>
      <c r="O73" s="96">
        <f>Amnt_Deposited!B68</f>
        <v>2054</v>
      </c>
      <c r="P73" s="99">
        <f>Amnt_Deposited!E68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0.8</v>
      </c>
      <c r="F74" s="67">
        <f t="shared" si="0"/>
        <v>0</v>
      </c>
      <c r="G74" s="67">
        <f t="shared" si="1"/>
        <v>0</v>
      </c>
      <c r="H74" s="67">
        <f t="shared" si="2"/>
        <v>0</v>
      </c>
      <c r="I74" s="67">
        <f t="shared" si="3"/>
        <v>3.4408698617494093E-4</v>
      </c>
      <c r="J74" s="67">
        <f t="shared" si="4"/>
        <v>6.3760987814420091E-5</v>
      </c>
      <c r="K74" s="100">
        <f t="shared" si="6"/>
        <v>4.2507325209613394E-5</v>
      </c>
      <c r="O74" s="96">
        <f>Amnt_Deposited!B69</f>
        <v>2055</v>
      </c>
      <c r="P74" s="99">
        <f>Amnt_Deposited!E69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0.8</v>
      </c>
      <c r="F75" s="67">
        <f t="shared" si="0"/>
        <v>0</v>
      </c>
      <c r="G75" s="67">
        <f t="shared" si="1"/>
        <v>0</v>
      </c>
      <c r="H75" s="67">
        <f t="shared" si="2"/>
        <v>0</v>
      </c>
      <c r="I75" s="67">
        <f t="shared" si="3"/>
        <v>2.9029408408448397E-4</v>
      </c>
      <c r="J75" s="67">
        <f t="shared" si="4"/>
        <v>5.3792902090456976E-5</v>
      </c>
      <c r="K75" s="100">
        <f t="shared" si="6"/>
        <v>3.5861934726971315E-5</v>
      </c>
      <c r="O75" s="96">
        <f>Amnt_Deposited!B70</f>
        <v>2056</v>
      </c>
      <c r="P75" s="99">
        <f>Amnt_Deposited!E70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0.8</v>
      </c>
      <c r="F76" s="67">
        <f t="shared" si="0"/>
        <v>0</v>
      </c>
      <c r="G76" s="67">
        <f t="shared" si="1"/>
        <v>0</v>
      </c>
      <c r="H76" s="67">
        <f t="shared" si="2"/>
        <v>0</v>
      </c>
      <c r="I76" s="67">
        <f t="shared" si="3"/>
        <v>2.4491090520815137E-4</v>
      </c>
      <c r="J76" s="67">
        <f t="shared" si="4"/>
        <v>4.5383178876332612E-5</v>
      </c>
      <c r="K76" s="100">
        <f t="shared" si="6"/>
        <v>3.0255452584221742E-5</v>
      </c>
      <c r="O76" s="96">
        <f>Amnt_Deposited!B71</f>
        <v>2057</v>
      </c>
      <c r="P76" s="99">
        <f>Amnt_Deposited!E71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0.8</v>
      </c>
      <c r="F77" s="67">
        <f t="shared" si="0"/>
        <v>0</v>
      </c>
      <c r="G77" s="67">
        <f t="shared" si="1"/>
        <v>0</v>
      </c>
      <c r="H77" s="67">
        <f t="shared" si="2"/>
        <v>0</v>
      </c>
      <c r="I77" s="67">
        <f t="shared" si="3"/>
        <v>2.0662271392488934E-4</v>
      </c>
      <c r="J77" s="67">
        <f t="shared" si="4"/>
        <v>3.8288191283262027E-5</v>
      </c>
      <c r="K77" s="100">
        <f t="shared" si="6"/>
        <v>2.5525460855508015E-5</v>
      </c>
      <c r="O77" s="96">
        <f>Amnt_Deposited!B72</f>
        <v>2058</v>
      </c>
      <c r="P77" s="99">
        <f>Amnt_Deposited!E72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0.8</v>
      </c>
      <c r="F78" s="67">
        <f t="shared" si="0"/>
        <v>0</v>
      </c>
      <c r="G78" s="67">
        <f t="shared" si="1"/>
        <v>0</v>
      </c>
      <c r="H78" s="67">
        <f t="shared" si="2"/>
        <v>0</v>
      </c>
      <c r="I78" s="67">
        <f t="shared" si="3"/>
        <v>1.7432031404808883E-4</v>
      </c>
      <c r="J78" s="67">
        <f t="shared" si="4"/>
        <v>3.2302399876800519E-5</v>
      </c>
      <c r="K78" s="100">
        <f t="shared" si="6"/>
        <v>2.1534933251200346E-5</v>
      </c>
      <c r="O78" s="96">
        <f>Amnt_Deposited!B73</f>
        <v>2059</v>
      </c>
      <c r="P78" s="99">
        <f>Amnt_Deposited!E73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0.8</v>
      </c>
      <c r="F79" s="67">
        <f t="shared" si="0"/>
        <v>0</v>
      </c>
      <c r="G79" s="67">
        <f t="shared" si="1"/>
        <v>0</v>
      </c>
      <c r="H79" s="67">
        <f t="shared" si="2"/>
        <v>0</v>
      </c>
      <c r="I79" s="67">
        <f t="shared" si="3"/>
        <v>1.4706791578040487E-4</v>
      </c>
      <c r="J79" s="67">
        <f t="shared" si="4"/>
        <v>2.7252398267683958E-5</v>
      </c>
      <c r="K79" s="100">
        <f t="shared" si="6"/>
        <v>1.8168265511789305E-5</v>
      </c>
      <c r="O79" s="96">
        <f>Amnt_Deposited!B74</f>
        <v>2060</v>
      </c>
      <c r="P79" s="99">
        <f>Amnt_Deposited!E74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0.8</v>
      </c>
      <c r="F80" s="67">
        <f t="shared" si="0"/>
        <v>0</v>
      </c>
      <c r="G80" s="67">
        <f t="shared" si="1"/>
        <v>0</v>
      </c>
      <c r="H80" s="67">
        <f t="shared" si="2"/>
        <v>0</v>
      </c>
      <c r="I80" s="67">
        <f t="shared" si="3"/>
        <v>1.2407602619408768E-4</v>
      </c>
      <c r="J80" s="67">
        <f t="shared" si="4"/>
        <v>2.2991889586317191E-5</v>
      </c>
      <c r="K80" s="100">
        <f t="shared" si="6"/>
        <v>1.5327926390878126E-5</v>
      </c>
      <c r="O80" s="96">
        <f>Amnt_Deposited!B75</f>
        <v>2061</v>
      </c>
      <c r="P80" s="99">
        <f>Amnt_Deposited!E75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0.8</v>
      </c>
      <c r="F81" s="67">
        <f t="shared" si="0"/>
        <v>0</v>
      </c>
      <c r="G81" s="67">
        <f t="shared" si="1"/>
        <v>0</v>
      </c>
      <c r="H81" s="67">
        <f t="shared" si="2"/>
        <v>0</v>
      </c>
      <c r="I81" s="67">
        <f t="shared" si="3"/>
        <v>1.0467857788304308E-4</v>
      </c>
      <c r="J81" s="67">
        <f t="shared" si="4"/>
        <v>1.9397448311044596E-5</v>
      </c>
      <c r="K81" s="100">
        <f t="shared" si="6"/>
        <v>1.2931632207363063E-5</v>
      </c>
      <c r="O81" s="96">
        <f>Amnt_Deposited!B76</f>
        <v>2062</v>
      </c>
      <c r="P81" s="99">
        <f>Amnt_Deposited!E76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0.8</v>
      </c>
      <c r="F82" s="67">
        <f t="shared" si="0"/>
        <v>0</v>
      </c>
      <c r="G82" s="67">
        <f t="shared" si="1"/>
        <v>0</v>
      </c>
      <c r="H82" s="67">
        <f t="shared" si="2"/>
        <v>0</v>
      </c>
      <c r="I82" s="67">
        <f t="shared" si="3"/>
        <v>8.8313633211267809E-5</v>
      </c>
      <c r="J82" s="67">
        <f t="shared" si="4"/>
        <v>1.6364944671775275E-5</v>
      </c>
      <c r="K82" s="100">
        <f t="shared" si="6"/>
        <v>1.090996311451685E-5</v>
      </c>
      <c r="O82" s="96">
        <f>Amnt_Deposited!B77</f>
        <v>2063</v>
      </c>
      <c r="P82" s="99">
        <f>Amnt_Deposited!E77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0.8</v>
      </c>
      <c r="F83" s="67">
        <f t="shared" ref="F83:F99" si="12">C83*D83*$K$6*DOCF*E83</f>
        <v>0</v>
      </c>
      <c r="G83" s="67">
        <f t="shared" ref="G83:G99" si="13">F83*$K$12</f>
        <v>0</v>
      </c>
      <c r="H83" s="67">
        <f t="shared" ref="H83:H99" si="14">F83*(1-$K$12)</f>
        <v>0</v>
      </c>
      <c r="I83" s="67">
        <f t="shared" ref="I83:I99" si="15">G83+I82*$K$10</f>
        <v>7.4507105166144561E-5</v>
      </c>
      <c r="J83" s="67">
        <f t="shared" ref="J83:J99" si="16">I82*(1-$K$10)+H83</f>
        <v>1.3806528045123252E-5</v>
      </c>
      <c r="K83" s="100">
        <f t="shared" si="6"/>
        <v>9.2043520300821666E-6</v>
      </c>
      <c r="O83" s="96">
        <f>Amnt_Deposited!B78</f>
        <v>2064</v>
      </c>
      <c r="P83" s="99">
        <f>Amnt_Deposited!E78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0.8</v>
      </c>
      <c r="F84" s="67">
        <f t="shared" si="12"/>
        <v>0</v>
      </c>
      <c r="G84" s="67">
        <f t="shared" si="13"/>
        <v>0</v>
      </c>
      <c r="H84" s="67">
        <f t="shared" si="14"/>
        <v>0</v>
      </c>
      <c r="I84" s="67">
        <f t="shared" si="15"/>
        <v>6.285902321512282E-5</v>
      </c>
      <c r="J84" s="67">
        <f t="shared" si="16"/>
        <v>1.1648081951021736E-5</v>
      </c>
      <c r="K84" s="100">
        <f t="shared" si="6"/>
        <v>7.7653879673478242E-6</v>
      </c>
      <c r="O84" s="96">
        <f>Amnt_Deposited!B79</f>
        <v>2065</v>
      </c>
      <c r="P84" s="99">
        <f>Amnt_Deposited!E79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0.8</v>
      </c>
      <c r="F85" s="67">
        <f t="shared" si="12"/>
        <v>0</v>
      </c>
      <c r="G85" s="67">
        <f t="shared" si="13"/>
        <v>0</v>
      </c>
      <c r="H85" s="67">
        <f t="shared" si="14"/>
        <v>0</v>
      </c>
      <c r="I85" s="67">
        <f t="shared" si="15"/>
        <v>5.3031946292214422E-5</v>
      </c>
      <c r="J85" s="67">
        <f t="shared" si="16"/>
        <v>9.8270769229084007E-6</v>
      </c>
      <c r="K85" s="100">
        <f t="shared" ref="K85:K99" si="18">J85*CH4_fraction*conv</f>
        <v>6.5513846152722672E-6</v>
      </c>
      <c r="O85" s="96">
        <f>Amnt_Deposited!B80</f>
        <v>2066</v>
      </c>
      <c r="P85" s="99">
        <f>Amnt_Deposited!E80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0.8</v>
      </c>
      <c r="F86" s="67">
        <f t="shared" si="12"/>
        <v>0</v>
      </c>
      <c r="G86" s="67">
        <f t="shared" si="13"/>
        <v>0</v>
      </c>
      <c r="H86" s="67">
        <f t="shared" si="14"/>
        <v>0</v>
      </c>
      <c r="I86" s="67">
        <f t="shared" si="15"/>
        <v>4.4741187242370349E-5</v>
      </c>
      <c r="J86" s="67">
        <f t="shared" si="16"/>
        <v>8.2907590498440703E-6</v>
      </c>
      <c r="K86" s="100">
        <f t="shared" si="18"/>
        <v>5.5271726998960469E-6</v>
      </c>
      <c r="O86" s="96">
        <f>Amnt_Deposited!B81</f>
        <v>2067</v>
      </c>
      <c r="P86" s="99">
        <f>Amnt_Deposited!E81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0.8</v>
      </c>
      <c r="F87" s="67">
        <f t="shared" si="12"/>
        <v>0</v>
      </c>
      <c r="G87" s="67">
        <f t="shared" si="13"/>
        <v>0</v>
      </c>
      <c r="H87" s="67">
        <f t="shared" si="14"/>
        <v>0</v>
      </c>
      <c r="I87" s="67">
        <f t="shared" si="15"/>
        <v>3.7746565529138846E-5</v>
      </c>
      <c r="J87" s="67">
        <f t="shared" si="16"/>
        <v>6.9946217132315062E-6</v>
      </c>
      <c r="K87" s="100">
        <f t="shared" si="18"/>
        <v>4.6630811421543369E-6</v>
      </c>
      <c r="O87" s="96">
        <f>Amnt_Deposited!B82</f>
        <v>2068</v>
      </c>
      <c r="P87" s="99">
        <f>Amnt_Deposited!E82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0.8</v>
      </c>
      <c r="F88" s="67">
        <f t="shared" si="12"/>
        <v>0</v>
      </c>
      <c r="G88" s="67">
        <f t="shared" si="13"/>
        <v>0</v>
      </c>
      <c r="H88" s="67">
        <f t="shared" si="14"/>
        <v>0</v>
      </c>
      <c r="I88" s="67">
        <f t="shared" si="15"/>
        <v>3.18454492842843E-5</v>
      </c>
      <c r="J88" s="67">
        <f t="shared" si="16"/>
        <v>5.9011162448545421E-6</v>
      </c>
      <c r="K88" s="100">
        <f t="shared" si="18"/>
        <v>3.9340774965696947E-6</v>
      </c>
      <c r="O88" s="96">
        <f>Amnt_Deposited!B83</f>
        <v>2069</v>
      </c>
      <c r="P88" s="99">
        <f>Amnt_Deposited!E83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0.8</v>
      </c>
      <c r="F89" s="67">
        <f t="shared" si="12"/>
        <v>0</v>
      </c>
      <c r="G89" s="67">
        <f t="shared" si="13"/>
        <v>0</v>
      </c>
      <c r="H89" s="67">
        <f t="shared" si="14"/>
        <v>0</v>
      </c>
      <c r="I89" s="67">
        <f t="shared" si="15"/>
        <v>2.6866885129855153E-5</v>
      </c>
      <c r="J89" s="67">
        <f t="shared" si="16"/>
        <v>4.9785641544291478E-6</v>
      </c>
      <c r="K89" s="100">
        <f t="shared" si="18"/>
        <v>3.3190427696194317E-6</v>
      </c>
      <c r="O89" s="96">
        <f>Amnt_Deposited!B84</f>
        <v>2070</v>
      </c>
      <c r="P89" s="99">
        <f>Amnt_Deposited!E84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0.8</v>
      </c>
      <c r="F90" s="67">
        <f t="shared" si="12"/>
        <v>0</v>
      </c>
      <c r="G90" s="67">
        <f t="shared" si="13"/>
        <v>0</v>
      </c>
      <c r="H90" s="67">
        <f t="shared" si="14"/>
        <v>0</v>
      </c>
      <c r="I90" s="67">
        <f t="shared" si="15"/>
        <v>2.2666645715595356E-5</v>
      </c>
      <c r="J90" s="67">
        <f t="shared" si="16"/>
        <v>4.2002394142597969E-6</v>
      </c>
      <c r="K90" s="100">
        <f t="shared" si="18"/>
        <v>2.800159609506531E-6</v>
      </c>
      <c r="O90" s="96">
        <f>Amnt_Deposited!B85</f>
        <v>2071</v>
      </c>
      <c r="P90" s="99">
        <f>Amnt_Deposited!E85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0.8</v>
      </c>
      <c r="F91" s="67">
        <f t="shared" si="12"/>
        <v>0</v>
      </c>
      <c r="G91" s="67">
        <f t="shared" si="13"/>
        <v>0</v>
      </c>
      <c r="H91" s="67">
        <f t="shared" si="14"/>
        <v>0</v>
      </c>
      <c r="I91" s="67">
        <f t="shared" si="15"/>
        <v>1.9123051500502962E-5</v>
      </c>
      <c r="J91" s="67">
        <f t="shared" si="16"/>
        <v>3.5435942150923936E-6</v>
      </c>
      <c r="K91" s="100">
        <f t="shared" si="18"/>
        <v>2.3623961433949288E-6</v>
      </c>
      <c r="O91" s="96">
        <f>Amnt_Deposited!B86</f>
        <v>2072</v>
      </c>
      <c r="P91" s="99">
        <f>Amnt_Deposited!E86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0.8</v>
      </c>
      <c r="F92" s="67">
        <f t="shared" si="12"/>
        <v>0</v>
      </c>
      <c r="G92" s="67">
        <f t="shared" si="13"/>
        <v>0</v>
      </c>
      <c r="H92" s="67">
        <f t="shared" si="14"/>
        <v>0</v>
      </c>
      <c r="I92" s="67">
        <f t="shared" si="15"/>
        <v>1.6133445736935032E-5</v>
      </c>
      <c r="J92" s="67">
        <f t="shared" si="16"/>
        <v>2.9896057635679305E-6</v>
      </c>
      <c r="K92" s="100">
        <f t="shared" si="18"/>
        <v>1.9930705090452867E-6</v>
      </c>
      <c r="O92" s="96">
        <f>Amnt_Deposited!B87</f>
        <v>2073</v>
      </c>
      <c r="P92" s="99">
        <f>Amnt_Deposited!E87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0.8</v>
      </c>
      <c r="F93" s="67">
        <f t="shared" si="12"/>
        <v>0</v>
      </c>
      <c r="G93" s="67">
        <f t="shared" si="13"/>
        <v>0</v>
      </c>
      <c r="H93" s="67">
        <f t="shared" si="14"/>
        <v>0</v>
      </c>
      <c r="I93" s="67">
        <f t="shared" si="15"/>
        <v>1.3611220538719003E-5</v>
      </c>
      <c r="J93" s="67">
        <f t="shared" si="16"/>
        <v>2.5222251982160297E-6</v>
      </c>
      <c r="K93" s="100">
        <f t="shared" si="18"/>
        <v>1.681483465477353E-6</v>
      </c>
      <c r="O93" s="96">
        <f>Amnt_Deposited!B88</f>
        <v>2074</v>
      </c>
      <c r="P93" s="99">
        <f>Amnt_Deposited!E88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0.8</v>
      </c>
      <c r="F94" s="67">
        <f t="shared" si="12"/>
        <v>0</v>
      </c>
      <c r="G94" s="67">
        <f t="shared" si="13"/>
        <v>0</v>
      </c>
      <c r="H94" s="67">
        <f t="shared" si="14"/>
        <v>0</v>
      </c>
      <c r="I94" s="67">
        <f t="shared" si="15"/>
        <v>1.1483307879451298E-5</v>
      </c>
      <c r="J94" s="67">
        <f t="shared" si="16"/>
        <v>2.1279126592677042E-6</v>
      </c>
      <c r="K94" s="100">
        <f t="shared" si="18"/>
        <v>1.4186084395118028E-6</v>
      </c>
      <c r="O94" s="96">
        <f>Amnt_Deposited!B89</f>
        <v>2075</v>
      </c>
      <c r="P94" s="99">
        <f>Amnt_Deposited!E89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0.8</v>
      </c>
      <c r="F95" s="67">
        <f t="shared" si="12"/>
        <v>0</v>
      </c>
      <c r="G95" s="67">
        <f t="shared" si="13"/>
        <v>0</v>
      </c>
      <c r="H95" s="67">
        <f t="shared" si="14"/>
        <v>0</v>
      </c>
      <c r="I95" s="67">
        <f t="shared" si="15"/>
        <v>9.6880628360370881E-6</v>
      </c>
      <c r="J95" s="67">
        <f t="shared" si="16"/>
        <v>1.795245043414211E-6</v>
      </c>
      <c r="K95" s="100">
        <f t="shared" si="18"/>
        <v>1.1968300289428072E-6</v>
      </c>
      <c r="O95" s="96">
        <f>Amnt_Deposited!B90</f>
        <v>2076</v>
      </c>
      <c r="P95" s="99">
        <f>Amnt_Deposited!E90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0.8</v>
      </c>
      <c r="F96" s="67">
        <f t="shared" si="12"/>
        <v>0</v>
      </c>
      <c r="G96" s="67">
        <f t="shared" si="13"/>
        <v>0</v>
      </c>
      <c r="H96" s="67">
        <f t="shared" si="14"/>
        <v>0</v>
      </c>
      <c r="I96" s="67">
        <f t="shared" si="15"/>
        <v>8.1734777557394713E-6</v>
      </c>
      <c r="J96" s="67">
        <f t="shared" si="16"/>
        <v>1.5145850802976173E-6</v>
      </c>
      <c r="K96" s="100">
        <f t="shared" si="18"/>
        <v>1.0097233868650781E-6</v>
      </c>
      <c r="O96" s="96">
        <f>Amnt_Deposited!B91</f>
        <v>2077</v>
      </c>
      <c r="P96" s="99">
        <f>Amnt_Deposited!E91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0.8</v>
      </c>
      <c r="F97" s="67">
        <f t="shared" si="12"/>
        <v>0</v>
      </c>
      <c r="G97" s="67">
        <f t="shared" si="13"/>
        <v>0</v>
      </c>
      <c r="H97" s="67">
        <f t="shared" si="14"/>
        <v>0</v>
      </c>
      <c r="I97" s="67">
        <f t="shared" si="15"/>
        <v>6.8956756117505631E-6</v>
      </c>
      <c r="J97" s="67">
        <f t="shared" si="16"/>
        <v>1.2778021439889083E-6</v>
      </c>
      <c r="K97" s="100">
        <f t="shared" si="18"/>
        <v>8.5186809599260555E-7</v>
      </c>
      <c r="O97" s="96">
        <f>Amnt_Deposited!B92</f>
        <v>2078</v>
      </c>
      <c r="P97" s="99">
        <f>Amnt_Deposited!E92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0.8</v>
      </c>
      <c r="F98" s="67">
        <f t="shared" si="12"/>
        <v>0</v>
      </c>
      <c r="G98" s="67">
        <f t="shared" si="13"/>
        <v>0</v>
      </c>
      <c r="H98" s="67">
        <f t="shared" si="14"/>
        <v>0</v>
      </c>
      <c r="I98" s="67">
        <f t="shared" si="15"/>
        <v>5.817638900295695E-6</v>
      </c>
      <c r="J98" s="67">
        <f t="shared" si="16"/>
        <v>1.0780367114548683E-6</v>
      </c>
      <c r="K98" s="100">
        <f t="shared" si="18"/>
        <v>7.1869114096991217E-7</v>
      </c>
      <c r="O98" s="96">
        <f>Amnt_Deposited!B93</f>
        <v>2079</v>
      </c>
      <c r="P98" s="99">
        <f>Amnt_Deposited!E93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0.8</v>
      </c>
      <c r="F99" s="68">
        <f t="shared" si="12"/>
        <v>0</v>
      </c>
      <c r="G99" s="68">
        <f t="shared" si="13"/>
        <v>0</v>
      </c>
      <c r="H99" s="68">
        <f t="shared" si="14"/>
        <v>0</v>
      </c>
      <c r="I99" s="68">
        <f t="shared" si="15"/>
        <v>4.9081372558419548E-6</v>
      </c>
      <c r="J99" s="68">
        <f t="shared" si="16"/>
        <v>9.0950164445374006E-7</v>
      </c>
      <c r="K99" s="102">
        <f t="shared" si="18"/>
        <v>6.0633442963582663E-7</v>
      </c>
      <c r="O99" s="97">
        <f>Amnt_Deposited!B94</f>
        <v>2080</v>
      </c>
      <c r="P99" s="99">
        <f>Amnt_Deposited!E94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0.8</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0.8</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0.8</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0.8</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0.8</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0.8</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0.8</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0.8</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0.8</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0.8</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0.8</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0.8</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0.8</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0.8</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0.8</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0.8</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0.8</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0.8</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0.8</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0.8</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0.8</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0.8</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0.8</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0.8</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0.8</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0.8</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0.8</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0.8</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0.8</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0.8</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0.8</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0.8</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0.8</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0.8</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0.8</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0.8</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0.8</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0.8</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0.8</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0.8</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0.8</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0.8</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0.8</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0.8</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0.8</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0.8</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0.8</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0.8</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0.8</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0.8</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0.8</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0.8</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0.8</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0.8</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0.8</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0.8</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0.8</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0.8</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0.8</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0.8</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0.8</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0.8</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0.8</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0.8</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0.8</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0.8</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0.8</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0.8</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0.8</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0.8</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0.8</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0.8</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0.8</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0.8</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0.8</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0.8</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0.8</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0.8</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0.8</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0.8</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0.8</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0.8</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0.8</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0.8</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0.8</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0.8</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0.8</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0.8</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0.8</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0.8</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0.8</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0.8</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0.8</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0.8</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0.8</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0.8</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0.8</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0.8</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0.8</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0.8</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Amnt_Deposited!G31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Dry_Matter_Content!G24</f>
        <v>0.56999999999999995</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Amnt_Deposited!G32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Dry_Matter_Content!G25</f>
        <v>0.56999999999999995</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Amnt_Deposited!G33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Dry_Matter_Content!G26</f>
        <v>0.56999999999999995</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Amnt_Deposited!G34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Dry_Matter_Content!G27</f>
        <v>0.56999999999999995</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Amnt_Deposited!G35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Dry_Matter_Content!G28</f>
        <v>0.56999999999999995</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Amnt_Deposited!G36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Dry_Matter_Content!G29</f>
        <v>0.56999999999999995</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Amnt_Deposited!G37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Dry_Matter_Content!G30</f>
        <v>0.56999999999999995</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Amnt_Deposited!G38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Dry_Matter_Content!G31</f>
        <v>0.56999999999999995</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Amnt_Deposited!G39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Dry_Matter_Content!G32</f>
        <v>0.56999999999999995</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Amnt_Deposited!G40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Dry_Matter_Content!G33</f>
        <v>0.56999999999999995</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Amnt_Deposited!G41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Dry_Matter_Content!G34</f>
        <v>0.56999999999999995</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Amnt_Deposited!G42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Dry_Matter_Content!G35</f>
        <v>0.56999999999999995</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Amnt_Deposited!G43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Dry_Matter_Content!G36</f>
        <v>0.56999999999999995</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Amnt_Deposited!G44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Dry_Matter_Content!G37</f>
        <v>0.56999999999999995</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Dry_Matter_Content!G38</f>
        <v>0.56999999999999995</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Dry_Matter_Content!G39</f>
        <v>0.56999999999999995</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Dry_Matter_Content!G40</f>
        <v>0.56999999999999995</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Dry_Matter_Content!G41</f>
        <v>0.56999999999999995</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Dry_Matter_Content!G42</f>
        <v>0.56999999999999995</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Dry_Matter_Content!G43</f>
        <v>0.56999999999999995</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Dry_Matter_Content!G44</f>
        <v>0.56999999999999995</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Dry_Matter_Content!G45</f>
        <v>0.56999999999999995</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Dry_Matter_Content!G46</f>
        <v>0.56999999999999995</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Dry_Matter_Content!G47</f>
        <v>0.56999999999999995</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Dry_Matter_Content!G48</f>
        <v>0.56999999999999995</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Dry_Matter_Content!G49</f>
        <v>0.56999999999999995</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Dry_Matter_Content!G50</f>
        <v>0.56999999999999995</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Dry_Matter_Content!G51</f>
        <v>0.56999999999999995</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Dry_Matter_Content!G52</f>
        <v>0.56999999999999995</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Dry_Matter_Content!G53</f>
        <v>0.56999999999999995</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Dry_Matter_Content!G54</f>
        <v>0.56999999999999995</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Dry_Matter_Content!G55</f>
        <v>0.56999999999999995</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Dry_Matter_Content!G56</f>
        <v>0.56999999999999995</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Dry_Matter_Content!G57</f>
        <v>0.56999999999999995</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Dry_Matter_Content!G58</f>
        <v>0.56999999999999995</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Dry_Matter_Content!G59</f>
        <v>0.56999999999999995</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Dry_Matter_Content!G60</f>
        <v>0.56999999999999995</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Dry_Matter_Content!G61</f>
        <v>0.56999999999999995</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Dry_Matter_Content!G62</f>
        <v>0.56999999999999995</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Dry_Matter_Content!G63</f>
        <v>0.56999999999999995</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Dry_Matter_Content!G64</f>
        <v>0.56999999999999995</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Dry_Matter_Content!G65</f>
        <v>0.56999999999999995</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Dry_Matter_Content!G66</f>
        <v>0.56999999999999995</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Dry_Matter_Content!G67</f>
        <v>0.56999999999999995</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Dry_Matter_Content!G68</f>
        <v>0.56999999999999995</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Dry_Matter_Content!G69</f>
        <v>0.56999999999999995</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Dry_Matter_Content!G70</f>
        <v>0.56999999999999995</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Dry_Matter_Content!G71</f>
        <v>0.56999999999999995</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Dry_Matter_Content!G72</f>
        <v>0.56999999999999995</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18">
        <f>Dry_Matter_Content!G73</f>
        <v>0.56999999999999995</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18">
        <f>Dry_Matter_Content!G74</f>
        <v>0.56999999999999995</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18">
        <f>Dry_Matter_Content!G75</f>
        <v>0.56999999999999995</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18">
        <f>Dry_Matter_Content!G76</f>
        <v>0.56999999999999995</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18">
        <f>Dry_Matter_Content!G77</f>
        <v>0.56999999999999995</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18">
        <f>Dry_Matter_Content!G78</f>
        <v>0.56999999999999995</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18">
        <f>Dry_Matter_Content!G79</f>
        <v>0.56999999999999995</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18">
        <f>Dry_Matter_Content!G80</f>
        <v>0.56999999999999995</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18">
        <f>Dry_Matter_Content!G81</f>
        <v>0.56999999999999995</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18">
        <f>Dry_Matter_Content!G82</f>
        <v>0.56999999999999995</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18">
        <f>Dry_Matter_Content!G83</f>
        <v>0.56999999999999995</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18">
        <f>Dry_Matter_Content!G84</f>
        <v>0.56999999999999995</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18">
        <f>Dry_Matter_Content!G85</f>
        <v>0.56999999999999995</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18">
        <f>Dry_Matter_Content!G86</f>
        <v>0.56999999999999995</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5.8648705711199997E-2</v>
      </c>
      <c r="D19" s="416">
        <f>Dry_Matter_Content!H6</f>
        <v>0.73</v>
      </c>
      <c r="E19" s="283">
        <f>MCF!R18</f>
        <v>0.8</v>
      </c>
      <c r="F19" s="130">
        <f t="shared" ref="F19:F50" si="0">C19*D19*$K$6*DOCF*E19</f>
        <v>5.1376266203011197E-3</v>
      </c>
      <c r="G19" s="65">
        <f t="shared" ref="G19:G82" si="1">F19*$K$12</f>
        <v>5.1376266203011197E-3</v>
      </c>
      <c r="H19" s="65">
        <f t="shared" ref="H19:H82" si="2">F19*(1-$K$12)</f>
        <v>0</v>
      </c>
      <c r="I19" s="65">
        <f t="shared" ref="I19:I82" si="3">G19+I18*$K$10</f>
        <v>5.1376266203011197E-3</v>
      </c>
      <c r="J19" s="65">
        <f t="shared" ref="J19:J82" si="4">I18*(1-$K$10)+H19</f>
        <v>0</v>
      </c>
      <c r="K19" s="66">
        <f>J19*CH4_fraction*conv</f>
        <v>0</v>
      </c>
      <c r="O19" s="95">
        <f>Amnt_Deposited!B14</f>
        <v>2000</v>
      </c>
      <c r="P19" s="98">
        <f>Amnt_Deposited!H14</f>
        <v>5.8648705711199997E-2</v>
      </c>
      <c r="Q19" s="283">
        <f>MCF!R18</f>
        <v>0.8</v>
      </c>
      <c r="R19" s="130">
        <f t="shared" ref="R19:R50" si="5">P19*$W$6*DOCF*Q19</f>
        <v>5.6302757482751993E-3</v>
      </c>
      <c r="S19" s="65">
        <f>R19*$W$12</f>
        <v>5.6302757482751993E-3</v>
      </c>
      <c r="T19" s="65">
        <f>R19*(1-$W$12)</f>
        <v>0</v>
      </c>
      <c r="U19" s="65">
        <f>S19+U18*$W$10</f>
        <v>5.6302757482751993E-3</v>
      </c>
      <c r="V19" s="65">
        <f>U18*(1-$W$10)+T19</f>
        <v>0</v>
      </c>
      <c r="W19" s="66">
        <f>V19*CH4_fraction*conv</f>
        <v>0</v>
      </c>
    </row>
    <row r="20" spans="2:23">
      <c r="B20" s="96">
        <f>Amnt_Deposited!B15</f>
        <v>2001</v>
      </c>
      <c r="C20" s="99">
        <f>Amnt_Deposited!H15</f>
        <v>6.190225137359999E-2</v>
      </c>
      <c r="D20" s="418">
        <f>Dry_Matter_Content!H7</f>
        <v>0.73</v>
      </c>
      <c r="E20" s="284">
        <f>MCF!R19</f>
        <v>0.8</v>
      </c>
      <c r="F20" s="67">
        <f t="shared" si="0"/>
        <v>5.4226372203273589E-3</v>
      </c>
      <c r="G20" s="67">
        <f t="shared" si="1"/>
        <v>5.4226372203273589E-3</v>
      </c>
      <c r="H20" s="67">
        <f t="shared" si="2"/>
        <v>0</v>
      </c>
      <c r="I20" s="67">
        <f t="shared" si="3"/>
        <v>1.0212928530080406E-2</v>
      </c>
      <c r="J20" s="67">
        <f t="shared" si="4"/>
        <v>3.4733531054807179E-4</v>
      </c>
      <c r="K20" s="100">
        <f>J20*CH4_fraction*conv</f>
        <v>2.3155687369871451E-4</v>
      </c>
      <c r="M20" s="393"/>
      <c r="O20" s="96">
        <f>Amnt_Deposited!B15</f>
        <v>2001</v>
      </c>
      <c r="P20" s="99">
        <f>Amnt_Deposited!H15</f>
        <v>6.190225137359999E-2</v>
      </c>
      <c r="Q20" s="284">
        <f>MCF!R19</f>
        <v>0.8</v>
      </c>
      <c r="R20" s="67">
        <f t="shared" si="5"/>
        <v>5.9426161318655996E-3</v>
      </c>
      <c r="S20" s="67">
        <f>R20*$W$12</f>
        <v>5.9426161318655996E-3</v>
      </c>
      <c r="T20" s="67">
        <f>R20*(1-$W$12)</f>
        <v>0</v>
      </c>
      <c r="U20" s="67">
        <f>S20+U19*$W$10</f>
        <v>1.1192250443923734E-2</v>
      </c>
      <c r="V20" s="67">
        <f>U19*(1-$W$10)+T20</f>
        <v>3.80641436217065E-4</v>
      </c>
      <c r="W20" s="100">
        <f>V20*CH4_fraction*conv</f>
        <v>2.5376095747804331E-4</v>
      </c>
    </row>
    <row r="21" spans="2:23">
      <c r="B21" s="96">
        <f>Amnt_Deposited!B16</f>
        <v>2002</v>
      </c>
      <c r="C21" s="99">
        <f>Amnt_Deposited!H16</f>
        <v>6.5404456603200004E-2</v>
      </c>
      <c r="D21" s="418">
        <f>Dry_Matter_Content!H8</f>
        <v>0.73</v>
      </c>
      <c r="E21" s="284">
        <f>MCF!R20</f>
        <v>0.8</v>
      </c>
      <c r="F21" s="67">
        <f t="shared" si="0"/>
        <v>5.7294303984403204E-3</v>
      </c>
      <c r="G21" s="67">
        <f t="shared" si="1"/>
        <v>5.7294303984403204E-3</v>
      </c>
      <c r="H21" s="67">
        <f t="shared" si="2"/>
        <v>0</v>
      </c>
      <c r="I21" s="67">
        <f t="shared" si="3"/>
        <v>1.525190184302843E-2</v>
      </c>
      <c r="J21" s="67">
        <f t="shared" si="4"/>
        <v>6.9045708549229489E-4</v>
      </c>
      <c r="K21" s="100">
        <f t="shared" ref="K21:K84" si="6">J21*CH4_fraction*conv</f>
        <v>4.6030472366152993E-4</v>
      </c>
      <c r="O21" s="96">
        <f>Amnt_Deposited!B16</f>
        <v>2002</v>
      </c>
      <c r="P21" s="99">
        <f>Amnt_Deposited!H16</f>
        <v>6.5404456603200004E-2</v>
      </c>
      <c r="Q21" s="284">
        <f>MCF!R20</f>
        <v>0.8</v>
      </c>
      <c r="R21" s="67">
        <f t="shared" si="5"/>
        <v>6.2788278339072001E-3</v>
      </c>
      <c r="S21" s="67">
        <f t="shared" ref="S21:S84" si="7">R21*$W$12</f>
        <v>6.2788278339072001E-3</v>
      </c>
      <c r="T21" s="67">
        <f t="shared" ref="T21:T84" si="8">R21*(1-$W$12)</f>
        <v>0</v>
      </c>
      <c r="U21" s="67">
        <f t="shared" ref="U21:U84" si="9">S21+U20*$W$10</f>
        <v>1.6714412978661296E-2</v>
      </c>
      <c r="V21" s="67">
        <f t="shared" ref="V21:V84" si="10">U20*(1-$W$10)+T21</f>
        <v>7.5666529916963829E-4</v>
      </c>
      <c r="W21" s="100">
        <f t="shared" ref="W21:W84" si="11">V21*CH4_fraction*conv</f>
        <v>5.0444353277975882E-4</v>
      </c>
    </row>
    <row r="22" spans="2:23">
      <c r="B22" s="96">
        <f>Amnt_Deposited!B17</f>
        <v>2003</v>
      </c>
      <c r="C22" s="99">
        <f>Amnt_Deposited!H17</f>
        <v>6.6601817330399993E-2</v>
      </c>
      <c r="D22" s="418">
        <f>Dry_Matter_Content!H9</f>
        <v>0.73</v>
      </c>
      <c r="E22" s="284">
        <f>MCF!R21</f>
        <v>0.8</v>
      </c>
      <c r="F22" s="67">
        <f t="shared" si="0"/>
        <v>5.8343191981430394E-3</v>
      </c>
      <c r="G22" s="67">
        <f t="shared" si="1"/>
        <v>5.8343191981430394E-3</v>
      </c>
      <c r="H22" s="67">
        <f t="shared" si="2"/>
        <v>0</v>
      </c>
      <c r="I22" s="67">
        <f t="shared" si="3"/>
        <v>2.0055098218394889E-2</v>
      </c>
      <c r="J22" s="67">
        <f t="shared" si="4"/>
        <v>1.0311228227765795E-3</v>
      </c>
      <c r="K22" s="100">
        <f t="shared" si="6"/>
        <v>6.8741521518438629E-4</v>
      </c>
      <c r="N22" s="258"/>
      <c r="O22" s="96">
        <f>Amnt_Deposited!B17</f>
        <v>2003</v>
      </c>
      <c r="P22" s="99">
        <f>Amnt_Deposited!H17</f>
        <v>6.6601817330399993E-2</v>
      </c>
      <c r="Q22" s="284">
        <f>MCF!R21</f>
        <v>0.8</v>
      </c>
      <c r="R22" s="67">
        <f t="shared" si="5"/>
        <v>6.3937744637183993E-3</v>
      </c>
      <c r="S22" s="67">
        <f t="shared" si="7"/>
        <v>6.3937744637183993E-3</v>
      </c>
      <c r="T22" s="67">
        <f t="shared" si="8"/>
        <v>0</v>
      </c>
      <c r="U22" s="67">
        <f t="shared" si="9"/>
        <v>2.1978189828377966E-2</v>
      </c>
      <c r="V22" s="67">
        <f t="shared" si="10"/>
        <v>1.1299976140017312E-3</v>
      </c>
      <c r="W22" s="100">
        <f t="shared" si="11"/>
        <v>7.5333174266782078E-4</v>
      </c>
    </row>
    <row r="23" spans="2:23">
      <c r="B23" s="96">
        <f>Amnt_Deposited!B18</f>
        <v>2004</v>
      </c>
      <c r="C23" s="99">
        <f>Amnt_Deposited!H18</f>
        <v>7.0269296288399993E-2</v>
      </c>
      <c r="D23" s="418">
        <f>Dry_Matter_Content!H10</f>
        <v>0.73</v>
      </c>
      <c r="E23" s="284">
        <f>MCF!R22</f>
        <v>0.8</v>
      </c>
      <c r="F23" s="67">
        <f t="shared" si="0"/>
        <v>6.1555903548638387E-3</v>
      </c>
      <c r="G23" s="67">
        <f t="shared" si="1"/>
        <v>6.1555903548638387E-3</v>
      </c>
      <c r="H23" s="67">
        <f t="shared" si="2"/>
        <v>0</v>
      </c>
      <c r="I23" s="67">
        <f t="shared" si="3"/>
        <v>2.4854839991302027E-2</v>
      </c>
      <c r="J23" s="67">
        <f t="shared" si="4"/>
        <v>1.3558485819567009E-3</v>
      </c>
      <c r="K23" s="100">
        <f t="shared" si="6"/>
        <v>9.0389905463780058E-4</v>
      </c>
      <c r="N23" s="258"/>
      <c r="O23" s="96">
        <f>Amnt_Deposited!B18</f>
        <v>2004</v>
      </c>
      <c r="P23" s="99">
        <f>Amnt_Deposited!H18</f>
        <v>7.0269296288399993E-2</v>
      </c>
      <c r="Q23" s="284">
        <f>MCF!R22</f>
        <v>0.8</v>
      </c>
      <c r="R23" s="67">
        <f t="shared" si="5"/>
        <v>6.7458524436864002E-3</v>
      </c>
      <c r="S23" s="67">
        <f t="shared" si="7"/>
        <v>6.7458524436864002E-3</v>
      </c>
      <c r="T23" s="67">
        <f t="shared" si="8"/>
        <v>0</v>
      </c>
      <c r="U23" s="67">
        <f t="shared" si="9"/>
        <v>2.7238180812385788E-2</v>
      </c>
      <c r="V23" s="67">
        <f t="shared" si="10"/>
        <v>1.4858614596785764E-3</v>
      </c>
      <c r="W23" s="100">
        <f t="shared" si="11"/>
        <v>9.9057430645238423E-4</v>
      </c>
    </row>
    <row r="24" spans="2:23">
      <c r="B24" s="96">
        <f>Amnt_Deposited!B19</f>
        <v>2005</v>
      </c>
      <c r="C24" s="99">
        <f>Amnt_Deposited!H19</f>
        <v>7.5322877572799998E-2</v>
      </c>
      <c r="D24" s="418">
        <f>Dry_Matter_Content!H11</f>
        <v>0.73</v>
      </c>
      <c r="E24" s="284">
        <f>MCF!R23</f>
        <v>0.8</v>
      </c>
      <c r="F24" s="67">
        <f t="shared" si="0"/>
        <v>6.5982840753772802E-3</v>
      </c>
      <c r="G24" s="67">
        <f t="shared" si="1"/>
        <v>6.5982840753772802E-3</v>
      </c>
      <c r="H24" s="67">
        <f t="shared" si="2"/>
        <v>0</v>
      </c>
      <c r="I24" s="67">
        <f t="shared" si="3"/>
        <v>2.9772783278018505E-2</v>
      </c>
      <c r="J24" s="67">
        <f t="shared" si="4"/>
        <v>1.6803407886608038E-3</v>
      </c>
      <c r="K24" s="100">
        <f t="shared" si="6"/>
        <v>1.1202271924405358E-3</v>
      </c>
      <c r="N24" s="258"/>
      <c r="O24" s="96">
        <f>Amnt_Deposited!B19</f>
        <v>2005</v>
      </c>
      <c r="P24" s="99">
        <f>Amnt_Deposited!H19</f>
        <v>7.5322877572799998E-2</v>
      </c>
      <c r="Q24" s="284">
        <f>MCF!R23</f>
        <v>0.8</v>
      </c>
      <c r="R24" s="67">
        <f t="shared" si="5"/>
        <v>7.2309962469888E-3</v>
      </c>
      <c r="S24" s="67">
        <f t="shared" si="7"/>
        <v>7.2309962469888E-3</v>
      </c>
      <c r="T24" s="67">
        <f t="shared" si="8"/>
        <v>0</v>
      </c>
      <c r="U24" s="67">
        <f t="shared" si="9"/>
        <v>3.262770770193809E-2</v>
      </c>
      <c r="V24" s="67">
        <f t="shared" si="10"/>
        <v>1.8414693574364978E-3</v>
      </c>
      <c r="W24" s="100">
        <f t="shared" si="11"/>
        <v>1.2276462382909985E-3</v>
      </c>
    </row>
    <row r="25" spans="2:23">
      <c r="B25" s="96">
        <f>Amnt_Deposited!B20</f>
        <v>2006</v>
      </c>
      <c r="C25" s="99">
        <f>Amnt_Deposited!H20</f>
        <v>7.838818095239998E-2</v>
      </c>
      <c r="D25" s="418">
        <f>Dry_Matter_Content!H12</f>
        <v>0.73</v>
      </c>
      <c r="E25" s="284">
        <f>MCF!R24</f>
        <v>0.8</v>
      </c>
      <c r="F25" s="67">
        <f t="shared" si="0"/>
        <v>6.8668046514302377E-3</v>
      </c>
      <c r="G25" s="67">
        <f t="shared" si="1"/>
        <v>6.8668046514302377E-3</v>
      </c>
      <c r="H25" s="67">
        <f t="shared" si="2"/>
        <v>0</v>
      </c>
      <c r="I25" s="67">
        <f t="shared" si="3"/>
        <v>3.4626763781253851E-2</v>
      </c>
      <c r="J25" s="67">
        <f t="shared" si="4"/>
        <v>2.0128241481948907E-3</v>
      </c>
      <c r="K25" s="100">
        <f t="shared" si="6"/>
        <v>1.3418827654632605E-3</v>
      </c>
      <c r="N25" s="258"/>
      <c r="O25" s="96">
        <f>Amnt_Deposited!B20</f>
        <v>2006</v>
      </c>
      <c r="P25" s="99">
        <f>Amnt_Deposited!H20</f>
        <v>7.838818095239998E-2</v>
      </c>
      <c r="Q25" s="284">
        <f>MCF!R24</f>
        <v>0.8</v>
      </c>
      <c r="R25" s="67">
        <f t="shared" si="5"/>
        <v>7.5252653714303983E-3</v>
      </c>
      <c r="S25" s="67">
        <f t="shared" si="7"/>
        <v>7.5252653714303983E-3</v>
      </c>
      <c r="T25" s="67">
        <f t="shared" si="8"/>
        <v>0</v>
      </c>
      <c r="U25" s="67">
        <f t="shared" si="9"/>
        <v>3.7947138390415185E-2</v>
      </c>
      <c r="V25" s="67">
        <f t="shared" si="10"/>
        <v>2.2058346829533053E-3</v>
      </c>
      <c r="W25" s="100">
        <f t="shared" si="11"/>
        <v>1.4705564553022035E-3</v>
      </c>
    </row>
    <row r="26" spans="2:23">
      <c r="B26" s="96">
        <f>Amnt_Deposited!B21</f>
        <v>2007</v>
      </c>
      <c r="C26" s="99">
        <f>Amnt_Deposited!H21</f>
        <v>8.1542861967600008E-2</v>
      </c>
      <c r="D26" s="418">
        <f>Dry_Matter_Content!H13</f>
        <v>0.73</v>
      </c>
      <c r="E26" s="284">
        <f>MCF!R25</f>
        <v>0.8</v>
      </c>
      <c r="F26" s="67">
        <f t="shared" si="0"/>
        <v>7.1431547083617613E-3</v>
      </c>
      <c r="G26" s="67">
        <f t="shared" si="1"/>
        <v>7.1431547083617613E-3</v>
      </c>
      <c r="H26" s="67">
        <f t="shared" si="2"/>
        <v>0</v>
      </c>
      <c r="I26" s="67">
        <f t="shared" si="3"/>
        <v>3.9428935261345978E-2</v>
      </c>
      <c r="J26" s="67">
        <f t="shared" si="4"/>
        <v>2.3409832282696354E-3</v>
      </c>
      <c r="K26" s="100">
        <f t="shared" si="6"/>
        <v>1.5606554855130902E-3</v>
      </c>
      <c r="N26" s="258"/>
      <c r="O26" s="96">
        <f>Amnt_Deposited!B21</f>
        <v>2007</v>
      </c>
      <c r="P26" s="99">
        <f>Amnt_Deposited!H21</f>
        <v>8.1542861967600008E-2</v>
      </c>
      <c r="Q26" s="284">
        <f>MCF!R25</f>
        <v>0.8</v>
      </c>
      <c r="R26" s="67">
        <f t="shared" si="5"/>
        <v>7.8281147488896002E-3</v>
      </c>
      <c r="S26" s="67">
        <f t="shared" si="7"/>
        <v>7.8281147488896002E-3</v>
      </c>
      <c r="T26" s="67">
        <f t="shared" si="8"/>
        <v>0</v>
      </c>
      <c r="U26" s="67">
        <f t="shared" si="9"/>
        <v>4.320979206722847E-2</v>
      </c>
      <c r="V26" s="67">
        <f t="shared" si="10"/>
        <v>2.565461072076313E-3</v>
      </c>
      <c r="W26" s="100">
        <f t="shared" si="11"/>
        <v>1.7103073813842086E-3</v>
      </c>
    </row>
    <row r="27" spans="2:23">
      <c r="B27" s="96">
        <f>Amnt_Deposited!B22</f>
        <v>2008</v>
      </c>
      <c r="C27" s="99">
        <f>Amnt_Deposited!H22</f>
        <v>8.4780429505199997E-2</v>
      </c>
      <c r="D27" s="418">
        <f>Dry_Matter_Content!H14</f>
        <v>0.73</v>
      </c>
      <c r="E27" s="284">
        <f>MCF!R26</f>
        <v>0.8</v>
      </c>
      <c r="F27" s="67">
        <f t="shared" si="0"/>
        <v>7.4267656246555201E-3</v>
      </c>
      <c r="G27" s="67">
        <f t="shared" si="1"/>
        <v>7.4267656246555201E-3</v>
      </c>
      <c r="H27" s="67">
        <f t="shared" si="2"/>
        <v>0</v>
      </c>
      <c r="I27" s="67">
        <f t="shared" si="3"/>
        <v>4.4190061187806232E-2</v>
      </c>
      <c r="J27" s="67">
        <f t="shared" si="4"/>
        <v>2.6656396981952625E-3</v>
      </c>
      <c r="K27" s="100">
        <f t="shared" si="6"/>
        <v>1.7770931321301748E-3</v>
      </c>
      <c r="N27" s="258"/>
      <c r="O27" s="96">
        <f>Amnt_Deposited!B22</f>
        <v>2008</v>
      </c>
      <c r="P27" s="99">
        <f>Amnt_Deposited!H22</f>
        <v>8.4780429505199997E-2</v>
      </c>
      <c r="Q27" s="284">
        <f>MCF!R26</f>
        <v>0.8</v>
      </c>
      <c r="R27" s="67">
        <f t="shared" si="5"/>
        <v>8.1389212324991991E-3</v>
      </c>
      <c r="S27" s="67">
        <f t="shared" si="7"/>
        <v>8.1389212324991991E-3</v>
      </c>
      <c r="T27" s="67">
        <f t="shared" si="8"/>
        <v>0</v>
      </c>
      <c r="U27" s="67">
        <f t="shared" si="9"/>
        <v>4.8427464315404095E-2</v>
      </c>
      <c r="V27" s="67">
        <f t="shared" si="10"/>
        <v>2.9212489843235758E-3</v>
      </c>
      <c r="W27" s="100">
        <f t="shared" si="11"/>
        <v>1.9474993228823837E-3</v>
      </c>
    </row>
    <row r="28" spans="2:23">
      <c r="B28" s="96">
        <f>Amnt_Deposited!B23</f>
        <v>2009</v>
      </c>
      <c r="C28" s="99">
        <f>Amnt_Deposited!H23</f>
        <v>8.8090397920800007E-2</v>
      </c>
      <c r="D28" s="418">
        <f>Dry_Matter_Content!H15</f>
        <v>0.73</v>
      </c>
      <c r="E28" s="284">
        <f>MCF!R27</f>
        <v>0.8</v>
      </c>
      <c r="F28" s="67">
        <f t="shared" si="0"/>
        <v>7.7167188578620809E-3</v>
      </c>
      <c r="G28" s="67">
        <f t="shared" si="1"/>
        <v>7.7167188578620809E-3</v>
      </c>
      <c r="H28" s="67">
        <f t="shared" si="2"/>
        <v>0</v>
      </c>
      <c r="I28" s="67">
        <f t="shared" si="3"/>
        <v>4.8919258810638314E-2</v>
      </c>
      <c r="J28" s="67">
        <f t="shared" si="4"/>
        <v>2.9875212350299937E-3</v>
      </c>
      <c r="K28" s="100">
        <f t="shared" si="6"/>
        <v>1.9916808233533291E-3</v>
      </c>
      <c r="N28" s="258"/>
      <c r="O28" s="96">
        <f>Amnt_Deposited!B23</f>
        <v>2009</v>
      </c>
      <c r="P28" s="99">
        <f>Amnt_Deposited!H23</f>
        <v>8.8090397920800007E-2</v>
      </c>
      <c r="Q28" s="284">
        <f>MCF!R27</f>
        <v>0.8</v>
      </c>
      <c r="R28" s="67">
        <f t="shared" si="5"/>
        <v>8.4566782003968003E-3</v>
      </c>
      <c r="S28" s="67">
        <f t="shared" si="7"/>
        <v>8.4566782003968003E-3</v>
      </c>
      <c r="T28" s="67">
        <f t="shared" si="8"/>
        <v>0</v>
      </c>
      <c r="U28" s="67">
        <f t="shared" si="9"/>
        <v>5.361014664179542E-2</v>
      </c>
      <c r="V28" s="67">
        <f t="shared" si="10"/>
        <v>3.2739958740054726E-3</v>
      </c>
      <c r="W28" s="100">
        <f t="shared" si="11"/>
        <v>2.1826639160036484E-3</v>
      </c>
    </row>
    <row r="29" spans="2:23">
      <c r="B29" s="96">
        <f>Amnt_Deposited!B24</f>
        <v>2010</v>
      </c>
      <c r="C29" s="99">
        <f>Amnt_Deposited!H24</f>
        <v>8.9417081595599995E-2</v>
      </c>
      <c r="D29" s="418">
        <f>Dry_Matter_Content!H16</f>
        <v>0.73</v>
      </c>
      <c r="E29" s="284">
        <f>MCF!R28</f>
        <v>0.8</v>
      </c>
      <c r="F29" s="67">
        <f t="shared" si="0"/>
        <v>7.8329363477745596E-3</v>
      </c>
      <c r="G29" s="67">
        <f t="shared" si="1"/>
        <v>7.8329363477745596E-3</v>
      </c>
      <c r="H29" s="67">
        <f t="shared" si="2"/>
        <v>0</v>
      </c>
      <c r="I29" s="67">
        <f t="shared" si="3"/>
        <v>5.3444950937193328E-2</v>
      </c>
      <c r="J29" s="67">
        <f t="shared" si="4"/>
        <v>3.3072442212195405E-3</v>
      </c>
      <c r="K29" s="100">
        <f t="shared" si="6"/>
        <v>2.2048294808130267E-3</v>
      </c>
      <c r="O29" s="96">
        <f>Amnt_Deposited!B24</f>
        <v>2010</v>
      </c>
      <c r="P29" s="99">
        <f>Amnt_Deposited!H24</f>
        <v>8.9417081595599995E-2</v>
      </c>
      <c r="Q29" s="284">
        <f>MCF!R28</f>
        <v>0.8</v>
      </c>
      <c r="R29" s="67">
        <f t="shared" si="5"/>
        <v>8.5840398331775997E-3</v>
      </c>
      <c r="S29" s="67">
        <f t="shared" si="7"/>
        <v>8.5840398331775997E-3</v>
      </c>
      <c r="T29" s="67">
        <f t="shared" si="8"/>
        <v>0</v>
      </c>
      <c r="U29" s="67">
        <f t="shared" si="9"/>
        <v>5.8569809246239272E-2</v>
      </c>
      <c r="V29" s="67">
        <f t="shared" si="10"/>
        <v>3.6243772287337436E-3</v>
      </c>
      <c r="W29" s="100">
        <f t="shared" si="11"/>
        <v>2.4162514858224954E-3</v>
      </c>
    </row>
    <row r="30" spans="2:23">
      <c r="B30" s="96">
        <f>Amnt_Deposited!B25</f>
        <v>2011</v>
      </c>
      <c r="C30" s="99">
        <f>Amnt_Deposited!H25</f>
        <v>0</v>
      </c>
      <c r="D30" s="418">
        <f>Dry_Matter_Content!H17</f>
        <v>0.73</v>
      </c>
      <c r="E30" s="284">
        <f>MCF!R29</f>
        <v>0.8</v>
      </c>
      <c r="F30" s="67">
        <f t="shared" si="0"/>
        <v>0</v>
      </c>
      <c r="G30" s="67">
        <f t="shared" si="1"/>
        <v>0</v>
      </c>
      <c r="H30" s="67">
        <f t="shared" si="2"/>
        <v>0</v>
      </c>
      <c r="I30" s="67">
        <f t="shared" si="3"/>
        <v>4.9831741959015678E-2</v>
      </c>
      <c r="J30" s="67">
        <f t="shared" si="4"/>
        <v>3.6132089781776506E-3</v>
      </c>
      <c r="K30" s="100">
        <f t="shared" si="6"/>
        <v>2.408805985451767E-3</v>
      </c>
      <c r="O30" s="96">
        <f>Amnt_Deposited!B25</f>
        <v>2011</v>
      </c>
      <c r="P30" s="99">
        <f>Amnt_Deposited!H25</f>
        <v>0</v>
      </c>
      <c r="Q30" s="284">
        <f>MCF!R29</f>
        <v>0.8</v>
      </c>
      <c r="R30" s="67">
        <f t="shared" si="5"/>
        <v>0</v>
      </c>
      <c r="S30" s="67">
        <f t="shared" si="7"/>
        <v>0</v>
      </c>
      <c r="T30" s="67">
        <f t="shared" si="8"/>
        <v>0</v>
      </c>
      <c r="U30" s="67">
        <f t="shared" si="9"/>
        <v>5.4610128174263764E-2</v>
      </c>
      <c r="V30" s="67">
        <f t="shared" si="10"/>
        <v>3.9596810719755085E-3</v>
      </c>
      <c r="W30" s="100">
        <f t="shared" si="11"/>
        <v>2.6397873813170055E-3</v>
      </c>
    </row>
    <row r="31" spans="2:23">
      <c r="B31" s="96">
        <f>Amnt_Deposited!B26</f>
        <v>2012</v>
      </c>
      <c r="C31" s="99">
        <f>Amnt_Deposited!H26</f>
        <v>0</v>
      </c>
      <c r="D31" s="418">
        <f>Dry_Matter_Content!H18</f>
        <v>0.73</v>
      </c>
      <c r="E31" s="284">
        <f>MCF!R30</f>
        <v>0.8</v>
      </c>
      <c r="F31" s="67">
        <f t="shared" si="0"/>
        <v>0</v>
      </c>
      <c r="G31" s="67">
        <f t="shared" si="1"/>
        <v>0</v>
      </c>
      <c r="H31" s="67">
        <f t="shared" si="2"/>
        <v>0</v>
      </c>
      <c r="I31" s="67">
        <f t="shared" si="3"/>
        <v>4.6462808237734153E-2</v>
      </c>
      <c r="J31" s="67">
        <f t="shared" si="4"/>
        <v>3.3689337212815277E-3</v>
      </c>
      <c r="K31" s="100">
        <f t="shared" si="6"/>
        <v>2.2459558141876852E-3</v>
      </c>
      <c r="O31" s="96">
        <f>Amnt_Deposited!B26</f>
        <v>2012</v>
      </c>
      <c r="P31" s="99">
        <f>Amnt_Deposited!H26</f>
        <v>0</v>
      </c>
      <c r="Q31" s="284">
        <f>MCF!R30</f>
        <v>0.8</v>
      </c>
      <c r="R31" s="67">
        <f t="shared" si="5"/>
        <v>0</v>
      </c>
      <c r="S31" s="67">
        <f t="shared" si="7"/>
        <v>0</v>
      </c>
      <c r="T31" s="67">
        <f t="shared" si="8"/>
        <v>0</v>
      </c>
      <c r="U31" s="67">
        <f t="shared" si="9"/>
        <v>5.0918146013955237E-2</v>
      </c>
      <c r="V31" s="67">
        <f t="shared" si="10"/>
        <v>3.6919821603085242E-3</v>
      </c>
      <c r="W31" s="100">
        <f t="shared" si="11"/>
        <v>2.4613214402056825E-3</v>
      </c>
    </row>
    <row r="32" spans="2:23">
      <c r="B32" s="96">
        <f>Amnt_Deposited!B27</f>
        <v>2013</v>
      </c>
      <c r="C32" s="99">
        <f>Amnt_Deposited!H27</f>
        <v>0</v>
      </c>
      <c r="D32" s="418">
        <f>Dry_Matter_Content!H19</f>
        <v>0.73</v>
      </c>
      <c r="E32" s="284">
        <f>MCF!R31</f>
        <v>0.8</v>
      </c>
      <c r="F32" s="67">
        <f t="shared" si="0"/>
        <v>0</v>
      </c>
      <c r="G32" s="67">
        <f t="shared" si="1"/>
        <v>0</v>
      </c>
      <c r="H32" s="67">
        <f t="shared" si="2"/>
        <v>0</v>
      </c>
      <c r="I32" s="67">
        <f t="shared" si="3"/>
        <v>4.332163525633851E-2</v>
      </c>
      <c r="J32" s="67">
        <f t="shared" si="4"/>
        <v>3.1411729813956451E-3</v>
      </c>
      <c r="K32" s="100">
        <f t="shared" si="6"/>
        <v>2.0941153209304299E-3</v>
      </c>
      <c r="O32" s="96">
        <f>Amnt_Deposited!B27</f>
        <v>2013</v>
      </c>
      <c r="P32" s="99">
        <f>Amnt_Deposited!H27</f>
        <v>0</v>
      </c>
      <c r="Q32" s="284">
        <f>MCF!R31</f>
        <v>0.8</v>
      </c>
      <c r="R32" s="67">
        <f t="shared" si="5"/>
        <v>0</v>
      </c>
      <c r="S32" s="67">
        <f t="shared" si="7"/>
        <v>0</v>
      </c>
      <c r="T32" s="67">
        <f t="shared" si="8"/>
        <v>0</v>
      </c>
      <c r="U32" s="67">
        <f t="shared" si="9"/>
        <v>4.7475764664480558E-2</v>
      </c>
      <c r="V32" s="67">
        <f t="shared" si="10"/>
        <v>3.4423813494746797E-3</v>
      </c>
      <c r="W32" s="100">
        <f t="shared" si="11"/>
        <v>2.2949208996497863E-3</v>
      </c>
    </row>
    <row r="33" spans="2:23">
      <c r="B33" s="96">
        <f>Amnt_Deposited!B28</f>
        <v>2014</v>
      </c>
      <c r="C33" s="99">
        <f>Amnt_Deposited!H28</f>
        <v>0</v>
      </c>
      <c r="D33" s="418">
        <f>Dry_Matter_Content!H20</f>
        <v>0.73</v>
      </c>
      <c r="E33" s="284">
        <f>MCF!R32</f>
        <v>0.8</v>
      </c>
      <c r="F33" s="67">
        <f t="shared" si="0"/>
        <v>0</v>
      </c>
      <c r="G33" s="67">
        <f t="shared" si="1"/>
        <v>0</v>
      </c>
      <c r="H33" s="67">
        <f t="shared" si="2"/>
        <v>0</v>
      </c>
      <c r="I33" s="67">
        <f t="shared" si="3"/>
        <v>4.0392824981229668E-2</v>
      </c>
      <c r="J33" s="67">
        <f t="shared" si="4"/>
        <v>2.928810275108842E-3</v>
      </c>
      <c r="K33" s="100">
        <f t="shared" si="6"/>
        <v>1.9525401834058946E-3</v>
      </c>
      <c r="O33" s="96">
        <f>Amnt_Deposited!B28</f>
        <v>2014</v>
      </c>
      <c r="P33" s="99">
        <f>Amnt_Deposited!H28</f>
        <v>0</v>
      </c>
      <c r="Q33" s="284">
        <f>MCF!R32</f>
        <v>0.8</v>
      </c>
      <c r="R33" s="67">
        <f t="shared" si="5"/>
        <v>0</v>
      </c>
      <c r="S33" s="67">
        <f t="shared" si="7"/>
        <v>0</v>
      </c>
      <c r="T33" s="67">
        <f t="shared" si="8"/>
        <v>0</v>
      </c>
      <c r="U33" s="67">
        <f t="shared" si="9"/>
        <v>4.4266109568470866E-2</v>
      </c>
      <c r="V33" s="67">
        <f t="shared" si="10"/>
        <v>3.2096550960096898E-3</v>
      </c>
      <c r="W33" s="100">
        <f t="shared" si="11"/>
        <v>2.1397700640064599E-3</v>
      </c>
    </row>
    <row r="34" spans="2:23">
      <c r="B34" s="96">
        <f>Amnt_Deposited!B29</f>
        <v>2015</v>
      </c>
      <c r="C34" s="99">
        <f>Amnt_Deposited!H29</f>
        <v>0</v>
      </c>
      <c r="D34" s="418">
        <f>Dry_Matter_Content!H21</f>
        <v>0.73</v>
      </c>
      <c r="E34" s="284">
        <f>MCF!R33</f>
        <v>0.8</v>
      </c>
      <c r="F34" s="67">
        <f t="shared" si="0"/>
        <v>0</v>
      </c>
      <c r="G34" s="67">
        <f t="shared" si="1"/>
        <v>0</v>
      </c>
      <c r="H34" s="67">
        <f t="shared" si="2"/>
        <v>0</v>
      </c>
      <c r="I34" s="67">
        <f t="shared" si="3"/>
        <v>3.7662020381041141E-2</v>
      </c>
      <c r="J34" s="67">
        <f t="shared" si="4"/>
        <v>2.7308046001885246E-3</v>
      </c>
      <c r="K34" s="100">
        <f t="shared" si="6"/>
        <v>1.820536400125683E-3</v>
      </c>
      <c r="O34" s="96">
        <f>Amnt_Deposited!B29</f>
        <v>2015</v>
      </c>
      <c r="P34" s="99">
        <f>Amnt_Deposited!H29</f>
        <v>0</v>
      </c>
      <c r="Q34" s="284">
        <f>MCF!R33</f>
        <v>0.8</v>
      </c>
      <c r="R34" s="67">
        <f t="shared" si="5"/>
        <v>0</v>
      </c>
      <c r="S34" s="67">
        <f t="shared" si="7"/>
        <v>0</v>
      </c>
      <c r="T34" s="67">
        <f t="shared" si="8"/>
        <v>0</v>
      </c>
      <c r="U34" s="67">
        <f t="shared" si="9"/>
        <v>4.1273446992921799E-2</v>
      </c>
      <c r="V34" s="67">
        <f t="shared" si="10"/>
        <v>2.9926625755490677E-3</v>
      </c>
      <c r="W34" s="100">
        <f t="shared" si="11"/>
        <v>1.9951083836993785E-3</v>
      </c>
    </row>
    <row r="35" spans="2:23">
      <c r="B35" s="96">
        <f>Amnt_Deposited!B30</f>
        <v>2016</v>
      </c>
      <c r="C35" s="99">
        <f>Amnt_Deposited!H30</f>
        <v>0</v>
      </c>
      <c r="D35" s="418">
        <f>Dry_Matter_Content!H22</f>
        <v>0.73</v>
      </c>
      <c r="E35" s="284">
        <f>MCF!R34</f>
        <v>0.8</v>
      </c>
      <c r="F35" s="67">
        <f t="shared" si="0"/>
        <v>0</v>
      </c>
      <c r="G35" s="67">
        <f t="shared" si="1"/>
        <v>0</v>
      </c>
      <c r="H35" s="67">
        <f t="shared" si="2"/>
        <v>0</v>
      </c>
      <c r="I35" s="67">
        <f t="shared" si="3"/>
        <v>3.5115835048454627E-2</v>
      </c>
      <c r="J35" s="67">
        <f t="shared" si="4"/>
        <v>2.5461853325865142E-3</v>
      </c>
      <c r="K35" s="100">
        <f t="shared" si="6"/>
        <v>1.6974568883910094E-3</v>
      </c>
      <c r="O35" s="96">
        <f>Amnt_Deposited!B30</f>
        <v>2016</v>
      </c>
      <c r="P35" s="99">
        <f>Amnt_Deposited!H30</f>
        <v>0</v>
      </c>
      <c r="Q35" s="284">
        <f>MCF!R34</f>
        <v>0.8</v>
      </c>
      <c r="R35" s="67">
        <f t="shared" si="5"/>
        <v>0</v>
      </c>
      <c r="S35" s="67">
        <f t="shared" si="7"/>
        <v>0</v>
      </c>
      <c r="T35" s="67">
        <f t="shared" si="8"/>
        <v>0</v>
      </c>
      <c r="U35" s="67">
        <f t="shared" si="9"/>
        <v>3.8483106902416027E-2</v>
      </c>
      <c r="V35" s="67">
        <f t="shared" si="10"/>
        <v>2.7903400905057688E-3</v>
      </c>
      <c r="W35" s="100">
        <f t="shared" si="11"/>
        <v>1.8602267270038458E-3</v>
      </c>
    </row>
    <row r="36" spans="2:23">
      <c r="B36" s="96">
        <f>Amnt_Deposited!B31</f>
        <v>2017</v>
      </c>
      <c r="C36" s="99">
        <f>Amnt_Deposited!H31</f>
        <v>0</v>
      </c>
      <c r="D36" s="418">
        <f>Dry_Matter_Content!H23</f>
        <v>0.73</v>
      </c>
      <c r="E36" s="284">
        <f>MCF!R35</f>
        <v>0.8</v>
      </c>
      <c r="F36" s="67">
        <f t="shared" si="0"/>
        <v>0</v>
      </c>
      <c r="G36" s="67">
        <f t="shared" si="1"/>
        <v>0</v>
      </c>
      <c r="H36" s="67">
        <f t="shared" si="2"/>
        <v>0</v>
      </c>
      <c r="I36" s="67">
        <f t="shared" si="3"/>
        <v>3.2741787580015787E-2</v>
      </c>
      <c r="J36" s="67">
        <f t="shared" si="4"/>
        <v>2.374047468438837E-3</v>
      </c>
      <c r="K36" s="100">
        <f t="shared" si="6"/>
        <v>1.5826983122925579E-3</v>
      </c>
      <c r="O36" s="96">
        <f>Amnt_Deposited!B31</f>
        <v>2017</v>
      </c>
      <c r="P36" s="99">
        <f>Amnt_Deposited!H31</f>
        <v>0</v>
      </c>
      <c r="Q36" s="284">
        <f>MCF!R35</f>
        <v>0.8</v>
      </c>
      <c r="R36" s="67">
        <f t="shared" si="5"/>
        <v>0</v>
      </c>
      <c r="S36" s="67">
        <f t="shared" si="7"/>
        <v>0</v>
      </c>
      <c r="T36" s="67">
        <f t="shared" si="8"/>
        <v>0</v>
      </c>
      <c r="U36" s="67">
        <f t="shared" si="9"/>
        <v>3.5881411046592641E-2</v>
      </c>
      <c r="V36" s="67">
        <f t="shared" si="10"/>
        <v>2.6016958558233829E-3</v>
      </c>
      <c r="W36" s="100">
        <f t="shared" si="11"/>
        <v>1.7344639038822552E-3</v>
      </c>
    </row>
    <row r="37" spans="2:23">
      <c r="B37" s="96">
        <f>Amnt_Deposited!B32</f>
        <v>2018</v>
      </c>
      <c r="C37" s="99">
        <f>Amnt_Deposited!H32</f>
        <v>0</v>
      </c>
      <c r="D37" s="418">
        <f>Dry_Matter_Content!H24</f>
        <v>0.73</v>
      </c>
      <c r="E37" s="284">
        <f>MCF!R36</f>
        <v>0.8</v>
      </c>
      <c r="F37" s="67">
        <f t="shared" si="0"/>
        <v>0</v>
      </c>
      <c r="G37" s="67">
        <f t="shared" si="1"/>
        <v>0</v>
      </c>
      <c r="H37" s="67">
        <f t="shared" si="2"/>
        <v>0</v>
      </c>
      <c r="I37" s="67">
        <f t="shared" si="3"/>
        <v>3.0528240392280054E-2</v>
      </c>
      <c r="J37" s="67">
        <f t="shared" si="4"/>
        <v>2.2135471877357334E-3</v>
      </c>
      <c r="K37" s="100">
        <f t="shared" si="6"/>
        <v>1.4756981251571556E-3</v>
      </c>
      <c r="O37" s="96">
        <f>Amnt_Deposited!B32</f>
        <v>2018</v>
      </c>
      <c r="P37" s="99">
        <f>Amnt_Deposited!H32</f>
        <v>0</v>
      </c>
      <c r="Q37" s="284">
        <f>MCF!R36</f>
        <v>0.8</v>
      </c>
      <c r="R37" s="67">
        <f t="shared" si="5"/>
        <v>0</v>
      </c>
      <c r="S37" s="67">
        <f t="shared" si="7"/>
        <v>0</v>
      </c>
      <c r="T37" s="67">
        <f t="shared" si="8"/>
        <v>0</v>
      </c>
      <c r="U37" s="67">
        <f t="shared" si="9"/>
        <v>3.3455605909347999E-2</v>
      </c>
      <c r="V37" s="67">
        <f t="shared" si="10"/>
        <v>2.4258051372446393E-3</v>
      </c>
      <c r="W37" s="100">
        <f t="shared" si="11"/>
        <v>1.6172034248297595E-3</v>
      </c>
    </row>
    <row r="38" spans="2:23">
      <c r="B38" s="96">
        <f>Amnt_Deposited!B33</f>
        <v>2019</v>
      </c>
      <c r="C38" s="99">
        <f>Amnt_Deposited!H33</f>
        <v>0</v>
      </c>
      <c r="D38" s="418">
        <f>Dry_Matter_Content!H25</f>
        <v>0.73</v>
      </c>
      <c r="E38" s="284">
        <f>MCF!R37</f>
        <v>0.8</v>
      </c>
      <c r="F38" s="67">
        <f t="shared" si="0"/>
        <v>0</v>
      </c>
      <c r="G38" s="67">
        <f t="shared" si="1"/>
        <v>0</v>
      </c>
      <c r="H38" s="67">
        <f t="shared" si="2"/>
        <v>0</v>
      </c>
      <c r="I38" s="67">
        <f t="shared" si="3"/>
        <v>2.8464342674365064E-2</v>
      </c>
      <c r="J38" s="67">
        <f t="shared" si="4"/>
        <v>2.0638977179149895E-3</v>
      </c>
      <c r="K38" s="100">
        <f t="shared" si="6"/>
        <v>1.3759318119433263E-3</v>
      </c>
      <c r="O38" s="96">
        <f>Amnt_Deposited!B33</f>
        <v>2019</v>
      </c>
      <c r="P38" s="99">
        <f>Amnt_Deposited!H33</f>
        <v>0</v>
      </c>
      <c r="Q38" s="284">
        <f>MCF!R37</f>
        <v>0.8</v>
      </c>
      <c r="R38" s="67">
        <f t="shared" si="5"/>
        <v>0</v>
      </c>
      <c r="S38" s="67">
        <f t="shared" si="7"/>
        <v>0</v>
      </c>
      <c r="T38" s="67">
        <f t="shared" si="8"/>
        <v>0</v>
      </c>
      <c r="U38" s="67">
        <f t="shared" si="9"/>
        <v>3.1193800191084996E-2</v>
      </c>
      <c r="V38" s="67">
        <f t="shared" si="10"/>
        <v>2.261805718263002E-3</v>
      </c>
      <c r="W38" s="100">
        <f t="shared" si="11"/>
        <v>1.5078704788420013E-3</v>
      </c>
    </row>
    <row r="39" spans="2:23">
      <c r="B39" s="96">
        <f>Amnt_Deposited!B34</f>
        <v>2020</v>
      </c>
      <c r="C39" s="99">
        <f>Amnt_Deposited!H34</f>
        <v>0</v>
      </c>
      <c r="D39" s="418">
        <f>Dry_Matter_Content!H26</f>
        <v>0.73</v>
      </c>
      <c r="E39" s="284">
        <f>MCF!R38</f>
        <v>0.8</v>
      </c>
      <c r="F39" s="67">
        <f t="shared" si="0"/>
        <v>0</v>
      </c>
      <c r="G39" s="67">
        <f t="shared" si="1"/>
        <v>0</v>
      </c>
      <c r="H39" s="67">
        <f t="shared" si="2"/>
        <v>0</v>
      </c>
      <c r="I39" s="67">
        <f t="shared" si="3"/>
        <v>2.6539977197263139E-2</v>
      </c>
      <c r="J39" s="67">
        <f t="shared" si="4"/>
        <v>1.9243654771019265E-3</v>
      </c>
      <c r="K39" s="100">
        <f t="shared" si="6"/>
        <v>1.2829103180679508E-3</v>
      </c>
      <c r="O39" s="96">
        <f>Amnt_Deposited!B34</f>
        <v>2020</v>
      </c>
      <c r="P39" s="99">
        <f>Amnt_Deposited!H34</f>
        <v>0</v>
      </c>
      <c r="Q39" s="284">
        <f>MCF!R38</f>
        <v>0.8</v>
      </c>
      <c r="R39" s="67">
        <f t="shared" si="5"/>
        <v>0</v>
      </c>
      <c r="S39" s="67">
        <f t="shared" si="7"/>
        <v>0</v>
      </c>
      <c r="T39" s="67">
        <f t="shared" si="8"/>
        <v>0</v>
      </c>
      <c r="U39" s="67">
        <f t="shared" si="9"/>
        <v>2.908490651754864E-2</v>
      </c>
      <c r="V39" s="67">
        <f t="shared" si="10"/>
        <v>2.1088936735363575E-3</v>
      </c>
      <c r="W39" s="100">
        <f t="shared" si="11"/>
        <v>1.405929115690905E-3</v>
      </c>
    </row>
    <row r="40" spans="2:23">
      <c r="B40" s="96">
        <f>Amnt_Deposited!B35</f>
        <v>2021</v>
      </c>
      <c r="C40" s="99">
        <f>Amnt_Deposited!H35</f>
        <v>0</v>
      </c>
      <c r="D40" s="418">
        <f>Dry_Matter_Content!H27</f>
        <v>0.73</v>
      </c>
      <c r="E40" s="284">
        <f>MCF!R39</f>
        <v>0.8</v>
      </c>
      <c r="F40" s="67">
        <f t="shared" si="0"/>
        <v>0</v>
      </c>
      <c r="G40" s="67">
        <f t="shared" si="1"/>
        <v>0</v>
      </c>
      <c r="H40" s="67">
        <f t="shared" si="2"/>
        <v>0</v>
      </c>
      <c r="I40" s="67">
        <f t="shared" si="3"/>
        <v>2.4745710719172941E-2</v>
      </c>
      <c r="J40" s="67">
        <f t="shared" si="4"/>
        <v>1.7942664780901979E-3</v>
      </c>
      <c r="K40" s="100">
        <f t="shared" si="6"/>
        <v>1.1961776520601319E-3</v>
      </c>
      <c r="O40" s="96">
        <f>Amnt_Deposited!B35</f>
        <v>2021</v>
      </c>
      <c r="P40" s="99">
        <f>Amnt_Deposited!H35</f>
        <v>0</v>
      </c>
      <c r="Q40" s="284">
        <f>MCF!R39</f>
        <v>0.8</v>
      </c>
      <c r="R40" s="67">
        <f t="shared" si="5"/>
        <v>0</v>
      </c>
      <c r="S40" s="67">
        <f t="shared" si="7"/>
        <v>0</v>
      </c>
      <c r="T40" s="67">
        <f t="shared" si="8"/>
        <v>0</v>
      </c>
      <c r="U40" s="67">
        <f t="shared" si="9"/>
        <v>2.7118587089504587E-2</v>
      </c>
      <c r="V40" s="67">
        <f t="shared" si="10"/>
        <v>1.9663194280440523E-3</v>
      </c>
      <c r="W40" s="100">
        <f t="shared" si="11"/>
        <v>1.3108796186960348E-3</v>
      </c>
    </row>
    <row r="41" spans="2:23">
      <c r="B41" s="96">
        <f>Amnt_Deposited!B36</f>
        <v>2022</v>
      </c>
      <c r="C41" s="99">
        <f>Amnt_Deposited!H36</f>
        <v>0</v>
      </c>
      <c r="D41" s="418">
        <f>Dry_Matter_Content!H28</f>
        <v>0.73</v>
      </c>
      <c r="E41" s="284">
        <f>MCF!R40</f>
        <v>0.8</v>
      </c>
      <c r="F41" s="67">
        <f t="shared" si="0"/>
        <v>0</v>
      </c>
      <c r="G41" s="67">
        <f t="shared" si="1"/>
        <v>0</v>
      </c>
      <c r="H41" s="67">
        <f t="shared" si="2"/>
        <v>0</v>
      </c>
      <c r="I41" s="67">
        <f t="shared" si="3"/>
        <v>2.3072747743737229E-2</v>
      </c>
      <c r="J41" s="67">
        <f t="shared" si="4"/>
        <v>1.6729629754357121E-3</v>
      </c>
      <c r="K41" s="100">
        <f t="shared" si="6"/>
        <v>1.1153086502904746E-3</v>
      </c>
      <c r="O41" s="96">
        <f>Amnt_Deposited!B36</f>
        <v>2022</v>
      </c>
      <c r="P41" s="99">
        <f>Amnt_Deposited!H36</f>
        <v>0</v>
      </c>
      <c r="Q41" s="284">
        <f>MCF!R40</f>
        <v>0.8</v>
      </c>
      <c r="R41" s="67">
        <f t="shared" si="5"/>
        <v>0</v>
      </c>
      <c r="S41" s="67">
        <f t="shared" si="7"/>
        <v>0</v>
      </c>
      <c r="T41" s="67">
        <f t="shared" si="8"/>
        <v>0</v>
      </c>
      <c r="U41" s="67">
        <f t="shared" si="9"/>
        <v>2.5285203006835313E-2</v>
      </c>
      <c r="V41" s="67">
        <f t="shared" si="10"/>
        <v>1.8333840826692731E-3</v>
      </c>
      <c r="W41" s="100">
        <f t="shared" si="11"/>
        <v>1.2222560551128487E-3</v>
      </c>
    </row>
    <row r="42" spans="2:23">
      <c r="B42" s="96">
        <f>Amnt_Deposited!B37</f>
        <v>2023</v>
      </c>
      <c r="C42" s="99">
        <f>Amnt_Deposited!H37</f>
        <v>0</v>
      </c>
      <c r="D42" s="418">
        <f>Dry_Matter_Content!H29</f>
        <v>0.73</v>
      </c>
      <c r="E42" s="284">
        <f>MCF!R41</f>
        <v>0.8</v>
      </c>
      <c r="F42" s="67">
        <f t="shared" si="0"/>
        <v>0</v>
      </c>
      <c r="G42" s="67">
        <f t="shared" si="1"/>
        <v>0</v>
      </c>
      <c r="H42" s="67">
        <f t="shared" si="2"/>
        <v>0</v>
      </c>
      <c r="I42" s="67">
        <f t="shared" si="3"/>
        <v>2.1512887404509504E-2</v>
      </c>
      <c r="J42" s="67">
        <f t="shared" si="4"/>
        <v>1.5598603392277248E-3</v>
      </c>
      <c r="K42" s="100">
        <f t="shared" si="6"/>
        <v>1.0399068928184832E-3</v>
      </c>
      <c r="O42" s="96">
        <f>Amnt_Deposited!B37</f>
        <v>2023</v>
      </c>
      <c r="P42" s="99">
        <f>Amnt_Deposited!H37</f>
        <v>0</v>
      </c>
      <c r="Q42" s="284">
        <f>MCF!R41</f>
        <v>0.8</v>
      </c>
      <c r="R42" s="67">
        <f t="shared" si="5"/>
        <v>0</v>
      </c>
      <c r="S42" s="67">
        <f t="shared" si="7"/>
        <v>0</v>
      </c>
      <c r="T42" s="67">
        <f t="shared" si="8"/>
        <v>0</v>
      </c>
      <c r="U42" s="67">
        <f t="shared" si="9"/>
        <v>2.3575767018640545E-2</v>
      </c>
      <c r="V42" s="67">
        <f t="shared" si="10"/>
        <v>1.7094359881947663E-3</v>
      </c>
      <c r="W42" s="100">
        <f t="shared" si="11"/>
        <v>1.1396239921298442E-3</v>
      </c>
    </row>
    <row r="43" spans="2:23">
      <c r="B43" s="96">
        <f>Amnt_Deposited!B38</f>
        <v>2024</v>
      </c>
      <c r="C43" s="99">
        <f>Amnt_Deposited!H38</f>
        <v>0</v>
      </c>
      <c r="D43" s="418">
        <f>Dry_Matter_Content!H30</f>
        <v>0.73</v>
      </c>
      <c r="E43" s="284">
        <f>MCF!R42</f>
        <v>0.8</v>
      </c>
      <c r="F43" s="67">
        <f t="shared" si="0"/>
        <v>0</v>
      </c>
      <c r="G43" s="67">
        <f t="shared" si="1"/>
        <v>0</v>
      </c>
      <c r="H43" s="67">
        <f t="shared" si="2"/>
        <v>0</v>
      </c>
      <c r="I43" s="67">
        <f t="shared" si="3"/>
        <v>2.0058483264297176E-2</v>
      </c>
      <c r="J43" s="67">
        <f t="shared" si="4"/>
        <v>1.4544041402123264E-3</v>
      </c>
      <c r="K43" s="100">
        <f t="shared" si="6"/>
        <v>9.696027601415509E-4</v>
      </c>
      <c r="O43" s="96">
        <f>Amnt_Deposited!B38</f>
        <v>2024</v>
      </c>
      <c r="P43" s="99">
        <f>Amnt_Deposited!H38</f>
        <v>0</v>
      </c>
      <c r="Q43" s="284">
        <f>MCF!R42</f>
        <v>0.8</v>
      </c>
      <c r="R43" s="67">
        <f t="shared" si="5"/>
        <v>0</v>
      </c>
      <c r="S43" s="67">
        <f t="shared" si="7"/>
        <v>0</v>
      </c>
      <c r="T43" s="67">
        <f t="shared" si="8"/>
        <v>0</v>
      </c>
      <c r="U43" s="67">
        <f t="shared" si="9"/>
        <v>2.1981899467722929E-2</v>
      </c>
      <c r="V43" s="67">
        <f t="shared" si="10"/>
        <v>1.5938675509176176E-3</v>
      </c>
      <c r="W43" s="100">
        <f t="shared" si="11"/>
        <v>1.0625783672784117E-3</v>
      </c>
    </row>
    <row r="44" spans="2:23">
      <c r="B44" s="96">
        <f>Amnt_Deposited!B39</f>
        <v>2025</v>
      </c>
      <c r="C44" s="99">
        <f>Amnt_Deposited!H39</f>
        <v>0</v>
      </c>
      <c r="D44" s="418">
        <f>Dry_Matter_Content!H31</f>
        <v>0.73</v>
      </c>
      <c r="E44" s="284">
        <f>MCF!R43</f>
        <v>0.8</v>
      </c>
      <c r="F44" s="67">
        <f t="shared" si="0"/>
        <v>0</v>
      </c>
      <c r="G44" s="67">
        <f t="shared" si="1"/>
        <v>0</v>
      </c>
      <c r="H44" s="67">
        <f t="shared" si="2"/>
        <v>0</v>
      </c>
      <c r="I44" s="67">
        <f t="shared" si="3"/>
        <v>1.8702405832317578E-2</v>
      </c>
      <c r="J44" s="67">
        <f t="shared" si="4"/>
        <v>1.3560774319795975E-3</v>
      </c>
      <c r="K44" s="100">
        <f t="shared" si="6"/>
        <v>9.0405162131973167E-4</v>
      </c>
      <c r="O44" s="96">
        <f>Amnt_Deposited!B39</f>
        <v>2025</v>
      </c>
      <c r="P44" s="99">
        <f>Amnt_Deposited!H39</f>
        <v>0</v>
      </c>
      <c r="Q44" s="284">
        <f>MCF!R43</f>
        <v>0.8</v>
      </c>
      <c r="R44" s="67">
        <f t="shared" si="5"/>
        <v>0</v>
      </c>
      <c r="S44" s="67">
        <f t="shared" si="7"/>
        <v>0</v>
      </c>
      <c r="T44" s="67">
        <f t="shared" si="8"/>
        <v>0</v>
      </c>
      <c r="U44" s="67">
        <f t="shared" si="9"/>
        <v>2.0495787213498713E-2</v>
      </c>
      <c r="V44" s="67">
        <f t="shared" si="10"/>
        <v>1.4861122542242161E-3</v>
      </c>
      <c r="W44" s="100">
        <f t="shared" si="11"/>
        <v>9.9074150281614403E-4</v>
      </c>
    </row>
    <row r="45" spans="2:23">
      <c r="B45" s="96">
        <f>Amnt_Deposited!B40</f>
        <v>2026</v>
      </c>
      <c r="C45" s="99">
        <f>Amnt_Deposited!H40</f>
        <v>0</v>
      </c>
      <c r="D45" s="418">
        <f>Dry_Matter_Content!H32</f>
        <v>0.73</v>
      </c>
      <c r="E45" s="284">
        <f>MCF!R44</f>
        <v>0.8</v>
      </c>
      <c r="F45" s="67">
        <f t="shared" si="0"/>
        <v>0</v>
      </c>
      <c r="G45" s="67">
        <f t="shared" si="1"/>
        <v>0</v>
      </c>
      <c r="H45" s="67">
        <f t="shared" si="2"/>
        <v>0</v>
      </c>
      <c r="I45" s="67">
        <f t="shared" si="3"/>
        <v>1.7438007615425872E-2</v>
      </c>
      <c r="J45" s="67">
        <f t="shared" si="4"/>
        <v>1.2643982168917055E-3</v>
      </c>
      <c r="K45" s="100">
        <f t="shared" si="6"/>
        <v>8.4293214459447031E-4</v>
      </c>
      <c r="O45" s="96">
        <f>Amnt_Deposited!B40</f>
        <v>2026</v>
      </c>
      <c r="P45" s="99">
        <f>Amnt_Deposited!H40</f>
        <v>0</v>
      </c>
      <c r="Q45" s="284">
        <f>MCF!R44</f>
        <v>0.8</v>
      </c>
      <c r="R45" s="67">
        <f t="shared" si="5"/>
        <v>0</v>
      </c>
      <c r="S45" s="67">
        <f t="shared" si="7"/>
        <v>0</v>
      </c>
      <c r="T45" s="67">
        <f t="shared" si="8"/>
        <v>0</v>
      </c>
      <c r="U45" s="67">
        <f t="shared" si="9"/>
        <v>1.9110145331973558E-2</v>
      </c>
      <c r="V45" s="67">
        <f t="shared" si="10"/>
        <v>1.3856418815251566E-3</v>
      </c>
      <c r="W45" s="100">
        <f t="shared" si="11"/>
        <v>9.2376125435010439E-4</v>
      </c>
    </row>
    <row r="46" spans="2:23">
      <c r="B46" s="96">
        <f>Amnt_Deposited!B41</f>
        <v>2027</v>
      </c>
      <c r="C46" s="99">
        <f>Amnt_Deposited!H41</f>
        <v>0</v>
      </c>
      <c r="D46" s="418">
        <f>Dry_Matter_Content!H33</f>
        <v>0.73</v>
      </c>
      <c r="E46" s="284">
        <f>MCF!R45</f>
        <v>0.8</v>
      </c>
      <c r="F46" s="67">
        <f t="shared" si="0"/>
        <v>0</v>
      </c>
      <c r="G46" s="67">
        <f t="shared" si="1"/>
        <v>0</v>
      </c>
      <c r="H46" s="67">
        <f t="shared" si="2"/>
        <v>0</v>
      </c>
      <c r="I46" s="67">
        <f t="shared" si="3"/>
        <v>1.6259090532095944E-2</v>
      </c>
      <c r="J46" s="67">
        <f t="shared" si="4"/>
        <v>1.178917083329927E-3</v>
      </c>
      <c r="K46" s="100">
        <f t="shared" si="6"/>
        <v>7.8594472221995128E-4</v>
      </c>
      <c r="O46" s="96">
        <f>Amnt_Deposited!B41</f>
        <v>2027</v>
      </c>
      <c r="P46" s="99">
        <f>Amnt_Deposited!H41</f>
        <v>0</v>
      </c>
      <c r="Q46" s="284">
        <f>MCF!R45</f>
        <v>0.8</v>
      </c>
      <c r="R46" s="67">
        <f t="shared" si="5"/>
        <v>0</v>
      </c>
      <c r="S46" s="67">
        <f t="shared" si="7"/>
        <v>0</v>
      </c>
      <c r="T46" s="67">
        <f t="shared" si="8"/>
        <v>0</v>
      </c>
      <c r="U46" s="67">
        <f t="shared" si="9"/>
        <v>1.7818181405036652E-2</v>
      </c>
      <c r="V46" s="67">
        <f t="shared" si="10"/>
        <v>1.2919639269369063E-3</v>
      </c>
      <c r="W46" s="100">
        <f t="shared" si="11"/>
        <v>8.6130928462460415E-4</v>
      </c>
    </row>
    <row r="47" spans="2:23">
      <c r="B47" s="96">
        <f>Amnt_Deposited!B42</f>
        <v>2028</v>
      </c>
      <c r="C47" s="99">
        <f>Amnt_Deposited!H42</f>
        <v>0</v>
      </c>
      <c r="D47" s="418">
        <f>Dry_Matter_Content!H34</f>
        <v>0.73</v>
      </c>
      <c r="E47" s="284">
        <f>MCF!R46</f>
        <v>0.8</v>
      </c>
      <c r="F47" s="67">
        <f t="shared" si="0"/>
        <v>0</v>
      </c>
      <c r="G47" s="67">
        <f t="shared" si="1"/>
        <v>0</v>
      </c>
      <c r="H47" s="67">
        <f t="shared" si="2"/>
        <v>0</v>
      </c>
      <c r="I47" s="67">
        <f t="shared" si="3"/>
        <v>1.5159875529417574E-2</v>
      </c>
      <c r="J47" s="67">
        <f t="shared" si="4"/>
        <v>1.0992150026783696E-3</v>
      </c>
      <c r="K47" s="100">
        <f t="shared" si="6"/>
        <v>7.3281000178557969E-4</v>
      </c>
      <c r="O47" s="96">
        <f>Amnt_Deposited!B42</f>
        <v>2028</v>
      </c>
      <c r="P47" s="99">
        <f>Amnt_Deposited!H42</f>
        <v>0</v>
      </c>
      <c r="Q47" s="284">
        <f>MCF!R46</f>
        <v>0.8</v>
      </c>
      <c r="R47" s="67">
        <f t="shared" si="5"/>
        <v>0</v>
      </c>
      <c r="S47" s="67">
        <f t="shared" si="7"/>
        <v>0</v>
      </c>
      <c r="T47" s="67">
        <f t="shared" si="8"/>
        <v>0</v>
      </c>
      <c r="U47" s="67">
        <f t="shared" si="9"/>
        <v>1.661356222401926E-2</v>
      </c>
      <c r="V47" s="67">
        <f t="shared" si="10"/>
        <v>1.2046191810173915E-3</v>
      </c>
      <c r="W47" s="100">
        <f t="shared" si="11"/>
        <v>8.0307945401159432E-4</v>
      </c>
    </row>
    <row r="48" spans="2:23">
      <c r="B48" s="96">
        <f>Amnt_Deposited!B43</f>
        <v>2029</v>
      </c>
      <c r="C48" s="99">
        <f>Amnt_Deposited!H43</f>
        <v>0</v>
      </c>
      <c r="D48" s="418">
        <f>Dry_Matter_Content!H35</f>
        <v>0.73</v>
      </c>
      <c r="E48" s="284">
        <f>MCF!R47</f>
        <v>0.8</v>
      </c>
      <c r="F48" s="67">
        <f t="shared" si="0"/>
        <v>0</v>
      </c>
      <c r="G48" s="67">
        <f t="shared" si="1"/>
        <v>0</v>
      </c>
      <c r="H48" s="67">
        <f t="shared" si="2"/>
        <v>0</v>
      </c>
      <c r="I48" s="67">
        <f t="shared" si="3"/>
        <v>1.4134974254172362E-2</v>
      </c>
      <c r="J48" s="67">
        <f t="shared" si="4"/>
        <v>1.0249012752452122E-3</v>
      </c>
      <c r="K48" s="100">
        <f t="shared" si="6"/>
        <v>6.8326751683014139E-4</v>
      </c>
      <c r="O48" s="96">
        <f>Amnt_Deposited!B43</f>
        <v>2029</v>
      </c>
      <c r="P48" s="99">
        <f>Amnt_Deposited!H43</f>
        <v>0</v>
      </c>
      <c r="Q48" s="284">
        <f>MCF!R47</f>
        <v>0.8</v>
      </c>
      <c r="R48" s="67">
        <f t="shared" si="5"/>
        <v>0</v>
      </c>
      <c r="S48" s="67">
        <f t="shared" si="7"/>
        <v>0</v>
      </c>
      <c r="T48" s="67">
        <f t="shared" si="8"/>
        <v>0</v>
      </c>
      <c r="U48" s="67">
        <f t="shared" si="9"/>
        <v>1.5490382744298479E-2</v>
      </c>
      <c r="V48" s="67">
        <f t="shared" si="10"/>
        <v>1.1231794797207807E-3</v>
      </c>
      <c r="W48" s="100">
        <f t="shared" si="11"/>
        <v>7.4878631981385377E-4</v>
      </c>
    </row>
    <row r="49" spans="2:23">
      <c r="B49" s="96">
        <f>Amnt_Deposited!B44</f>
        <v>2030</v>
      </c>
      <c r="C49" s="99">
        <f>Amnt_Deposited!H44</f>
        <v>0</v>
      </c>
      <c r="D49" s="418">
        <f>Dry_Matter_Content!H36</f>
        <v>0.73</v>
      </c>
      <c r="E49" s="284">
        <f>MCF!R48</f>
        <v>0.8</v>
      </c>
      <c r="F49" s="67">
        <f t="shared" si="0"/>
        <v>0</v>
      </c>
      <c r="G49" s="67">
        <f t="shared" si="1"/>
        <v>0</v>
      </c>
      <c r="H49" s="67">
        <f t="shared" si="2"/>
        <v>0</v>
      </c>
      <c r="I49" s="67">
        <f t="shared" si="3"/>
        <v>1.317936263912E-2</v>
      </c>
      <c r="J49" s="67">
        <f t="shared" si="4"/>
        <v>9.5561161505236113E-4</v>
      </c>
      <c r="K49" s="100">
        <f t="shared" si="6"/>
        <v>6.3707441003490735E-4</v>
      </c>
      <c r="O49" s="96">
        <f>Amnt_Deposited!B44</f>
        <v>2030</v>
      </c>
      <c r="P49" s="99">
        <f>Amnt_Deposited!H44</f>
        <v>0</v>
      </c>
      <c r="Q49" s="284">
        <f>MCF!R48</f>
        <v>0.8</v>
      </c>
      <c r="R49" s="67">
        <f t="shared" si="5"/>
        <v>0</v>
      </c>
      <c r="S49" s="67">
        <f t="shared" si="7"/>
        <v>0</v>
      </c>
      <c r="T49" s="67">
        <f t="shared" si="8"/>
        <v>0</v>
      </c>
      <c r="U49" s="67">
        <f t="shared" si="9"/>
        <v>1.4443137138761645E-2</v>
      </c>
      <c r="V49" s="67">
        <f t="shared" si="10"/>
        <v>1.0472456055368343E-3</v>
      </c>
      <c r="W49" s="100">
        <f t="shared" si="11"/>
        <v>6.9816373702455609E-4</v>
      </c>
    </row>
    <row r="50" spans="2:23">
      <c r="B50" s="96">
        <f>Amnt_Deposited!B45</f>
        <v>2031</v>
      </c>
      <c r="C50" s="99">
        <f>Amnt_Deposited!H45</f>
        <v>0</v>
      </c>
      <c r="D50" s="418">
        <f>Dry_Matter_Content!H37</f>
        <v>0.73</v>
      </c>
      <c r="E50" s="284">
        <f>MCF!R49</f>
        <v>0.8</v>
      </c>
      <c r="F50" s="67">
        <f t="shared" si="0"/>
        <v>0</v>
      </c>
      <c r="G50" s="67">
        <f t="shared" si="1"/>
        <v>0</v>
      </c>
      <c r="H50" s="67">
        <f t="shared" si="2"/>
        <v>0</v>
      </c>
      <c r="I50" s="67">
        <f t="shared" si="3"/>
        <v>1.2288356275014836E-2</v>
      </c>
      <c r="J50" s="67">
        <f t="shared" si="4"/>
        <v>8.9100636410516362E-4</v>
      </c>
      <c r="K50" s="100">
        <f t="shared" si="6"/>
        <v>5.9400424273677575E-4</v>
      </c>
      <c r="O50" s="96">
        <f>Amnt_Deposited!B45</f>
        <v>2031</v>
      </c>
      <c r="P50" s="99">
        <f>Amnt_Deposited!H45</f>
        <v>0</v>
      </c>
      <c r="Q50" s="284">
        <f>MCF!R49</f>
        <v>0.8</v>
      </c>
      <c r="R50" s="67">
        <f t="shared" si="5"/>
        <v>0</v>
      </c>
      <c r="S50" s="67">
        <f t="shared" si="7"/>
        <v>0</v>
      </c>
      <c r="T50" s="67">
        <f t="shared" si="8"/>
        <v>0</v>
      </c>
      <c r="U50" s="67">
        <f t="shared" si="9"/>
        <v>1.3466691808235438E-2</v>
      </c>
      <c r="V50" s="67">
        <f t="shared" si="10"/>
        <v>9.7644533052620671E-4</v>
      </c>
      <c r="W50" s="100">
        <f t="shared" si="11"/>
        <v>6.5096355368413777E-4</v>
      </c>
    </row>
    <row r="51" spans="2:23">
      <c r="B51" s="96">
        <f>Amnt_Deposited!B46</f>
        <v>2032</v>
      </c>
      <c r="C51" s="99">
        <f>Amnt_Deposited!H46</f>
        <v>0</v>
      </c>
      <c r="D51" s="418">
        <f>Dry_Matter_Content!H38</f>
        <v>0.73</v>
      </c>
      <c r="E51" s="284">
        <f>MCF!R50</f>
        <v>0.8</v>
      </c>
      <c r="F51" s="67">
        <f t="shared" ref="F51:F82" si="12">C51*D51*$K$6*DOCF*E51</f>
        <v>0</v>
      </c>
      <c r="G51" s="67">
        <f t="shared" si="1"/>
        <v>0</v>
      </c>
      <c r="H51" s="67">
        <f t="shared" si="2"/>
        <v>0</v>
      </c>
      <c r="I51" s="67">
        <f t="shared" si="3"/>
        <v>1.1457587447626313E-2</v>
      </c>
      <c r="J51" s="67">
        <f t="shared" si="4"/>
        <v>8.3076882738852365E-4</v>
      </c>
      <c r="K51" s="100">
        <f t="shared" si="6"/>
        <v>5.5384588492568239E-4</v>
      </c>
      <c r="O51" s="96">
        <f>Amnt_Deposited!B46</f>
        <v>2032</v>
      </c>
      <c r="P51" s="99">
        <f>Amnt_Deposited!H46</f>
        <v>0</v>
      </c>
      <c r="Q51" s="284">
        <f>MCF!R50</f>
        <v>0.8</v>
      </c>
      <c r="R51" s="67">
        <f t="shared" ref="R51:R82" si="13">P51*$W$6*DOCF*Q51</f>
        <v>0</v>
      </c>
      <c r="S51" s="67">
        <f t="shared" si="7"/>
        <v>0</v>
      </c>
      <c r="T51" s="67">
        <f t="shared" si="8"/>
        <v>0</v>
      </c>
      <c r="U51" s="67">
        <f t="shared" si="9"/>
        <v>1.2556260216576782E-2</v>
      </c>
      <c r="V51" s="67">
        <f t="shared" si="10"/>
        <v>9.1043159165865616E-4</v>
      </c>
      <c r="W51" s="100">
        <f t="shared" si="11"/>
        <v>6.0695439443910404E-4</v>
      </c>
    </row>
    <row r="52" spans="2:23">
      <c r="B52" s="96">
        <f>Amnt_Deposited!B47</f>
        <v>2033</v>
      </c>
      <c r="C52" s="99">
        <f>Amnt_Deposited!H47</f>
        <v>0</v>
      </c>
      <c r="D52" s="418">
        <f>Dry_Matter_Content!H39</f>
        <v>0.73</v>
      </c>
      <c r="E52" s="284">
        <f>MCF!R51</f>
        <v>0.8</v>
      </c>
      <c r="F52" s="67">
        <f t="shared" si="12"/>
        <v>0</v>
      </c>
      <c r="G52" s="67">
        <f t="shared" si="1"/>
        <v>0</v>
      </c>
      <c r="H52" s="67">
        <f t="shared" si="2"/>
        <v>0</v>
      </c>
      <c r="I52" s="67">
        <f t="shared" si="3"/>
        <v>1.0682983727198742E-2</v>
      </c>
      <c r="J52" s="67">
        <f t="shared" si="4"/>
        <v>7.7460372042757091E-4</v>
      </c>
      <c r="K52" s="100">
        <f t="shared" si="6"/>
        <v>5.164024802850472E-4</v>
      </c>
      <c r="O52" s="96">
        <f>Amnt_Deposited!B47</f>
        <v>2033</v>
      </c>
      <c r="P52" s="99">
        <f>Amnt_Deposited!H47</f>
        <v>0</v>
      </c>
      <c r="Q52" s="284">
        <f>MCF!R51</f>
        <v>0.8</v>
      </c>
      <c r="R52" s="67">
        <f t="shared" si="13"/>
        <v>0</v>
      </c>
      <c r="S52" s="67">
        <f t="shared" si="7"/>
        <v>0</v>
      </c>
      <c r="T52" s="67">
        <f t="shared" si="8"/>
        <v>0</v>
      </c>
      <c r="U52" s="67">
        <f t="shared" si="9"/>
        <v>1.1707379427067115E-2</v>
      </c>
      <c r="V52" s="67">
        <f t="shared" si="10"/>
        <v>8.4888078950966683E-4</v>
      </c>
      <c r="W52" s="100">
        <f t="shared" si="11"/>
        <v>5.6592052633977789E-4</v>
      </c>
    </row>
    <row r="53" spans="2:23">
      <c r="B53" s="96">
        <f>Amnt_Deposited!B48</f>
        <v>2034</v>
      </c>
      <c r="C53" s="99">
        <f>Amnt_Deposited!H48</f>
        <v>0</v>
      </c>
      <c r="D53" s="418">
        <f>Dry_Matter_Content!H40</f>
        <v>0.73</v>
      </c>
      <c r="E53" s="284">
        <f>MCF!R52</f>
        <v>0.8</v>
      </c>
      <c r="F53" s="67">
        <f t="shared" si="12"/>
        <v>0</v>
      </c>
      <c r="G53" s="67">
        <f t="shared" si="1"/>
        <v>0</v>
      </c>
      <c r="H53" s="67">
        <f t="shared" si="2"/>
        <v>0</v>
      </c>
      <c r="I53" s="67">
        <f t="shared" si="3"/>
        <v>9.96074800539592E-3</v>
      </c>
      <c r="J53" s="67">
        <f t="shared" si="4"/>
        <v>7.2223572180282216E-4</v>
      </c>
      <c r="K53" s="100">
        <f t="shared" si="6"/>
        <v>4.814904812018814E-4</v>
      </c>
      <c r="O53" s="96">
        <f>Amnt_Deposited!B48</f>
        <v>2034</v>
      </c>
      <c r="P53" s="99">
        <f>Amnt_Deposited!H48</f>
        <v>0</v>
      </c>
      <c r="Q53" s="284">
        <f>MCF!R52</f>
        <v>0.8</v>
      </c>
      <c r="R53" s="67">
        <f t="shared" si="13"/>
        <v>0</v>
      </c>
      <c r="S53" s="67">
        <f t="shared" si="7"/>
        <v>0</v>
      </c>
      <c r="T53" s="67">
        <f t="shared" si="8"/>
        <v>0</v>
      </c>
      <c r="U53" s="67">
        <f t="shared" si="9"/>
        <v>1.091588822509142E-2</v>
      </c>
      <c r="V53" s="67">
        <f t="shared" si="10"/>
        <v>7.9149120197569546E-4</v>
      </c>
      <c r="W53" s="100">
        <f t="shared" si="11"/>
        <v>5.2766080131713027E-4</v>
      </c>
    </row>
    <row r="54" spans="2:23">
      <c r="B54" s="96">
        <f>Amnt_Deposited!B49</f>
        <v>2035</v>
      </c>
      <c r="C54" s="99">
        <f>Amnt_Deposited!H49</f>
        <v>0</v>
      </c>
      <c r="D54" s="418">
        <f>Dry_Matter_Content!H41</f>
        <v>0.73</v>
      </c>
      <c r="E54" s="284">
        <f>MCF!R53</f>
        <v>0.8</v>
      </c>
      <c r="F54" s="67">
        <f t="shared" si="12"/>
        <v>0</v>
      </c>
      <c r="G54" s="67">
        <f t="shared" si="1"/>
        <v>0</v>
      </c>
      <c r="H54" s="67">
        <f t="shared" si="2"/>
        <v>0</v>
      </c>
      <c r="I54" s="67">
        <f t="shared" si="3"/>
        <v>9.2873398818716577E-3</v>
      </c>
      <c r="J54" s="67">
        <f t="shared" si="4"/>
        <v>6.734081235242631E-4</v>
      </c>
      <c r="K54" s="100">
        <f t="shared" si="6"/>
        <v>4.4893874901617538E-4</v>
      </c>
      <c r="O54" s="96">
        <f>Amnt_Deposited!B49</f>
        <v>2035</v>
      </c>
      <c r="P54" s="99">
        <f>Amnt_Deposited!H49</f>
        <v>0</v>
      </c>
      <c r="Q54" s="284">
        <f>MCF!R53</f>
        <v>0.8</v>
      </c>
      <c r="R54" s="67">
        <f t="shared" si="13"/>
        <v>0</v>
      </c>
      <c r="S54" s="67">
        <f t="shared" si="7"/>
        <v>0</v>
      </c>
      <c r="T54" s="67">
        <f t="shared" si="8"/>
        <v>0</v>
      </c>
      <c r="U54" s="67">
        <f t="shared" si="9"/>
        <v>1.0177906719859351E-2</v>
      </c>
      <c r="V54" s="67">
        <f t="shared" si="10"/>
        <v>7.3798150523206915E-4</v>
      </c>
      <c r="W54" s="100">
        <f t="shared" si="11"/>
        <v>4.9198767015471269E-4</v>
      </c>
    </row>
    <row r="55" spans="2:23">
      <c r="B55" s="96">
        <f>Amnt_Deposited!B50</f>
        <v>2036</v>
      </c>
      <c r="C55" s="99">
        <f>Amnt_Deposited!H50</f>
        <v>0</v>
      </c>
      <c r="D55" s="418">
        <f>Dry_Matter_Content!H42</f>
        <v>0.73</v>
      </c>
      <c r="E55" s="284">
        <f>MCF!R54</f>
        <v>0.8</v>
      </c>
      <c r="F55" s="67">
        <f t="shared" si="12"/>
        <v>0</v>
      </c>
      <c r="G55" s="67">
        <f t="shared" si="1"/>
        <v>0</v>
      </c>
      <c r="H55" s="67">
        <f t="shared" si="2"/>
        <v>0</v>
      </c>
      <c r="I55" s="67">
        <f t="shared" si="3"/>
        <v>8.6594583092231732E-3</v>
      </c>
      <c r="J55" s="67">
        <f t="shared" si="4"/>
        <v>6.2788157264848435E-4</v>
      </c>
      <c r="K55" s="100">
        <f t="shared" si="6"/>
        <v>4.1858771509898957E-4</v>
      </c>
      <c r="O55" s="96">
        <f>Amnt_Deposited!B50</f>
        <v>2036</v>
      </c>
      <c r="P55" s="99">
        <f>Amnt_Deposited!H50</f>
        <v>0</v>
      </c>
      <c r="Q55" s="284">
        <f>MCF!R54</f>
        <v>0.8</v>
      </c>
      <c r="R55" s="67">
        <f t="shared" si="13"/>
        <v>0</v>
      </c>
      <c r="S55" s="67">
        <f t="shared" si="7"/>
        <v>0</v>
      </c>
      <c r="T55" s="67">
        <f t="shared" si="8"/>
        <v>0</v>
      </c>
      <c r="U55" s="67">
        <f t="shared" si="9"/>
        <v>9.4898173251760816E-3</v>
      </c>
      <c r="V55" s="67">
        <f t="shared" si="10"/>
        <v>6.8808939468327057E-4</v>
      </c>
      <c r="W55" s="100">
        <f t="shared" si="11"/>
        <v>4.5872626312218036E-4</v>
      </c>
    </row>
    <row r="56" spans="2:23">
      <c r="B56" s="96">
        <f>Amnt_Deposited!B51</f>
        <v>2037</v>
      </c>
      <c r="C56" s="99">
        <f>Amnt_Deposited!H51</f>
        <v>0</v>
      </c>
      <c r="D56" s="418">
        <f>Dry_Matter_Content!H43</f>
        <v>0.73</v>
      </c>
      <c r="E56" s="284">
        <f>MCF!R55</f>
        <v>0.8</v>
      </c>
      <c r="F56" s="67">
        <f t="shared" si="12"/>
        <v>0</v>
      </c>
      <c r="G56" s="67">
        <f t="shared" si="1"/>
        <v>0</v>
      </c>
      <c r="H56" s="67">
        <f t="shared" si="2"/>
        <v>0</v>
      </c>
      <c r="I56" s="67">
        <f t="shared" si="3"/>
        <v>8.0740254112528984E-3</v>
      </c>
      <c r="J56" s="67">
        <f t="shared" si="4"/>
        <v>5.8543289797027452E-4</v>
      </c>
      <c r="K56" s="100">
        <f t="shared" si="6"/>
        <v>3.9028859864684968E-4</v>
      </c>
      <c r="O56" s="96">
        <f>Amnt_Deposited!B51</f>
        <v>2037</v>
      </c>
      <c r="P56" s="99">
        <f>Amnt_Deposited!H51</f>
        <v>0</v>
      </c>
      <c r="Q56" s="284">
        <f>MCF!R55</f>
        <v>0.8</v>
      </c>
      <c r="R56" s="67">
        <f t="shared" si="13"/>
        <v>0</v>
      </c>
      <c r="S56" s="67">
        <f t="shared" si="7"/>
        <v>0</v>
      </c>
      <c r="T56" s="67">
        <f t="shared" si="8"/>
        <v>0</v>
      </c>
      <c r="U56" s="67">
        <f t="shared" si="9"/>
        <v>8.8482470260305753E-3</v>
      </c>
      <c r="V56" s="67">
        <f t="shared" si="10"/>
        <v>6.4157029914550638E-4</v>
      </c>
      <c r="W56" s="100">
        <f t="shared" si="11"/>
        <v>4.2771353276367088E-4</v>
      </c>
    </row>
    <row r="57" spans="2:23">
      <c r="B57" s="96">
        <f>Amnt_Deposited!B52</f>
        <v>2038</v>
      </c>
      <c r="C57" s="99">
        <f>Amnt_Deposited!H52</f>
        <v>0</v>
      </c>
      <c r="D57" s="418">
        <f>Dry_Matter_Content!H44</f>
        <v>0.73</v>
      </c>
      <c r="E57" s="284">
        <f>MCF!R56</f>
        <v>0.8</v>
      </c>
      <c r="F57" s="67">
        <f t="shared" si="12"/>
        <v>0</v>
      </c>
      <c r="G57" s="67">
        <f t="shared" si="1"/>
        <v>0</v>
      </c>
      <c r="H57" s="67">
        <f t="shared" si="2"/>
        <v>0</v>
      </c>
      <c r="I57" s="67">
        <f t="shared" si="3"/>
        <v>7.5281713952157847E-3</v>
      </c>
      <c r="J57" s="67">
        <f t="shared" si="4"/>
        <v>5.458540160371135E-4</v>
      </c>
      <c r="K57" s="100">
        <f t="shared" si="6"/>
        <v>3.6390267735807565E-4</v>
      </c>
      <c r="O57" s="96">
        <f>Amnt_Deposited!B52</f>
        <v>2038</v>
      </c>
      <c r="P57" s="99">
        <f>Amnt_Deposited!H52</f>
        <v>0</v>
      </c>
      <c r="Q57" s="284">
        <f>MCF!R56</f>
        <v>0.8</v>
      </c>
      <c r="R57" s="67">
        <f t="shared" si="13"/>
        <v>0</v>
      </c>
      <c r="S57" s="67">
        <f t="shared" si="7"/>
        <v>0</v>
      </c>
      <c r="T57" s="67">
        <f t="shared" si="8"/>
        <v>0</v>
      </c>
      <c r="U57" s="67">
        <f t="shared" si="9"/>
        <v>8.2500508440720953E-3</v>
      </c>
      <c r="V57" s="67">
        <f t="shared" si="10"/>
        <v>5.9819618195848068E-4</v>
      </c>
      <c r="W57" s="100">
        <f t="shared" si="11"/>
        <v>3.987974546389871E-4</v>
      </c>
    </row>
    <row r="58" spans="2:23">
      <c r="B58" s="96">
        <f>Amnt_Deposited!B53</f>
        <v>2039</v>
      </c>
      <c r="C58" s="99">
        <f>Amnt_Deposited!H53</f>
        <v>0</v>
      </c>
      <c r="D58" s="418">
        <f>Dry_Matter_Content!H45</f>
        <v>0.73</v>
      </c>
      <c r="E58" s="284">
        <f>MCF!R57</f>
        <v>0.8</v>
      </c>
      <c r="F58" s="67">
        <f t="shared" si="12"/>
        <v>0</v>
      </c>
      <c r="G58" s="67">
        <f t="shared" si="1"/>
        <v>0</v>
      </c>
      <c r="H58" s="67">
        <f t="shared" si="2"/>
        <v>0</v>
      </c>
      <c r="I58" s="67">
        <f t="shared" si="3"/>
        <v>7.019220484091938E-3</v>
      </c>
      <c r="J58" s="67">
        <f t="shared" si="4"/>
        <v>5.0895091112384703E-4</v>
      </c>
      <c r="K58" s="100">
        <f t="shared" si="6"/>
        <v>3.3930060741589802E-4</v>
      </c>
      <c r="O58" s="96">
        <f>Amnt_Deposited!B53</f>
        <v>2039</v>
      </c>
      <c r="P58" s="99">
        <f>Amnt_Deposited!H53</f>
        <v>0</v>
      </c>
      <c r="Q58" s="284">
        <f>MCF!R57</f>
        <v>0.8</v>
      </c>
      <c r="R58" s="67">
        <f t="shared" si="13"/>
        <v>0</v>
      </c>
      <c r="S58" s="67">
        <f t="shared" si="7"/>
        <v>0</v>
      </c>
      <c r="T58" s="67">
        <f t="shared" si="8"/>
        <v>0</v>
      </c>
      <c r="U58" s="67">
        <f t="shared" si="9"/>
        <v>7.6922964209226738E-3</v>
      </c>
      <c r="V58" s="67">
        <f t="shared" si="10"/>
        <v>5.5775442314942158E-4</v>
      </c>
      <c r="W58" s="100">
        <f t="shared" si="11"/>
        <v>3.7183628209961435E-4</v>
      </c>
    </row>
    <row r="59" spans="2:23">
      <c r="B59" s="96">
        <f>Amnt_Deposited!B54</f>
        <v>2040</v>
      </c>
      <c r="C59" s="99">
        <f>Amnt_Deposited!H54</f>
        <v>0</v>
      </c>
      <c r="D59" s="418">
        <f>Dry_Matter_Content!H46</f>
        <v>0.73</v>
      </c>
      <c r="E59" s="284">
        <f>MCF!R58</f>
        <v>0.8</v>
      </c>
      <c r="F59" s="67">
        <f t="shared" si="12"/>
        <v>0</v>
      </c>
      <c r="G59" s="67">
        <f t="shared" si="1"/>
        <v>0</v>
      </c>
      <c r="H59" s="67">
        <f t="shared" si="2"/>
        <v>0</v>
      </c>
      <c r="I59" s="67">
        <f t="shared" si="3"/>
        <v>6.5446777999245611E-3</v>
      </c>
      <c r="J59" s="67">
        <f t="shared" si="4"/>
        <v>4.745426841673765E-4</v>
      </c>
      <c r="K59" s="100">
        <f t="shared" si="6"/>
        <v>3.1636178944491767E-4</v>
      </c>
      <c r="O59" s="96">
        <f>Amnt_Deposited!B54</f>
        <v>2040</v>
      </c>
      <c r="P59" s="99">
        <f>Amnt_Deposited!H54</f>
        <v>0</v>
      </c>
      <c r="Q59" s="284">
        <f>MCF!R58</f>
        <v>0.8</v>
      </c>
      <c r="R59" s="67">
        <f t="shared" si="13"/>
        <v>0</v>
      </c>
      <c r="S59" s="67">
        <f t="shared" si="7"/>
        <v>0</v>
      </c>
      <c r="T59" s="67">
        <f t="shared" si="8"/>
        <v>0</v>
      </c>
      <c r="U59" s="67">
        <f t="shared" si="9"/>
        <v>7.1722496437529462E-3</v>
      </c>
      <c r="V59" s="67">
        <f t="shared" si="10"/>
        <v>5.200467771697278E-4</v>
      </c>
      <c r="W59" s="100">
        <f t="shared" si="11"/>
        <v>3.4669785144648518E-4</v>
      </c>
    </row>
    <row r="60" spans="2:23">
      <c r="B60" s="96">
        <f>Amnt_Deposited!B55</f>
        <v>2041</v>
      </c>
      <c r="C60" s="99">
        <f>Amnt_Deposited!H55</f>
        <v>0</v>
      </c>
      <c r="D60" s="418">
        <f>Dry_Matter_Content!H47</f>
        <v>0.73</v>
      </c>
      <c r="E60" s="284">
        <f>MCF!R59</f>
        <v>0.8</v>
      </c>
      <c r="F60" s="67">
        <f t="shared" si="12"/>
        <v>0</v>
      </c>
      <c r="G60" s="67">
        <f t="shared" si="1"/>
        <v>0</v>
      </c>
      <c r="H60" s="67">
        <f t="shared" si="2"/>
        <v>0</v>
      </c>
      <c r="I60" s="67">
        <f t="shared" si="3"/>
        <v>6.1022171339253188E-3</v>
      </c>
      <c r="J60" s="67">
        <f t="shared" si="4"/>
        <v>4.4246066599924213E-4</v>
      </c>
      <c r="K60" s="100">
        <f t="shared" si="6"/>
        <v>2.9497377733282807E-4</v>
      </c>
      <c r="O60" s="96">
        <f>Amnt_Deposited!B55</f>
        <v>2041</v>
      </c>
      <c r="P60" s="99">
        <f>Amnt_Deposited!H55</f>
        <v>0</v>
      </c>
      <c r="Q60" s="284">
        <f>MCF!R59</f>
        <v>0.8</v>
      </c>
      <c r="R60" s="67">
        <f t="shared" si="13"/>
        <v>0</v>
      </c>
      <c r="S60" s="67">
        <f t="shared" si="7"/>
        <v>0</v>
      </c>
      <c r="T60" s="67">
        <f t="shared" si="8"/>
        <v>0</v>
      </c>
      <c r="U60" s="67">
        <f t="shared" si="9"/>
        <v>6.6873612426578861E-3</v>
      </c>
      <c r="V60" s="67">
        <f t="shared" si="10"/>
        <v>4.8488840109506005E-4</v>
      </c>
      <c r="W60" s="100">
        <f t="shared" si="11"/>
        <v>3.2325893406337335E-4</v>
      </c>
    </row>
    <row r="61" spans="2:23">
      <c r="B61" s="96">
        <f>Amnt_Deposited!B56</f>
        <v>2042</v>
      </c>
      <c r="C61" s="99">
        <f>Amnt_Deposited!H56</f>
        <v>0</v>
      </c>
      <c r="D61" s="418">
        <f>Dry_Matter_Content!H48</f>
        <v>0.73</v>
      </c>
      <c r="E61" s="284">
        <f>MCF!R60</f>
        <v>0.8</v>
      </c>
      <c r="F61" s="67">
        <f t="shared" si="12"/>
        <v>0</v>
      </c>
      <c r="G61" s="67">
        <f t="shared" si="1"/>
        <v>0</v>
      </c>
      <c r="H61" s="67">
        <f t="shared" si="2"/>
        <v>0</v>
      </c>
      <c r="I61" s="67">
        <f t="shared" si="3"/>
        <v>5.6896695433961558E-3</v>
      </c>
      <c r="J61" s="67">
        <f t="shared" si="4"/>
        <v>4.1254759052916325E-4</v>
      </c>
      <c r="K61" s="100">
        <f t="shared" si="6"/>
        <v>2.7503172701944217E-4</v>
      </c>
      <c r="O61" s="96">
        <f>Amnt_Deposited!B56</f>
        <v>2042</v>
      </c>
      <c r="P61" s="99">
        <f>Amnt_Deposited!H56</f>
        <v>0</v>
      </c>
      <c r="Q61" s="284">
        <f>MCF!R60</f>
        <v>0.8</v>
      </c>
      <c r="R61" s="67">
        <f t="shared" si="13"/>
        <v>0</v>
      </c>
      <c r="S61" s="67">
        <f t="shared" si="7"/>
        <v>0</v>
      </c>
      <c r="T61" s="67">
        <f t="shared" si="8"/>
        <v>0</v>
      </c>
      <c r="U61" s="67">
        <f t="shared" si="9"/>
        <v>6.2352542941327754E-3</v>
      </c>
      <c r="V61" s="67">
        <f t="shared" si="10"/>
        <v>4.5210694852511059E-4</v>
      </c>
      <c r="W61" s="100">
        <f t="shared" si="11"/>
        <v>3.0140463235007369E-4</v>
      </c>
    </row>
    <row r="62" spans="2:23">
      <c r="B62" s="96">
        <f>Amnt_Deposited!B57</f>
        <v>2043</v>
      </c>
      <c r="C62" s="99">
        <f>Amnt_Deposited!H57</f>
        <v>0</v>
      </c>
      <c r="D62" s="418">
        <f>Dry_Matter_Content!H49</f>
        <v>0.73</v>
      </c>
      <c r="E62" s="284">
        <f>MCF!R61</f>
        <v>0.8</v>
      </c>
      <c r="F62" s="67">
        <f t="shared" si="12"/>
        <v>0</v>
      </c>
      <c r="G62" s="67">
        <f t="shared" si="1"/>
        <v>0</v>
      </c>
      <c r="H62" s="67">
        <f t="shared" si="2"/>
        <v>0</v>
      </c>
      <c r="I62" s="67">
        <f t="shared" si="3"/>
        <v>5.3050127195696743E-3</v>
      </c>
      <c r="J62" s="67">
        <f t="shared" si="4"/>
        <v>3.8465682382648157E-4</v>
      </c>
      <c r="K62" s="100">
        <f t="shared" si="6"/>
        <v>2.5643788255098768E-4</v>
      </c>
      <c r="O62" s="96">
        <f>Amnt_Deposited!B57</f>
        <v>2043</v>
      </c>
      <c r="P62" s="99">
        <f>Amnt_Deposited!H57</f>
        <v>0</v>
      </c>
      <c r="Q62" s="284">
        <f>MCF!R61</f>
        <v>0.8</v>
      </c>
      <c r="R62" s="67">
        <f t="shared" si="13"/>
        <v>0</v>
      </c>
      <c r="S62" s="67">
        <f t="shared" si="7"/>
        <v>0</v>
      </c>
      <c r="T62" s="67">
        <f t="shared" si="8"/>
        <v>0</v>
      </c>
      <c r="U62" s="67">
        <f t="shared" si="9"/>
        <v>5.8137125693914259E-3</v>
      </c>
      <c r="V62" s="67">
        <f t="shared" si="10"/>
        <v>4.2154172474134977E-4</v>
      </c>
      <c r="W62" s="100">
        <f t="shared" si="11"/>
        <v>2.8102781649423316E-4</v>
      </c>
    </row>
    <row r="63" spans="2:23">
      <c r="B63" s="96">
        <f>Amnt_Deposited!B58</f>
        <v>2044</v>
      </c>
      <c r="C63" s="99">
        <f>Amnt_Deposited!H58</f>
        <v>0</v>
      </c>
      <c r="D63" s="418">
        <f>Dry_Matter_Content!H50</f>
        <v>0.73</v>
      </c>
      <c r="E63" s="284">
        <f>MCF!R62</f>
        <v>0.8</v>
      </c>
      <c r="F63" s="67">
        <f t="shared" si="12"/>
        <v>0</v>
      </c>
      <c r="G63" s="67">
        <f t="shared" si="1"/>
        <v>0</v>
      </c>
      <c r="H63" s="67">
        <f t="shared" si="2"/>
        <v>0</v>
      </c>
      <c r="I63" s="67">
        <f t="shared" si="3"/>
        <v>4.9463610742492116E-3</v>
      </c>
      <c r="J63" s="67">
        <f t="shared" si="4"/>
        <v>3.5865164532046252E-4</v>
      </c>
      <c r="K63" s="100">
        <f t="shared" si="6"/>
        <v>2.3910109688030833E-4</v>
      </c>
      <c r="O63" s="96">
        <f>Amnt_Deposited!B58</f>
        <v>2044</v>
      </c>
      <c r="P63" s="99">
        <f>Amnt_Deposited!H58</f>
        <v>0</v>
      </c>
      <c r="Q63" s="284">
        <f>MCF!R62</f>
        <v>0.8</v>
      </c>
      <c r="R63" s="67">
        <f t="shared" si="13"/>
        <v>0</v>
      </c>
      <c r="S63" s="67">
        <f t="shared" si="7"/>
        <v>0</v>
      </c>
      <c r="T63" s="67">
        <f t="shared" si="8"/>
        <v>0</v>
      </c>
      <c r="U63" s="67">
        <f t="shared" si="9"/>
        <v>5.4206696704100967E-3</v>
      </c>
      <c r="V63" s="67">
        <f t="shared" si="10"/>
        <v>3.9304289898132891E-4</v>
      </c>
      <c r="W63" s="100">
        <f t="shared" si="11"/>
        <v>2.6202859932088592E-4</v>
      </c>
    </row>
    <row r="64" spans="2:23">
      <c r="B64" s="96">
        <f>Amnt_Deposited!B59</f>
        <v>2045</v>
      </c>
      <c r="C64" s="99">
        <f>Amnt_Deposited!H59</f>
        <v>0</v>
      </c>
      <c r="D64" s="418">
        <f>Dry_Matter_Content!H51</f>
        <v>0.73</v>
      </c>
      <c r="E64" s="284">
        <f>MCF!R63</f>
        <v>0.8</v>
      </c>
      <c r="F64" s="67">
        <f t="shared" si="12"/>
        <v>0</v>
      </c>
      <c r="G64" s="67">
        <f t="shared" si="1"/>
        <v>0</v>
      </c>
      <c r="H64" s="67">
        <f t="shared" si="2"/>
        <v>0</v>
      </c>
      <c r="I64" s="67">
        <f t="shared" si="3"/>
        <v>4.6119564966533126E-3</v>
      </c>
      <c r="J64" s="67">
        <f t="shared" si="4"/>
        <v>3.3440457759589939E-4</v>
      </c>
      <c r="K64" s="100">
        <f t="shared" si="6"/>
        <v>2.2293638506393291E-4</v>
      </c>
      <c r="O64" s="96">
        <f>Amnt_Deposited!B59</f>
        <v>2045</v>
      </c>
      <c r="P64" s="99">
        <f>Amnt_Deposited!H59</f>
        <v>0</v>
      </c>
      <c r="Q64" s="284">
        <f>MCF!R63</f>
        <v>0.8</v>
      </c>
      <c r="R64" s="67">
        <f t="shared" si="13"/>
        <v>0</v>
      </c>
      <c r="S64" s="67">
        <f t="shared" si="7"/>
        <v>0</v>
      </c>
      <c r="T64" s="67">
        <f t="shared" si="8"/>
        <v>0</v>
      </c>
      <c r="U64" s="67">
        <f t="shared" si="9"/>
        <v>5.0541989004419877E-3</v>
      </c>
      <c r="V64" s="67">
        <f t="shared" si="10"/>
        <v>3.66470769968109E-4</v>
      </c>
      <c r="W64" s="100">
        <f t="shared" si="11"/>
        <v>2.4431384664540598E-4</v>
      </c>
    </row>
    <row r="65" spans="2:23">
      <c r="B65" s="96">
        <f>Amnt_Deposited!B60</f>
        <v>2046</v>
      </c>
      <c r="C65" s="99">
        <f>Amnt_Deposited!H60</f>
        <v>0</v>
      </c>
      <c r="D65" s="418">
        <f>Dry_Matter_Content!H52</f>
        <v>0.73</v>
      </c>
      <c r="E65" s="284">
        <f>MCF!R64</f>
        <v>0.8</v>
      </c>
      <c r="F65" s="67">
        <f t="shared" si="12"/>
        <v>0</v>
      </c>
      <c r="G65" s="67">
        <f t="shared" si="1"/>
        <v>0</v>
      </c>
      <c r="H65" s="67">
        <f t="shared" si="2"/>
        <v>0</v>
      </c>
      <c r="I65" s="67">
        <f t="shared" si="3"/>
        <v>4.3001597351546373E-3</v>
      </c>
      <c r="J65" s="67">
        <f t="shared" si="4"/>
        <v>3.1179676149867573E-4</v>
      </c>
      <c r="K65" s="100">
        <f t="shared" si="6"/>
        <v>2.078645076657838E-4</v>
      </c>
      <c r="O65" s="96">
        <f>Amnt_Deposited!B60</f>
        <v>2046</v>
      </c>
      <c r="P65" s="99">
        <f>Amnt_Deposited!H60</f>
        <v>0</v>
      </c>
      <c r="Q65" s="284">
        <f>MCF!R64</f>
        <v>0.8</v>
      </c>
      <c r="R65" s="67">
        <f t="shared" si="13"/>
        <v>0</v>
      </c>
      <c r="S65" s="67">
        <f t="shared" si="7"/>
        <v>0</v>
      </c>
      <c r="T65" s="67">
        <f t="shared" si="8"/>
        <v>0</v>
      </c>
      <c r="U65" s="67">
        <f t="shared" si="9"/>
        <v>4.7125038193475488E-3</v>
      </c>
      <c r="V65" s="67">
        <f t="shared" si="10"/>
        <v>3.4169508109443926E-4</v>
      </c>
      <c r="W65" s="100">
        <f t="shared" si="11"/>
        <v>2.2779672072962615E-4</v>
      </c>
    </row>
    <row r="66" spans="2:23">
      <c r="B66" s="96">
        <f>Amnt_Deposited!B61</f>
        <v>2047</v>
      </c>
      <c r="C66" s="99">
        <f>Amnt_Deposited!H61</f>
        <v>0</v>
      </c>
      <c r="D66" s="418">
        <f>Dry_Matter_Content!H53</f>
        <v>0.73</v>
      </c>
      <c r="E66" s="284">
        <f>MCF!R65</f>
        <v>0.8</v>
      </c>
      <c r="F66" s="67">
        <f t="shared" si="12"/>
        <v>0</v>
      </c>
      <c r="G66" s="67">
        <f t="shared" si="1"/>
        <v>0</v>
      </c>
      <c r="H66" s="67">
        <f t="shared" si="2"/>
        <v>0</v>
      </c>
      <c r="I66" s="67">
        <f t="shared" si="3"/>
        <v>4.0094423616665832E-3</v>
      </c>
      <c r="J66" s="67">
        <f t="shared" si="4"/>
        <v>2.9071737348805419E-4</v>
      </c>
      <c r="K66" s="100">
        <f t="shared" si="6"/>
        <v>1.9381158232536946E-4</v>
      </c>
      <c r="O66" s="96">
        <f>Amnt_Deposited!B61</f>
        <v>2047</v>
      </c>
      <c r="P66" s="99">
        <f>Amnt_Deposited!H61</f>
        <v>0</v>
      </c>
      <c r="Q66" s="284">
        <f>MCF!R65</f>
        <v>0.8</v>
      </c>
      <c r="R66" s="67">
        <f t="shared" si="13"/>
        <v>0</v>
      </c>
      <c r="S66" s="67">
        <f t="shared" si="7"/>
        <v>0</v>
      </c>
      <c r="T66" s="67">
        <f t="shared" si="8"/>
        <v>0</v>
      </c>
      <c r="U66" s="67">
        <f t="shared" si="9"/>
        <v>4.3939094374428316E-3</v>
      </c>
      <c r="V66" s="67">
        <f t="shared" si="10"/>
        <v>3.18594381904717E-4</v>
      </c>
      <c r="W66" s="100">
        <f t="shared" si="11"/>
        <v>2.1239625460314467E-4</v>
      </c>
    </row>
    <row r="67" spans="2:23">
      <c r="B67" s="96">
        <f>Amnt_Deposited!B62</f>
        <v>2048</v>
      </c>
      <c r="C67" s="99">
        <f>Amnt_Deposited!H62</f>
        <v>0</v>
      </c>
      <c r="D67" s="418">
        <f>Dry_Matter_Content!H54</f>
        <v>0.73</v>
      </c>
      <c r="E67" s="284">
        <f>MCF!R66</f>
        <v>0.8</v>
      </c>
      <c r="F67" s="67">
        <f t="shared" si="12"/>
        <v>0</v>
      </c>
      <c r="G67" s="67">
        <f t="shared" si="1"/>
        <v>0</v>
      </c>
      <c r="H67" s="67">
        <f t="shared" si="2"/>
        <v>0</v>
      </c>
      <c r="I67" s="67">
        <f t="shared" si="3"/>
        <v>3.7383792792870319E-3</v>
      </c>
      <c r="J67" s="67">
        <f t="shared" si="4"/>
        <v>2.7106308237955109E-4</v>
      </c>
      <c r="K67" s="100">
        <f t="shared" si="6"/>
        <v>1.8070872158636739E-4</v>
      </c>
      <c r="O67" s="96">
        <f>Amnt_Deposited!B62</f>
        <v>2048</v>
      </c>
      <c r="P67" s="99">
        <f>Amnt_Deposited!H62</f>
        <v>0</v>
      </c>
      <c r="Q67" s="284">
        <f>MCF!R66</f>
        <v>0.8</v>
      </c>
      <c r="R67" s="67">
        <f t="shared" si="13"/>
        <v>0</v>
      </c>
      <c r="S67" s="67">
        <f t="shared" si="7"/>
        <v>0</v>
      </c>
      <c r="T67" s="67">
        <f t="shared" si="8"/>
        <v>0</v>
      </c>
      <c r="U67" s="67">
        <f t="shared" si="9"/>
        <v>4.0968540046981182E-3</v>
      </c>
      <c r="V67" s="67">
        <f t="shared" si="10"/>
        <v>2.9705543274471361E-4</v>
      </c>
      <c r="W67" s="100">
        <f t="shared" si="11"/>
        <v>1.9803695516314239E-4</v>
      </c>
    </row>
    <row r="68" spans="2:23">
      <c r="B68" s="96">
        <f>Amnt_Deposited!B63</f>
        <v>2049</v>
      </c>
      <c r="C68" s="99">
        <f>Amnt_Deposited!H63</f>
        <v>0</v>
      </c>
      <c r="D68" s="418">
        <f>Dry_Matter_Content!H55</f>
        <v>0.73</v>
      </c>
      <c r="E68" s="284">
        <f>MCF!R67</f>
        <v>0.8</v>
      </c>
      <c r="F68" s="67">
        <f t="shared" si="12"/>
        <v>0</v>
      </c>
      <c r="G68" s="67">
        <f t="shared" si="1"/>
        <v>0</v>
      </c>
      <c r="H68" s="67">
        <f t="shared" si="2"/>
        <v>0</v>
      </c>
      <c r="I68" s="67">
        <f t="shared" si="3"/>
        <v>3.4856417364716816E-3</v>
      </c>
      <c r="J68" s="67">
        <f t="shared" si="4"/>
        <v>2.527375428153504E-4</v>
      </c>
      <c r="K68" s="100">
        <f t="shared" si="6"/>
        <v>1.6849169521023359E-4</v>
      </c>
      <c r="O68" s="96">
        <f>Amnt_Deposited!B63</f>
        <v>2049</v>
      </c>
      <c r="P68" s="99">
        <f>Amnt_Deposited!H63</f>
        <v>0</v>
      </c>
      <c r="Q68" s="284">
        <f>MCF!R67</f>
        <v>0.8</v>
      </c>
      <c r="R68" s="67">
        <f t="shared" si="13"/>
        <v>0</v>
      </c>
      <c r="S68" s="67">
        <f t="shared" si="7"/>
        <v>0</v>
      </c>
      <c r="T68" s="67">
        <f t="shared" si="8"/>
        <v>0</v>
      </c>
      <c r="U68" s="67">
        <f t="shared" si="9"/>
        <v>3.8198813550374602E-3</v>
      </c>
      <c r="V68" s="67">
        <f t="shared" si="10"/>
        <v>2.7697264966065801E-4</v>
      </c>
      <c r="W68" s="100">
        <f t="shared" si="11"/>
        <v>1.8464843310710534E-4</v>
      </c>
    </row>
    <row r="69" spans="2:23">
      <c r="B69" s="96">
        <f>Amnt_Deposited!B64</f>
        <v>2050</v>
      </c>
      <c r="C69" s="99">
        <f>Amnt_Deposited!H64</f>
        <v>0</v>
      </c>
      <c r="D69" s="418">
        <f>Dry_Matter_Content!H56</f>
        <v>0.73</v>
      </c>
      <c r="E69" s="284">
        <f>MCF!R68</f>
        <v>0.8</v>
      </c>
      <c r="F69" s="67">
        <f t="shared" si="12"/>
        <v>0</v>
      </c>
      <c r="G69" s="67">
        <f t="shared" si="1"/>
        <v>0</v>
      </c>
      <c r="H69" s="67">
        <f t="shared" si="2"/>
        <v>0</v>
      </c>
      <c r="I69" s="67">
        <f t="shared" si="3"/>
        <v>3.2499908134924339E-3</v>
      </c>
      <c r="J69" s="67">
        <f t="shared" si="4"/>
        <v>2.356509229792477E-4</v>
      </c>
      <c r="K69" s="100">
        <f t="shared" si="6"/>
        <v>1.5710061531949845E-4</v>
      </c>
      <c r="O69" s="96">
        <f>Amnt_Deposited!B64</f>
        <v>2050</v>
      </c>
      <c r="P69" s="99">
        <f>Amnt_Deposited!H64</f>
        <v>0</v>
      </c>
      <c r="Q69" s="284">
        <f>MCF!R68</f>
        <v>0.8</v>
      </c>
      <c r="R69" s="67">
        <f t="shared" si="13"/>
        <v>0</v>
      </c>
      <c r="S69" s="67">
        <f t="shared" si="7"/>
        <v>0</v>
      </c>
      <c r="T69" s="67">
        <f t="shared" si="8"/>
        <v>0</v>
      </c>
      <c r="U69" s="67">
        <f t="shared" si="9"/>
        <v>3.5616337682108871E-3</v>
      </c>
      <c r="V69" s="67">
        <f t="shared" si="10"/>
        <v>2.5824758682657287E-4</v>
      </c>
      <c r="W69" s="100">
        <f t="shared" si="11"/>
        <v>1.7216505788438191E-4</v>
      </c>
    </row>
    <row r="70" spans="2:23">
      <c r="B70" s="96">
        <f>Amnt_Deposited!B65</f>
        <v>2051</v>
      </c>
      <c r="C70" s="99">
        <f>Amnt_Deposited!H65</f>
        <v>0</v>
      </c>
      <c r="D70" s="418">
        <f>Dry_Matter_Content!H57</f>
        <v>0.73</v>
      </c>
      <c r="E70" s="284">
        <f>MCF!R69</f>
        <v>0.8</v>
      </c>
      <c r="F70" s="67">
        <f t="shared" si="12"/>
        <v>0</v>
      </c>
      <c r="G70" s="67">
        <f t="shared" si="1"/>
        <v>0</v>
      </c>
      <c r="H70" s="67">
        <f t="shared" si="2"/>
        <v>0</v>
      </c>
      <c r="I70" s="67">
        <f t="shared" si="3"/>
        <v>3.0302713492514509E-3</v>
      </c>
      <c r="J70" s="67">
        <f t="shared" si="4"/>
        <v>2.1971946424098317E-4</v>
      </c>
      <c r="K70" s="100">
        <f t="shared" si="6"/>
        <v>1.4647964282732211E-4</v>
      </c>
      <c r="O70" s="96">
        <f>Amnt_Deposited!B65</f>
        <v>2051</v>
      </c>
      <c r="P70" s="99">
        <f>Amnt_Deposited!H65</f>
        <v>0</v>
      </c>
      <c r="Q70" s="284">
        <f>MCF!R69</f>
        <v>0.8</v>
      </c>
      <c r="R70" s="67">
        <f t="shared" si="13"/>
        <v>0</v>
      </c>
      <c r="S70" s="67">
        <f t="shared" si="7"/>
        <v>0</v>
      </c>
      <c r="T70" s="67">
        <f t="shared" si="8"/>
        <v>0</v>
      </c>
      <c r="U70" s="67">
        <f t="shared" si="9"/>
        <v>3.3208453142481659E-3</v>
      </c>
      <c r="V70" s="67">
        <f t="shared" si="10"/>
        <v>2.4078845396272131E-4</v>
      </c>
      <c r="W70" s="100">
        <f t="shared" si="11"/>
        <v>1.6052563597514753E-4</v>
      </c>
    </row>
    <row r="71" spans="2:23">
      <c r="B71" s="96">
        <f>Amnt_Deposited!B66</f>
        <v>2052</v>
      </c>
      <c r="C71" s="99">
        <f>Amnt_Deposited!H66</f>
        <v>0</v>
      </c>
      <c r="D71" s="418">
        <f>Dry_Matter_Content!H58</f>
        <v>0.73</v>
      </c>
      <c r="E71" s="284">
        <f>MCF!R70</f>
        <v>0.8</v>
      </c>
      <c r="F71" s="67">
        <f t="shared" si="12"/>
        <v>0</v>
      </c>
      <c r="G71" s="67">
        <f t="shared" si="1"/>
        <v>0</v>
      </c>
      <c r="H71" s="67">
        <f t="shared" si="2"/>
        <v>0</v>
      </c>
      <c r="I71" s="67">
        <f t="shared" si="3"/>
        <v>2.8254062786801123E-3</v>
      </c>
      <c r="J71" s="67">
        <f t="shared" si="4"/>
        <v>2.0486507057133871E-4</v>
      </c>
      <c r="K71" s="100">
        <f t="shared" si="6"/>
        <v>1.3657671371422581E-4</v>
      </c>
      <c r="O71" s="96">
        <f>Amnt_Deposited!B66</f>
        <v>2052</v>
      </c>
      <c r="P71" s="99">
        <f>Amnt_Deposited!H66</f>
        <v>0</v>
      </c>
      <c r="Q71" s="284">
        <f>MCF!R70</f>
        <v>0.8</v>
      </c>
      <c r="R71" s="67">
        <f t="shared" si="13"/>
        <v>0</v>
      </c>
      <c r="S71" s="67">
        <f t="shared" si="7"/>
        <v>0</v>
      </c>
      <c r="T71" s="67">
        <f t="shared" si="8"/>
        <v>0</v>
      </c>
      <c r="U71" s="67">
        <f t="shared" si="9"/>
        <v>3.0963356478686168E-3</v>
      </c>
      <c r="V71" s="67">
        <f t="shared" si="10"/>
        <v>2.2450966637954929E-4</v>
      </c>
      <c r="W71" s="100">
        <f t="shared" si="11"/>
        <v>1.4967311091969952E-4</v>
      </c>
    </row>
    <row r="72" spans="2:23">
      <c r="B72" s="96">
        <f>Amnt_Deposited!B67</f>
        <v>2053</v>
      </c>
      <c r="C72" s="99">
        <f>Amnt_Deposited!H67</f>
        <v>0</v>
      </c>
      <c r="D72" s="418">
        <f>Dry_Matter_Content!H59</f>
        <v>0.73</v>
      </c>
      <c r="E72" s="284">
        <f>MCF!R71</f>
        <v>0.8</v>
      </c>
      <c r="F72" s="67">
        <f t="shared" si="12"/>
        <v>0</v>
      </c>
      <c r="G72" s="67">
        <f t="shared" si="1"/>
        <v>0</v>
      </c>
      <c r="H72" s="67">
        <f t="shared" si="2"/>
        <v>0</v>
      </c>
      <c r="I72" s="67">
        <f t="shared" si="3"/>
        <v>2.6343913529648E-3</v>
      </c>
      <c r="J72" s="67">
        <f t="shared" si="4"/>
        <v>1.9101492571531217E-4</v>
      </c>
      <c r="K72" s="100">
        <f t="shared" si="6"/>
        <v>1.2734328381020811E-4</v>
      </c>
      <c r="O72" s="96">
        <f>Amnt_Deposited!B67</f>
        <v>2053</v>
      </c>
      <c r="P72" s="99">
        <f>Amnt_Deposited!H67</f>
        <v>0</v>
      </c>
      <c r="Q72" s="284">
        <f>MCF!R71</f>
        <v>0.8</v>
      </c>
      <c r="R72" s="67">
        <f t="shared" si="13"/>
        <v>0</v>
      </c>
      <c r="S72" s="67">
        <f t="shared" si="7"/>
        <v>0</v>
      </c>
      <c r="T72" s="67">
        <f t="shared" si="8"/>
        <v>0</v>
      </c>
      <c r="U72" s="67">
        <f t="shared" si="9"/>
        <v>2.887004222427179E-3</v>
      </c>
      <c r="V72" s="67">
        <f t="shared" si="10"/>
        <v>2.0933142544143804E-4</v>
      </c>
      <c r="W72" s="100">
        <f t="shared" si="11"/>
        <v>1.3955428362762536E-4</v>
      </c>
    </row>
    <row r="73" spans="2:23">
      <c r="B73" s="96">
        <f>Amnt_Deposited!B68</f>
        <v>2054</v>
      </c>
      <c r="C73" s="99">
        <f>Amnt_Deposited!H68</f>
        <v>0</v>
      </c>
      <c r="D73" s="418">
        <f>Dry_Matter_Content!H60</f>
        <v>0.73</v>
      </c>
      <c r="E73" s="284">
        <f>MCF!R72</f>
        <v>0.8</v>
      </c>
      <c r="F73" s="67">
        <f t="shared" si="12"/>
        <v>0</v>
      </c>
      <c r="G73" s="67">
        <f t="shared" si="1"/>
        <v>0</v>
      </c>
      <c r="H73" s="67">
        <f t="shared" si="2"/>
        <v>0</v>
      </c>
      <c r="I73" s="67">
        <f t="shared" si="3"/>
        <v>2.4562902167180492E-3</v>
      </c>
      <c r="J73" s="67">
        <f t="shared" si="4"/>
        <v>1.7810113624675087E-4</v>
      </c>
      <c r="K73" s="100">
        <f t="shared" si="6"/>
        <v>1.1873409083116725E-4</v>
      </c>
      <c r="O73" s="96">
        <f>Amnt_Deposited!B68</f>
        <v>2054</v>
      </c>
      <c r="P73" s="99">
        <f>Amnt_Deposited!H68</f>
        <v>0</v>
      </c>
      <c r="Q73" s="284">
        <f>MCF!R72</f>
        <v>0.8</v>
      </c>
      <c r="R73" s="67">
        <f t="shared" si="13"/>
        <v>0</v>
      </c>
      <c r="S73" s="67">
        <f t="shared" si="7"/>
        <v>0</v>
      </c>
      <c r="T73" s="67">
        <f t="shared" si="8"/>
        <v>0</v>
      </c>
      <c r="U73" s="67">
        <f t="shared" si="9"/>
        <v>2.6918248950334794E-3</v>
      </c>
      <c r="V73" s="67">
        <f t="shared" si="10"/>
        <v>1.9517932739369963E-4</v>
      </c>
      <c r="W73" s="100">
        <f t="shared" si="11"/>
        <v>1.3011955159579974E-4</v>
      </c>
    </row>
    <row r="74" spans="2:23">
      <c r="B74" s="96">
        <f>Amnt_Deposited!B69</f>
        <v>2055</v>
      </c>
      <c r="C74" s="99">
        <f>Amnt_Deposited!H69</f>
        <v>0</v>
      </c>
      <c r="D74" s="418">
        <f>Dry_Matter_Content!H61</f>
        <v>0.73</v>
      </c>
      <c r="E74" s="284">
        <f>MCF!R73</f>
        <v>0.8</v>
      </c>
      <c r="F74" s="67">
        <f t="shared" si="12"/>
        <v>0</v>
      </c>
      <c r="G74" s="67">
        <f t="shared" si="1"/>
        <v>0</v>
      </c>
      <c r="H74" s="67">
        <f t="shared" si="2"/>
        <v>0</v>
      </c>
      <c r="I74" s="67">
        <f t="shared" si="3"/>
        <v>2.2902298179633515E-3</v>
      </c>
      <c r="J74" s="67">
        <f t="shared" si="4"/>
        <v>1.6606039875469776E-4</v>
      </c>
      <c r="K74" s="100">
        <f t="shared" si="6"/>
        <v>1.1070693250313183E-4</v>
      </c>
      <c r="O74" s="96">
        <f>Amnt_Deposited!B69</f>
        <v>2055</v>
      </c>
      <c r="P74" s="99">
        <f>Amnt_Deposited!H69</f>
        <v>0</v>
      </c>
      <c r="Q74" s="284">
        <f>MCF!R73</f>
        <v>0.8</v>
      </c>
      <c r="R74" s="67">
        <f t="shared" si="13"/>
        <v>0</v>
      </c>
      <c r="S74" s="67">
        <f t="shared" si="7"/>
        <v>0</v>
      </c>
      <c r="T74" s="67">
        <f t="shared" si="8"/>
        <v>0</v>
      </c>
      <c r="U74" s="67">
        <f t="shared" si="9"/>
        <v>2.5098408963981941E-3</v>
      </c>
      <c r="V74" s="67">
        <f t="shared" si="10"/>
        <v>1.8198399863528529E-4</v>
      </c>
      <c r="W74" s="100">
        <f t="shared" si="11"/>
        <v>1.2132266575685686E-4</v>
      </c>
    </row>
    <row r="75" spans="2:23">
      <c r="B75" s="96">
        <f>Amnt_Deposited!B70</f>
        <v>2056</v>
      </c>
      <c r="C75" s="99">
        <f>Amnt_Deposited!H70</f>
        <v>0</v>
      </c>
      <c r="D75" s="418">
        <f>Dry_Matter_Content!H62</f>
        <v>0.73</v>
      </c>
      <c r="E75" s="284">
        <f>MCF!R74</f>
        <v>0.8</v>
      </c>
      <c r="F75" s="67">
        <f t="shared" si="12"/>
        <v>0</v>
      </c>
      <c r="G75" s="67">
        <f t="shared" si="1"/>
        <v>0</v>
      </c>
      <c r="H75" s="67">
        <f t="shared" si="2"/>
        <v>0</v>
      </c>
      <c r="I75" s="67">
        <f t="shared" si="3"/>
        <v>2.1353961284333537E-3</v>
      </c>
      <c r="J75" s="67">
        <f t="shared" si="4"/>
        <v>1.5483368952999763E-4</v>
      </c>
      <c r="K75" s="100">
        <f t="shared" si="6"/>
        <v>1.0322245968666508E-4</v>
      </c>
      <c r="O75" s="96">
        <f>Amnt_Deposited!B70</f>
        <v>2056</v>
      </c>
      <c r="P75" s="99">
        <f>Amnt_Deposited!H70</f>
        <v>0</v>
      </c>
      <c r="Q75" s="284">
        <f>MCF!R74</f>
        <v>0.8</v>
      </c>
      <c r="R75" s="67">
        <f t="shared" si="13"/>
        <v>0</v>
      </c>
      <c r="S75" s="67">
        <f t="shared" si="7"/>
        <v>0</v>
      </c>
      <c r="T75" s="67">
        <f t="shared" si="8"/>
        <v>0</v>
      </c>
      <c r="U75" s="67">
        <f t="shared" si="9"/>
        <v>2.3401601407488817E-3</v>
      </c>
      <c r="V75" s="67">
        <f t="shared" si="10"/>
        <v>1.6968075564931253E-4</v>
      </c>
      <c r="W75" s="100">
        <f t="shared" si="11"/>
        <v>1.1312050376620836E-4</v>
      </c>
    </row>
    <row r="76" spans="2:23">
      <c r="B76" s="96">
        <f>Amnt_Deposited!B71</f>
        <v>2057</v>
      </c>
      <c r="C76" s="99">
        <f>Amnt_Deposited!H71</f>
        <v>0</v>
      </c>
      <c r="D76" s="418">
        <f>Dry_Matter_Content!H63</f>
        <v>0.73</v>
      </c>
      <c r="E76" s="284">
        <f>MCF!R75</f>
        <v>0.8</v>
      </c>
      <c r="F76" s="67">
        <f t="shared" si="12"/>
        <v>0</v>
      </c>
      <c r="G76" s="67">
        <f t="shared" si="1"/>
        <v>0</v>
      </c>
      <c r="H76" s="67">
        <f t="shared" si="2"/>
        <v>0</v>
      </c>
      <c r="I76" s="67">
        <f t="shared" si="3"/>
        <v>1.9910301532023475E-3</v>
      </c>
      <c r="J76" s="67">
        <f t="shared" si="4"/>
        <v>1.4436597523100612E-4</v>
      </c>
      <c r="K76" s="100">
        <f t="shared" si="6"/>
        <v>9.6243983487337407E-5</v>
      </c>
      <c r="O76" s="96">
        <f>Amnt_Deposited!B71</f>
        <v>2057</v>
      </c>
      <c r="P76" s="99">
        <f>Amnt_Deposited!H71</f>
        <v>0</v>
      </c>
      <c r="Q76" s="284">
        <f>MCF!R75</f>
        <v>0.8</v>
      </c>
      <c r="R76" s="67">
        <f t="shared" si="13"/>
        <v>0</v>
      </c>
      <c r="S76" s="67">
        <f t="shared" si="7"/>
        <v>0</v>
      </c>
      <c r="T76" s="67">
        <f t="shared" si="8"/>
        <v>0</v>
      </c>
      <c r="U76" s="67">
        <f t="shared" si="9"/>
        <v>2.1819508528244914E-3</v>
      </c>
      <c r="V76" s="67">
        <f t="shared" si="10"/>
        <v>1.5820928792439033E-4</v>
      </c>
      <c r="W76" s="100">
        <f t="shared" si="11"/>
        <v>1.0547285861626021E-4</v>
      </c>
    </row>
    <row r="77" spans="2:23">
      <c r="B77" s="96">
        <f>Amnt_Deposited!B72</f>
        <v>2058</v>
      </c>
      <c r="C77" s="99">
        <f>Amnt_Deposited!H72</f>
        <v>0</v>
      </c>
      <c r="D77" s="418">
        <f>Dry_Matter_Content!H64</f>
        <v>0.73</v>
      </c>
      <c r="E77" s="284">
        <f>MCF!R76</f>
        <v>0.8</v>
      </c>
      <c r="F77" s="67">
        <f t="shared" si="12"/>
        <v>0</v>
      </c>
      <c r="G77" s="67">
        <f t="shared" si="1"/>
        <v>0</v>
      </c>
      <c r="H77" s="67">
        <f t="shared" si="2"/>
        <v>0</v>
      </c>
      <c r="I77" s="67">
        <f t="shared" si="3"/>
        <v>1.8564242100922621E-3</v>
      </c>
      <c r="J77" s="67">
        <f t="shared" si="4"/>
        <v>1.346059431100853E-4</v>
      </c>
      <c r="K77" s="100">
        <f t="shared" si="6"/>
        <v>8.9737295406723522E-5</v>
      </c>
      <c r="O77" s="96">
        <f>Amnt_Deposited!B72</f>
        <v>2058</v>
      </c>
      <c r="P77" s="99">
        <f>Amnt_Deposited!H72</f>
        <v>0</v>
      </c>
      <c r="Q77" s="284">
        <f>MCF!R76</f>
        <v>0.8</v>
      </c>
      <c r="R77" s="67">
        <f t="shared" si="13"/>
        <v>0</v>
      </c>
      <c r="S77" s="67">
        <f t="shared" si="7"/>
        <v>0</v>
      </c>
      <c r="T77" s="67">
        <f t="shared" si="8"/>
        <v>0</v>
      </c>
      <c r="U77" s="67">
        <f t="shared" si="9"/>
        <v>2.0344374905120689E-3</v>
      </c>
      <c r="V77" s="67">
        <f t="shared" si="10"/>
        <v>1.4751336231242233E-4</v>
      </c>
      <c r="W77" s="100">
        <f t="shared" si="11"/>
        <v>9.8342241541614876E-5</v>
      </c>
    </row>
    <row r="78" spans="2:23">
      <c r="B78" s="96">
        <f>Amnt_Deposited!B73</f>
        <v>2059</v>
      </c>
      <c r="C78" s="99">
        <f>Amnt_Deposited!H73</f>
        <v>0</v>
      </c>
      <c r="D78" s="418">
        <f>Dry_Matter_Content!H65</f>
        <v>0.73</v>
      </c>
      <c r="E78" s="284">
        <f>MCF!R77</f>
        <v>0.8</v>
      </c>
      <c r="F78" s="67">
        <f t="shared" si="12"/>
        <v>0</v>
      </c>
      <c r="G78" s="67">
        <f t="shared" si="1"/>
        <v>0</v>
      </c>
      <c r="H78" s="67">
        <f t="shared" si="2"/>
        <v>0</v>
      </c>
      <c r="I78" s="67">
        <f t="shared" si="3"/>
        <v>1.730918460613807E-3</v>
      </c>
      <c r="J78" s="67">
        <f t="shared" si="4"/>
        <v>1.2550574947845519E-4</v>
      </c>
      <c r="K78" s="100">
        <f t="shared" si="6"/>
        <v>8.3670499652303463E-5</v>
      </c>
      <c r="O78" s="96">
        <f>Amnt_Deposited!B73</f>
        <v>2059</v>
      </c>
      <c r="P78" s="99">
        <f>Amnt_Deposited!H73</f>
        <v>0</v>
      </c>
      <c r="Q78" s="284">
        <f>MCF!R77</f>
        <v>0.8</v>
      </c>
      <c r="R78" s="67">
        <f t="shared" si="13"/>
        <v>0</v>
      </c>
      <c r="S78" s="67">
        <f t="shared" si="7"/>
        <v>0</v>
      </c>
      <c r="T78" s="67">
        <f t="shared" si="8"/>
        <v>0</v>
      </c>
      <c r="U78" s="67">
        <f t="shared" si="9"/>
        <v>1.8968969431384193E-3</v>
      </c>
      <c r="V78" s="67">
        <f t="shared" si="10"/>
        <v>1.3754054737364959E-4</v>
      </c>
      <c r="W78" s="100">
        <f t="shared" si="11"/>
        <v>9.1693698249099725E-5</v>
      </c>
    </row>
    <row r="79" spans="2:23">
      <c r="B79" s="96">
        <f>Amnt_Deposited!B74</f>
        <v>2060</v>
      </c>
      <c r="C79" s="99">
        <f>Amnt_Deposited!H74</f>
        <v>0</v>
      </c>
      <c r="D79" s="418">
        <f>Dry_Matter_Content!H66</f>
        <v>0.73</v>
      </c>
      <c r="E79" s="284">
        <f>MCF!R78</f>
        <v>0.8</v>
      </c>
      <c r="F79" s="67">
        <f t="shared" si="12"/>
        <v>0</v>
      </c>
      <c r="G79" s="67">
        <f t="shared" si="1"/>
        <v>0</v>
      </c>
      <c r="H79" s="67">
        <f t="shared" si="2"/>
        <v>0</v>
      </c>
      <c r="I79" s="67">
        <f t="shared" si="3"/>
        <v>1.6138976754374312E-3</v>
      </c>
      <c r="J79" s="67">
        <f t="shared" si="4"/>
        <v>1.1702078517637581E-4</v>
      </c>
      <c r="K79" s="100">
        <f t="shared" si="6"/>
        <v>7.8013856784250535E-5</v>
      </c>
      <c r="O79" s="96">
        <f>Amnt_Deposited!B74</f>
        <v>2060</v>
      </c>
      <c r="P79" s="99">
        <f>Amnt_Deposited!H74</f>
        <v>0</v>
      </c>
      <c r="Q79" s="284">
        <f>MCF!R78</f>
        <v>0.8</v>
      </c>
      <c r="R79" s="67">
        <f t="shared" si="13"/>
        <v>0</v>
      </c>
      <c r="S79" s="67">
        <f t="shared" si="7"/>
        <v>0</v>
      </c>
      <c r="T79" s="67">
        <f t="shared" si="8"/>
        <v>0</v>
      </c>
      <c r="U79" s="67">
        <f t="shared" si="9"/>
        <v>1.7686549867807471E-3</v>
      </c>
      <c r="V79" s="67">
        <f t="shared" si="10"/>
        <v>1.2824195635767217E-4</v>
      </c>
      <c r="W79" s="100">
        <f t="shared" si="11"/>
        <v>8.549463757178144E-5</v>
      </c>
    </row>
    <row r="80" spans="2:23">
      <c r="B80" s="96">
        <f>Amnt_Deposited!B75</f>
        <v>2061</v>
      </c>
      <c r="C80" s="99">
        <f>Amnt_Deposited!H75</f>
        <v>0</v>
      </c>
      <c r="D80" s="418">
        <f>Dry_Matter_Content!H67</f>
        <v>0.73</v>
      </c>
      <c r="E80" s="284">
        <f>MCF!R79</f>
        <v>0.8</v>
      </c>
      <c r="F80" s="67">
        <f t="shared" si="12"/>
        <v>0</v>
      </c>
      <c r="G80" s="67">
        <f t="shared" si="1"/>
        <v>0</v>
      </c>
      <c r="H80" s="67">
        <f t="shared" si="2"/>
        <v>0</v>
      </c>
      <c r="I80" s="67">
        <f t="shared" si="3"/>
        <v>1.5047882185384369E-3</v>
      </c>
      <c r="J80" s="67">
        <f t="shared" si="4"/>
        <v>1.0910945689899442E-4</v>
      </c>
      <c r="K80" s="100">
        <f t="shared" si="6"/>
        <v>7.2739637932662935E-5</v>
      </c>
      <c r="O80" s="96">
        <f>Amnt_Deposited!B75</f>
        <v>2061</v>
      </c>
      <c r="P80" s="99">
        <f>Amnt_Deposited!H75</f>
        <v>0</v>
      </c>
      <c r="Q80" s="284">
        <f>MCF!R79</f>
        <v>0.8</v>
      </c>
      <c r="R80" s="67">
        <f t="shared" si="13"/>
        <v>0</v>
      </c>
      <c r="S80" s="67">
        <f t="shared" si="7"/>
        <v>0</v>
      </c>
      <c r="T80" s="67">
        <f t="shared" si="8"/>
        <v>0</v>
      </c>
      <c r="U80" s="67">
        <f t="shared" si="9"/>
        <v>1.6490829792202052E-3</v>
      </c>
      <c r="V80" s="67">
        <f t="shared" si="10"/>
        <v>1.1957200756054186E-4</v>
      </c>
      <c r="W80" s="100">
        <f t="shared" si="11"/>
        <v>7.9714671707027906E-5</v>
      </c>
    </row>
    <row r="81" spans="2:23">
      <c r="B81" s="96">
        <f>Amnt_Deposited!B76</f>
        <v>2062</v>
      </c>
      <c r="C81" s="99">
        <f>Amnt_Deposited!H76</f>
        <v>0</v>
      </c>
      <c r="D81" s="418">
        <f>Dry_Matter_Content!H68</f>
        <v>0.73</v>
      </c>
      <c r="E81" s="284">
        <f>MCF!R80</f>
        <v>0.8</v>
      </c>
      <c r="F81" s="67">
        <f t="shared" si="12"/>
        <v>0</v>
      </c>
      <c r="G81" s="67">
        <f t="shared" si="1"/>
        <v>0</v>
      </c>
      <c r="H81" s="67">
        <f t="shared" si="2"/>
        <v>0</v>
      </c>
      <c r="I81" s="67">
        <f t="shared" si="3"/>
        <v>1.4030552352325199E-3</v>
      </c>
      <c r="J81" s="67">
        <f t="shared" si="4"/>
        <v>1.0173298330591683E-4</v>
      </c>
      <c r="K81" s="100">
        <f t="shared" si="6"/>
        <v>6.782198887061121E-5</v>
      </c>
      <c r="O81" s="96">
        <f>Amnt_Deposited!B76</f>
        <v>2062</v>
      </c>
      <c r="P81" s="99">
        <f>Amnt_Deposited!H76</f>
        <v>0</v>
      </c>
      <c r="Q81" s="284">
        <f>MCF!R80</f>
        <v>0.8</v>
      </c>
      <c r="R81" s="67">
        <f t="shared" si="13"/>
        <v>0</v>
      </c>
      <c r="S81" s="67">
        <f t="shared" si="7"/>
        <v>0</v>
      </c>
      <c r="T81" s="67">
        <f t="shared" si="8"/>
        <v>0</v>
      </c>
      <c r="U81" s="67">
        <f t="shared" si="9"/>
        <v>1.5375947783370085E-3</v>
      </c>
      <c r="V81" s="67">
        <f t="shared" si="10"/>
        <v>1.1148820088319655E-4</v>
      </c>
      <c r="W81" s="100">
        <f t="shared" si="11"/>
        <v>7.4325467255464359E-5</v>
      </c>
    </row>
    <row r="82" spans="2:23">
      <c r="B82" s="96">
        <f>Amnt_Deposited!B77</f>
        <v>2063</v>
      </c>
      <c r="C82" s="99">
        <f>Amnt_Deposited!H77</f>
        <v>0</v>
      </c>
      <c r="D82" s="418">
        <f>Dry_Matter_Content!H69</f>
        <v>0.73</v>
      </c>
      <c r="E82" s="284">
        <f>MCF!R81</f>
        <v>0.8</v>
      </c>
      <c r="F82" s="67">
        <f t="shared" si="12"/>
        <v>0</v>
      </c>
      <c r="G82" s="67">
        <f t="shared" si="1"/>
        <v>0</v>
      </c>
      <c r="H82" s="67">
        <f t="shared" si="2"/>
        <v>0</v>
      </c>
      <c r="I82" s="67">
        <f t="shared" si="3"/>
        <v>1.3082000303174881E-3</v>
      </c>
      <c r="J82" s="67">
        <f t="shared" si="4"/>
        <v>9.4855204915031855E-5</v>
      </c>
      <c r="K82" s="100">
        <f t="shared" si="6"/>
        <v>6.3236803276687899E-5</v>
      </c>
      <c r="O82" s="96">
        <f>Amnt_Deposited!B77</f>
        <v>2063</v>
      </c>
      <c r="P82" s="99">
        <f>Amnt_Deposited!H77</f>
        <v>0</v>
      </c>
      <c r="Q82" s="284">
        <f>MCF!R81</f>
        <v>0.8</v>
      </c>
      <c r="R82" s="67">
        <f t="shared" si="13"/>
        <v>0</v>
      </c>
      <c r="S82" s="67">
        <f t="shared" si="7"/>
        <v>0</v>
      </c>
      <c r="T82" s="67">
        <f t="shared" si="8"/>
        <v>0</v>
      </c>
      <c r="U82" s="67">
        <f t="shared" si="9"/>
        <v>1.4336438688410831E-3</v>
      </c>
      <c r="V82" s="67">
        <f t="shared" si="10"/>
        <v>1.0395090949592534E-4</v>
      </c>
      <c r="W82" s="100">
        <f t="shared" si="11"/>
        <v>6.930060633061689E-5</v>
      </c>
    </row>
    <row r="83" spans="2:23">
      <c r="B83" s="96">
        <f>Amnt_Deposited!B78</f>
        <v>2064</v>
      </c>
      <c r="C83" s="99">
        <f>Amnt_Deposited!H78</f>
        <v>0</v>
      </c>
      <c r="D83" s="418">
        <f>Dry_Matter_Content!H70</f>
        <v>0.73</v>
      </c>
      <c r="E83" s="284">
        <f>MCF!R82</f>
        <v>0.8</v>
      </c>
      <c r="F83" s="67">
        <f t="shared" ref="F83:F99" si="14">C83*D83*$K$6*DOCF*E83</f>
        <v>0</v>
      </c>
      <c r="G83" s="67">
        <f t="shared" ref="G83:G99" si="15">F83*$K$12</f>
        <v>0</v>
      </c>
      <c r="H83" s="67">
        <f t="shared" ref="H83:H99" si="16">F83*(1-$K$12)</f>
        <v>0</v>
      </c>
      <c r="I83" s="67">
        <f t="shared" ref="I83:I99" si="17">G83+I82*$K$10</f>
        <v>1.2197576234688002E-3</v>
      </c>
      <c r="J83" s="67">
        <f t="shared" ref="J83:J99" si="18">I82*(1-$K$10)+H83</f>
        <v>8.8442406848688031E-5</v>
      </c>
      <c r="K83" s="100">
        <f t="shared" si="6"/>
        <v>5.8961604565792021E-5</v>
      </c>
      <c r="O83" s="96">
        <f>Amnt_Deposited!B78</f>
        <v>2064</v>
      </c>
      <c r="P83" s="99">
        <f>Amnt_Deposited!H78</f>
        <v>0</v>
      </c>
      <c r="Q83" s="284">
        <f>MCF!R82</f>
        <v>0.8</v>
      </c>
      <c r="R83" s="67">
        <f t="shared" ref="R83:R99" si="19">P83*$W$6*DOCF*Q83</f>
        <v>0</v>
      </c>
      <c r="S83" s="67">
        <f t="shared" si="7"/>
        <v>0</v>
      </c>
      <c r="T83" s="67">
        <f t="shared" si="8"/>
        <v>0</v>
      </c>
      <c r="U83" s="67">
        <f t="shared" si="9"/>
        <v>1.3367206832534798E-3</v>
      </c>
      <c r="V83" s="67">
        <f t="shared" si="10"/>
        <v>9.6923185587603343E-5</v>
      </c>
      <c r="W83" s="100">
        <f t="shared" si="11"/>
        <v>6.4615457058402224E-5</v>
      </c>
    </row>
    <row r="84" spans="2:23">
      <c r="B84" s="96">
        <f>Amnt_Deposited!B79</f>
        <v>2065</v>
      </c>
      <c r="C84" s="99">
        <f>Amnt_Deposited!H79</f>
        <v>0</v>
      </c>
      <c r="D84" s="418">
        <f>Dry_Matter_Content!H71</f>
        <v>0.73</v>
      </c>
      <c r="E84" s="284">
        <f>MCF!R83</f>
        <v>0.8</v>
      </c>
      <c r="F84" s="67">
        <f t="shared" si="14"/>
        <v>0</v>
      </c>
      <c r="G84" s="67">
        <f t="shared" si="15"/>
        <v>0</v>
      </c>
      <c r="H84" s="67">
        <f t="shared" si="16"/>
        <v>0</v>
      </c>
      <c r="I84" s="67">
        <f t="shared" si="17"/>
        <v>1.1372944699054759E-3</v>
      </c>
      <c r="J84" s="67">
        <f t="shared" si="18"/>
        <v>8.2463153563324234E-5</v>
      </c>
      <c r="K84" s="100">
        <f t="shared" si="6"/>
        <v>5.497543570888282E-5</v>
      </c>
      <c r="O84" s="96">
        <f>Amnt_Deposited!B79</f>
        <v>2065</v>
      </c>
      <c r="P84" s="99">
        <f>Amnt_Deposited!H79</f>
        <v>0</v>
      </c>
      <c r="Q84" s="284">
        <f>MCF!R83</f>
        <v>0.8</v>
      </c>
      <c r="R84" s="67">
        <f t="shared" si="19"/>
        <v>0</v>
      </c>
      <c r="S84" s="67">
        <f t="shared" si="7"/>
        <v>0</v>
      </c>
      <c r="T84" s="67">
        <f t="shared" si="8"/>
        <v>0</v>
      </c>
      <c r="U84" s="67">
        <f t="shared" si="9"/>
        <v>1.2463501040060013E-3</v>
      </c>
      <c r="V84" s="67">
        <f t="shared" si="10"/>
        <v>9.0370579247478627E-5</v>
      </c>
      <c r="W84" s="100">
        <f t="shared" si="11"/>
        <v>6.0247052831652418E-5</v>
      </c>
    </row>
    <row r="85" spans="2:23">
      <c r="B85" s="96">
        <f>Amnt_Deposited!B80</f>
        <v>2066</v>
      </c>
      <c r="C85" s="99">
        <f>Amnt_Deposited!H80</f>
        <v>0</v>
      </c>
      <c r="D85" s="418">
        <f>Dry_Matter_Content!H72</f>
        <v>0.73</v>
      </c>
      <c r="E85" s="284">
        <f>MCF!R84</f>
        <v>0.8</v>
      </c>
      <c r="F85" s="67">
        <f t="shared" si="14"/>
        <v>0</v>
      </c>
      <c r="G85" s="67">
        <f t="shared" si="15"/>
        <v>0</v>
      </c>
      <c r="H85" s="67">
        <f t="shared" si="16"/>
        <v>0</v>
      </c>
      <c r="I85" s="67">
        <f t="shared" si="17"/>
        <v>1.0604063351530772E-3</v>
      </c>
      <c r="J85" s="67">
        <f t="shared" si="18"/>
        <v>7.6888134752398692E-5</v>
      </c>
      <c r="K85" s="100">
        <f t="shared" ref="K85:K99" si="20">J85*CH4_fraction*conv</f>
        <v>5.1258756501599126E-5</v>
      </c>
      <c r="O85" s="96">
        <f>Amnt_Deposited!B80</f>
        <v>2066</v>
      </c>
      <c r="P85" s="99">
        <f>Amnt_Deposited!H80</f>
        <v>0</v>
      </c>
      <c r="Q85" s="284">
        <f>MCF!R84</f>
        <v>0.8</v>
      </c>
      <c r="R85" s="67">
        <f t="shared" si="19"/>
        <v>0</v>
      </c>
      <c r="S85" s="67">
        <f t="shared" ref="S85:S98" si="21">R85*$W$12</f>
        <v>0</v>
      </c>
      <c r="T85" s="67">
        <f t="shared" ref="T85:T98" si="22">R85*(1-$W$12)</f>
        <v>0</v>
      </c>
      <c r="U85" s="67">
        <f t="shared" ref="U85:U98" si="23">S85+U84*$W$10</f>
        <v>1.1620891344143315E-3</v>
      </c>
      <c r="V85" s="67">
        <f t="shared" ref="V85:V98" si="24">U84*(1-$W$10)+T85</f>
        <v>8.4260969591669821E-5</v>
      </c>
      <c r="W85" s="100">
        <f t="shared" ref="W85:W99" si="25">V85*CH4_fraction*conv</f>
        <v>5.617397972777988E-5</v>
      </c>
    </row>
    <row r="86" spans="2:23">
      <c r="B86" s="96">
        <f>Amnt_Deposited!B81</f>
        <v>2067</v>
      </c>
      <c r="C86" s="99">
        <f>Amnt_Deposited!H81</f>
        <v>0</v>
      </c>
      <c r="D86" s="418">
        <f>Dry_Matter_Content!H73</f>
        <v>0.73</v>
      </c>
      <c r="E86" s="284">
        <f>MCF!R85</f>
        <v>0.8</v>
      </c>
      <c r="F86" s="67">
        <f t="shared" si="14"/>
        <v>0</v>
      </c>
      <c r="G86" s="67">
        <f t="shared" si="15"/>
        <v>0</v>
      </c>
      <c r="H86" s="67">
        <f t="shared" si="16"/>
        <v>0</v>
      </c>
      <c r="I86" s="67">
        <f t="shared" si="17"/>
        <v>9.8871631348584487E-4</v>
      </c>
      <c r="J86" s="67">
        <f t="shared" si="18"/>
        <v>7.1690021667232312E-5</v>
      </c>
      <c r="K86" s="100">
        <f t="shared" si="20"/>
        <v>4.7793347778154875E-5</v>
      </c>
      <c r="O86" s="96">
        <f>Amnt_Deposited!B81</f>
        <v>2067</v>
      </c>
      <c r="P86" s="99">
        <f>Amnt_Deposited!H81</f>
        <v>0</v>
      </c>
      <c r="Q86" s="284">
        <f>MCF!R85</f>
        <v>0.8</v>
      </c>
      <c r="R86" s="67">
        <f t="shared" si="19"/>
        <v>0</v>
      </c>
      <c r="S86" s="67">
        <f t="shared" si="21"/>
        <v>0</v>
      </c>
      <c r="T86" s="67">
        <f t="shared" si="22"/>
        <v>0</v>
      </c>
      <c r="U86" s="67">
        <f t="shared" si="23"/>
        <v>1.0835247271077755E-3</v>
      </c>
      <c r="V86" s="67">
        <f t="shared" si="24"/>
        <v>7.8564407306555984E-5</v>
      </c>
      <c r="W86" s="100">
        <f t="shared" si="25"/>
        <v>5.2376271537703985E-5</v>
      </c>
    </row>
    <row r="87" spans="2:23">
      <c r="B87" s="96">
        <f>Amnt_Deposited!B82</f>
        <v>2068</v>
      </c>
      <c r="C87" s="99">
        <f>Amnt_Deposited!H82</f>
        <v>0</v>
      </c>
      <c r="D87" s="418">
        <f>Dry_Matter_Content!H74</f>
        <v>0.73</v>
      </c>
      <c r="E87" s="284">
        <f>MCF!R86</f>
        <v>0.8</v>
      </c>
      <c r="F87" s="67">
        <f t="shared" si="14"/>
        <v>0</v>
      </c>
      <c r="G87" s="67">
        <f t="shared" si="15"/>
        <v>0</v>
      </c>
      <c r="H87" s="67">
        <f t="shared" si="16"/>
        <v>0</v>
      </c>
      <c r="I87" s="67">
        <f t="shared" si="17"/>
        <v>9.2187298033439397E-4</v>
      </c>
      <c r="J87" s="67">
        <f t="shared" si="18"/>
        <v>6.6843333151450935E-5</v>
      </c>
      <c r="K87" s="100">
        <f t="shared" si="20"/>
        <v>4.4562222100967288E-5</v>
      </c>
      <c r="O87" s="96">
        <f>Amnt_Deposited!B82</f>
        <v>2068</v>
      </c>
      <c r="P87" s="99">
        <f>Amnt_Deposited!H82</f>
        <v>0</v>
      </c>
      <c r="Q87" s="284">
        <f>MCF!R86</f>
        <v>0.8</v>
      </c>
      <c r="R87" s="67">
        <f t="shared" si="19"/>
        <v>0</v>
      </c>
      <c r="S87" s="67">
        <f t="shared" si="21"/>
        <v>0</v>
      </c>
      <c r="T87" s="67">
        <f t="shared" si="22"/>
        <v>0</v>
      </c>
      <c r="U87" s="67">
        <f t="shared" si="23"/>
        <v>1.010271759270569E-3</v>
      </c>
      <c r="V87" s="67">
        <f t="shared" si="24"/>
        <v>7.3252967837206519E-5</v>
      </c>
      <c r="W87" s="100">
        <f t="shared" si="25"/>
        <v>4.8835311891471013E-5</v>
      </c>
    </row>
    <row r="88" spans="2:23">
      <c r="B88" s="96">
        <f>Amnt_Deposited!B83</f>
        <v>2069</v>
      </c>
      <c r="C88" s="99">
        <f>Amnt_Deposited!H83</f>
        <v>0</v>
      </c>
      <c r="D88" s="418">
        <f>Dry_Matter_Content!H75</f>
        <v>0.73</v>
      </c>
      <c r="E88" s="284">
        <f>MCF!R87</f>
        <v>0.8</v>
      </c>
      <c r="F88" s="67">
        <f t="shared" si="14"/>
        <v>0</v>
      </c>
      <c r="G88" s="67">
        <f t="shared" si="15"/>
        <v>0</v>
      </c>
      <c r="H88" s="67">
        <f t="shared" si="16"/>
        <v>0</v>
      </c>
      <c r="I88" s="67">
        <f t="shared" si="17"/>
        <v>8.5954866960206674E-4</v>
      </c>
      <c r="J88" s="67">
        <f t="shared" si="18"/>
        <v>6.2324310732327247E-5</v>
      </c>
      <c r="K88" s="100">
        <f t="shared" si="20"/>
        <v>4.1549540488218165E-5</v>
      </c>
      <c r="O88" s="96">
        <f>Amnt_Deposited!B83</f>
        <v>2069</v>
      </c>
      <c r="P88" s="99">
        <f>Amnt_Deposited!H83</f>
        <v>0</v>
      </c>
      <c r="Q88" s="284">
        <f>MCF!R87</f>
        <v>0.8</v>
      </c>
      <c r="R88" s="67">
        <f t="shared" si="19"/>
        <v>0</v>
      </c>
      <c r="S88" s="67">
        <f t="shared" si="21"/>
        <v>0</v>
      </c>
      <c r="T88" s="67">
        <f t="shared" si="22"/>
        <v>0</v>
      </c>
      <c r="U88" s="67">
        <f t="shared" si="23"/>
        <v>9.4197114476938842E-4</v>
      </c>
      <c r="V88" s="67">
        <f t="shared" si="24"/>
        <v>6.8300614501180565E-5</v>
      </c>
      <c r="W88" s="100">
        <f t="shared" si="25"/>
        <v>4.5533743000787041E-5</v>
      </c>
    </row>
    <row r="89" spans="2:23">
      <c r="B89" s="96">
        <f>Amnt_Deposited!B84</f>
        <v>2070</v>
      </c>
      <c r="C89" s="99">
        <f>Amnt_Deposited!H84</f>
        <v>0</v>
      </c>
      <c r="D89" s="418">
        <f>Dry_Matter_Content!H76</f>
        <v>0.73</v>
      </c>
      <c r="E89" s="284">
        <f>MCF!R88</f>
        <v>0.8</v>
      </c>
      <c r="F89" s="67">
        <f t="shared" si="14"/>
        <v>0</v>
      </c>
      <c r="G89" s="67">
        <f t="shared" si="15"/>
        <v>0</v>
      </c>
      <c r="H89" s="67">
        <f t="shared" si="16"/>
        <v>0</v>
      </c>
      <c r="I89" s="67">
        <f t="shared" si="17"/>
        <v>8.0143786744534689E-4</v>
      </c>
      <c r="J89" s="67">
        <f t="shared" si="18"/>
        <v>5.8110802156719891E-5</v>
      </c>
      <c r="K89" s="100">
        <f t="shared" si="20"/>
        <v>3.8740534771146594E-5</v>
      </c>
      <c r="O89" s="96">
        <f>Amnt_Deposited!B84</f>
        <v>2070</v>
      </c>
      <c r="P89" s="99">
        <f>Amnt_Deposited!H84</f>
        <v>0</v>
      </c>
      <c r="Q89" s="284">
        <f>MCF!R88</f>
        <v>0.8</v>
      </c>
      <c r="R89" s="67">
        <f t="shared" si="19"/>
        <v>0</v>
      </c>
      <c r="S89" s="67">
        <f t="shared" si="21"/>
        <v>0</v>
      </c>
      <c r="T89" s="67">
        <f t="shared" si="22"/>
        <v>0</v>
      </c>
      <c r="U89" s="67">
        <f t="shared" si="23"/>
        <v>8.7828807391270903E-4</v>
      </c>
      <c r="V89" s="67">
        <f t="shared" si="24"/>
        <v>6.368307085667935E-5</v>
      </c>
      <c r="W89" s="100">
        <f t="shared" si="25"/>
        <v>4.2455380571119566E-5</v>
      </c>
    </row>
    <row r="90" spans="2:23">
      <c r="B90" s="96">
        <f>Amnt_Deposited!B85</f>
        <v>2071</v>
      </c>
      <c r="C90" s="99">
        <f>Amnt_Deposited!H85</f>
        <v>0</v>
      </c>
      <c r="D90" s="418">
        <f>Dry_Matter_Content!H77</f>
        <v>0.73</v>
      </c>
      <c r="E90" s="284">
        <f>MCF!R89</f>
        <v>0.8</v>
      </c>
      <c r="F90" s="67">
        <f t="shared" si="14"/>
        <v>0</v>
      </c>
      <c r="G90" s="67">
        <f t="shared" si="15"/>
        <v>0</v>
      </c>
      <c r="H90" s="67">
        <f t="shared" si="16"/>
        <v>0</v>
      </c>
      <c r="I90" s="67">
        <f t="shared" si="17"/>
        <v>7.4725571464464397E-4</v>
      </c>
      <c r="J90" s="67">
        <f t="shared" si="18"/>
        <v>5.4182152800702881E-5</v>
      </c>
      <c r="K90" s="100">
        <f t="shared" si="20"/>
        <v>3.6121435200468587E-5</v>
      </c>
      <c r="O90" s="96">
        <f>Amnt_Deposited!B85</f>
        <v>2071</v>
      </c>
      <c r="P90" s="99">
        <f>Amnt_Deposited!H85</f>
        <v>0</v>
      </c>
      <c r="Q90" s="284">
        <f>MCF!R89</f>
        <v>0.8</v>
      </c>
      <c r="R90" s="67">
        <f t="shared" si="19"/>
        <v>0</v>
      </c>
      <c r="S90" s="67">
        <f t="shared" si="21"/>
        <v>0</v>
      </c>
      <c r="T90" s="67">
        <f t="shared" si="22"/>
        <v>0</v>
      </c>
      <c r="U90" s="67">
        <f t="shared" si="23"/>
        <v>8.1891037221330863E-4</v>
      </c>
      <c r="V90" s="67">
        <f t="shared" si="24"/>
        <v>5.9377701699400419E-5</v>
      </c>
      <c r="W90" s="100">
        <f t="shared" si="25"/>
        <v>3.9585134466266946E-5</v>
      </c>
    </row>
    <row r="91" spans="2:23">
      <c r="B91" s="96">
        <f>Amnt_Deposited!B86</f>
        <v>2072</v>
      </c>
      <c r="C91" s="99">
        <f>Amnt_Deposited!H86</f>
        <v>0</v>
      </c>
      <c r="D91" s="418">
        <f>Dry_Matter_Content!H78</f>
        <v>0.73</v>
      </c>
      <c r="E91" s="284">
        <f>MCF!R90</f>
        <v>0.8</v>
      </c>
      <c r="F91" s="67">
        <f t="shared" si="14"/>
        <v>0</v>
      </c>
      <c r="G91" s="67">
        <f t="shared" si="15"/>
        <v>0</v>
      </c>
      <c r="H91" s="67">
        <f t="shared" si="16"/>
        <v>0</v>
      </c>
      <c r="I91" s="67">
        <f t="shared" si="17"/>
        <v>6.9673661022406886E-4</v>
      </c>
      <c r="J91" s="67">
        <f t="shared" si="18"/>
        <v>5.0519104420575128E-5</v>
      </c>
      <c r="K91" s="100">
        <f t="shared" si="20"/>
        <v>3.3679402947050083E-5</v>
      </c>
      <c r="O91" s="96">
        <f>Amnt_Deposited!B86</f>
        <v>2072</v>
      </c>
      <c r="P91" s="99">
        <f>Amnt_Deposited!H86</f>
        <v>0</v>
      </c>
      <c r="Q91" s="284">
        <f>MCF!R90</f>
        <v>0.8</v>
      </c>
      <c r="R91" s="67">
        <f t="shared" si="19"/>
        <v>0</v>
      </c>
      <c r="S91" s="67">
        <f t="shared" si="21"/>
        <v>0</v>
      </c>
      <c r="T91" s="67">
        <f t="shared" si="22"/>
        <v>0</v>
      </c>
      <c r="U91" s="67">
        <f t="shared" si="23"/>
        <v>7.6354697010856871E-4</v>
      </c>
      <c r="V91" s="67">
        <f t="shared" si="24"/>
        <v>5.5363402104739877E-5</v>
      </c>
      <c r="W91" s="100">
        <f t="shared" si="25"/>
        <v>3.6908934736493252E-5</v>
      </c>
    </row>
    <row r="92" spans="2:23">
      <c r="B92" s="96">
        <f>Amnt_Deposited!B87</f>
        <v>2073</v>
      </c>
      <c r="C92" s="99">
        <f>Amnt_Deposited!H87</f>
        <v>0</v>
      </c>
      <c r="D92" s="418">
        <f>Dry_Matter_Content!H79</f>
        <v>0.73</v>
      </c>
      <c r="E92" s="284">
        <f>MCF!R91</f>
        <v>0.8</v>
      </c>
      <c r="F92" s="67">
        <f t="shared" si="14"/>
        <v>0</v>
      </c>
      <c r="G92" s="67">
        <f t="shared" si="15"/>
        <v>0</v>
      </c>
      <c r="H92" s="67">
        <f t="shared" si="16"/>
        <v>0</v>
      </c>
      <c r="I92" s="67">
        <f t="shared" si="17"/>
        <v>6.4963290947514139E-4</v>
      </c>
      <c r="J92" s="67">
        <f t="shared" si="18"/>
        <v>4.7103700748927519E-5</v>
      </c>
      <c r="K92" s="100">
        <f t="shared" si="20"/>
        <v>3.1402467165951677E-5</v>
      </c>
      <c r="O92" s="96">
        <f>Amnt_Deposited!B87</f>
        <v>2073</v>
      </c>
      <c r="P92" s="99">
        <f>Amnt_Deposited!H87</f>
        <v>0</v>
      </c>
      <c r="Q92" s="284">
        <f>MCF!R91</f>
        <v>0.8</v>
      </c>
      <c r="R92" s="67">
        <f t="shared" si="19"/>
        <v>0</v>
      </c>
      <c r="S92" s="67">
        <f t="shared" si="21"/>
        <v>0</v>
      </c>
      <c r="T92" s="67">
        <f t="shared" si="22"/>
        <v>0</v>
      </c>
      <c r="U92" s="67">
        <f t="shared" si="23"/>
        <v>7.1192647613714131E-4</v>
      </c>
      <c r="V92" s="67">
        <f t="shared" si="24"/>
        <v>5.1620493971427426E-5</v>
      </c>
      <c r="W92" s="100">
        <f t="shared" si="25"/>
        <v>3.4413662647618279E-5</v>
      </c>
    </row>
    <row r="93" spans="2:23">
      <c r="B93" s="96">
        <f>Amnt_Deposited!B88</f>
        <v>2074</v>
      </c>
      <c r="C93" s="99">
        <f>Amnt_Deposited!H88</f>
        <v>0</v>
      </c>
      <c r="D93" s="418">
        <f>Dry_Matter_Content!H80</f>
        <v>0.73</v>
      </c>
      <c r="E93" s="284">
        <f>MCF!R92</f>
        <v>0.8</v>
      </c>
      <c r="F93" s="67">
        <f t="shared" si="14"/>
        <v>0</v>
      </c>
      <c r="G93" s="67">
        <f t="shared" si="15"/>
        <v>0</v>
      </c>
      <c r="H93" s="67">
        <f t="shared" si="16"/>
        <v>0</v>
      </c>
      <c r="I93" s="67">
        <f t="shared" si="17"/>
        <v>6.0571371000214217E-4</v>
      </c>
      <c r="J93" s="67">
        <f t="shared" si="18"/>
        <v>4.3919199472999212E-5</v>
      </c>
      <c r="K93" s="100">
        <f t="shared" si="20"/>
        <v>2.9279466315332806E-5</v>
      </c>
      <c r="O93" s="96">
        <f>Amnt_Deposited!B88</f>
        <v>2074</v>
      </c>
      <c r="P93" s="99">
        <f>Amnt_Deposited!H88</f>
        <v>0</v>
      </c>
      <c r="Q93" s="284">
        <f>MCF!R92</f>
        <v>0.8</v>
      </c>
      <c r="R93" s="67">
        <f t="shared" si="19"/>
        <v>0</v>
      </c>
      <c r="S93" s="67">
        <f t="shared" si="21"/>
        <v>0</v>
      </c>
      <c r="T93" s="67">
        <f t="shared" si="22"/>
        <v>0</v>
      </c>
      <c r="U93" s="67">
        <f t="shared" si="23"/>
        <v>6.6379584657769012E-4</v>
      </c>
      <c r="V93" s="67">
        <f t="shared" si="24"/>
        <v>4.8130629559451196E-5</v>
      </c>
      <c r="W93" s="100">
        <f t="shared" si="25"/>
        <v>3.208708637296746E-5</v>
      </c>
    </row>
    <row r="94" spans="2:23">
      <c r="B94" s="96">
        <f>Amnt_Deposited!B89</f>
        <v>2075</v>
      </c>
      <c r="C94" s="99">
        <f>Amnt_Deposited!H89</f>
        <v>0</v>
      </c>
      <c r="D94" s="418">
        <f>Dry_Matter_Content!H81</f>
        <v>0.73</v>
      </c>
      <c r="E94" s="284">
        <f>MCF!R93</f>
        <v>0.8</v>
      </c>
      <c r="F94" s="67">
        <f t="shared" si="14"/>
        <v>0</v>
      </c>
      <c r="G94" s="67">
        <f t="shared" si="15"/>
        <v>0</v>
      </c>
      <c r="H94" s="67">
        <f t="shared" si="16"/>
        <v>0</v>
      </c>
      <c r="I94" s="67">
        <f t="shared" si="17"/>
        <v>5.6476371983830108E-4</v>
      </c>
      <c r="J94" s="67">
        <f t="shared" si="18"/>
        <v>4.0949990163841046E-5</v>
      </c>
      <c r="K94" s="100">
        <f t="shared" si="20"/>
        <v>2.7299993442560695E-5</v>
      </c>
      <c r="O94" s="96">
        <f>Amnt_Deposited!B89</f>
        <v>2075</v>
      </c>
      <c r="P94" s="99">
        <f>Amnt_Deposited!H89</f>
        <v>0</v>
      </c>
      <c r="Q94" s="284">
        <f>MCF!R93</f>
        <v>0.8</v>
      </c>
      <c r="R94" s="67">
        <f t="shared" si="19"/>
        <v>0</v>
      </c>
      <c r="S94" s="67">
        <f t="shared" si="21"/>
        <v>0</v>
      </c>
      <c r="T94" s="67">
        <f t="shared" si="22"/>
        <v>0</v>
      </c>
      <c r="U94" s="67">
        <f t="shared" si="23"/>
        <v>6.1891914502827531E-4</v>
      </c>
      <c r="V94" s="67">
        <f t="shared" si="24"/>
        <v>4.4876701549414849E-5</v>
      </c>
      <c r="W94" s="100">
        <f t="shared" si="25"/>
        <v>2.9917801032943232E-5</v>
      </c>
    </row>
    <row r="95" spans="2:23">
      <c r="B95" s="96">
        <f>Amnt_Deposited!B90</f>
        <v>2076</v>
      </c>
      <c r="C95" s="99">
        <f>Amnt_Deposited!H90</f>
        <v>0</v>
      </c>
      <c r="D95" s="418">
        <f>Dry_Matter_Content!H82</f>
        <v>0.73</v>
      </c>
      <c r="E95" s="284">
        <f>MCF!R94</f>
        <v>0.8</v>
      </c>
      <c r="F95" s="67">
        <f t="shared" si="14"/>
        <v>0</v>
      </c>
      <c r="G95" s="67">
        <f t="shared" si="15"/>
        <v>0</v>
      </c>
      <c r="H95" s="67">
        <f t="shared" si="16"/>
        <v>0</v>
      </c>
      <c r="I95" s="67">
        <f t="shared" si="17"/>
        <v>5.2658220208432632E-4</v>
      </c>
      <c r="J95" s="67">
        <f t="shared" si="18"/>
        <v>3.8181517753974757E-5</v>
      </c>
      <c r="K95" s="100">
        <f t="shared" si="20"/>
        <v>2.5454345169316503E-5</v>
      </c>
      <c r="O95" s="96">
        <f>Amnt_Deposited!B90</f>
        <v>2076</v>
      </c>
      <c r="P95" s="99">
        <f>Amnt_Deposited!H90</f>
        <v>0</v>
      </c>
      <c r="Q95" s="284">
        <f>MCF!R94</f>
        <v>0.8</v>
      </c>
      <c r="R95" s="67">
        <f t="shared" si="19"/>
        <v>0</v>
      </c>
      <c r="S95" s="67">
        <f t="shared" si="21"/>
        <v>0</v>
      </c>
      <c r="T95" s="67">
        <f t="shared" si="22"/>
        <v>0</v>
      </c>
      <c r="U95" s="67">
        <f t="shared" si="23"/>
        <v>5.770763858458372E-4</v>
      </c>
      <c r="V95" s="67">
        <f t="shared" si="24"/>
        <v>4.1842759182438103E-5</v>
      </c>
      <c r="W95" s="100">
        <f t="shared" si="25"/>
        <v>2.7895172788292066E-5</v>
      </c>
    </row>
    <row r="96" spans="2:23">
      <c r="B96" s="96">
        <f>Amnt_Deposited!B91</f>
        <v>2077</v>
      </c>
      <c r="C96" s="99">
        <f>Amnt_Deposited!H91</f>
        <v>0</v>
      </c>
      <c r="D96" s="418">
        <f>Dry_Matter_Content!H83</f>
        <v>0.73</v>
      </c>
      <c r="E96" s="284">
        <f>MCF!R95</f>
        <v>0.8</v>
      </c>
      <c r="F96" s="67">
        <f t="shared" si="14"/>
        <v>0</v>
      </c>
      <c r="G96" s="67">
        <f t="shared" si="15"/>
        <v>0</v>
      </c>
      <c r="H96" s="67">
        <f t="shared" si="16"/>
        <v>0</v>
      </c>
      <c r="I96" s="67">
        <f t="shared" si="17"/>
        <v>4.9098199089589098E-4</v>
      </c>
      <c r="J96" s="67">
        <f t="shared" si="18"/>
        <v>3.5600211188435308E-5</v>
      </c>
      <c r="K96" s="100">
        <f t="shared" si="20"/>
        <v>2.3733474125623539E-5</v>
      </c>
      <c r="O96" s="96">
        <f>Amnt_Deposited!B91</f>
        <v>2077</v>
      </c>
      <c r="P96" s="99">
        <f>Amnt_Deposited!H91</f>
        <v>0</v>
      </c>
      <c r="Q96" s="284">
        <f>MCF!R95</f>
        <v>0.8</v>
      </c>
      <c r="R96" s="67">
        <f t="shared" si="19"/>
        <v>0</v>
      </c>
      <c r="S96" s="67">
        <f t="shared" si="21"/>
        <v>0</v>
      </c>
      <c r="T96" s="67">
        <f t="shared" si="22"/>
        <v>0</v>
      </c>
      <c r="U96" s="67">
        <f t="shared" si="23"/>
        <v>5.380624557763191E-4</v>
      </c>
      <c r="V96" s="67">
        <f t="shared" si="24"/>
        <v>3.9013930069518154E-5</v>
      </c>
      <c r="W96" s="100">
        <f t="shared" si="25"/>
        <v>2.6009286713012101E-5</v>
      </c>
    </row>
    <row r="97" spans="2:23">
      <c r="B97" s="96">
        <f>Amnt_Deposited!B92</f>
        <v>2078</v>
      </c>
      <c r="C97" s="99">
        <f>Amnt_Deposited!H92</f>
        <v>0</v>
      </c>
      <c r="D97" s="418">
        <f>Dry_Matter_Content!H84</f>
        <v>0.73</v>
      </c>
      <c r="E97" s="284">
        <f>MCF!R96</f>
        <v>0.8</v>
      </c>
      <c r="F97" s="67">
        <f t="shared" si="14"/>
        <v>0</v>
      </c>
      <c r="G97" s="67">
        <f t="shared" si="15"/>
        <v>0</v>
      </c>
      <c r="H97" s="67">
        <f t="shared" si="16"/>
        <v>0</v>
      </c>
      <c r="I97" s="67">
        <f t="shared" si="17"/>
        <v>4.5778857399644731E-4</v>
      </c>
      <c r="J97" s="67">
        <f t="shared" si="18"/>
        <v>3.319341689944367E-5</v>
      </c>
      <c r="K97" s="100">
        <f t="shared" si="20"/>
        <v>2.2128944599629112E-5</v>
      </c>
      <c r="O97" s="96">
        <f>Amnt_Deposited!B92</f>
        <v>2078</v>
      </c>
      <c r="P97" s="99">
        <f>Amnt_Deposited!H92</f>
        <v>0</v>
      </c>
      <c r="Q97" s="284">
        <f>MCF!R96</f>
        <v>0.8</v>
      </c>
      <c r="R97" s="67">
        <f t="shared" si="19"/>
        <v>0</v>
      </c>
      <c r="S97" s="67">
        <f t="shared" si="21"/>
        <v>0</v>
      </c>
      <c r="T97" s="67">
        <f t="shared" si="22"/>
        <v>0</v>
      </c>
      <c r="U97" s="67">
        <f t="shared" si="23"/>
        <v>5.016861084892575E-4</v>
      </c>
      <c r="V97" s="67">
        <f t="shared" si="24"/>
        <v>3.6376347287061575E-5</v>
      </c>
      <c r="W97" s="100">
        <f t="shared" si="25"/>
        <v>2.4250898191374382E-5</v>
      </c>
    </row>
    <row r="98" spans="2:23">
      <c r="B98" s="96">
        <f>Amnt_Deposited!B93</f>
        <v>2079</v>
      </c>
      <c r="C98" s="99">
        <f>Amnt_Deposited!H93</f>
        <v>0</v>
      </c>
      <c r="D98" s="418">
        <f>Dry_Matter_Content!H85</f>
        <v>0.73</v>
      </c>
      <c r="E98" s="284">
        <f>MCF!R97</f>
        <v>0.8</v>
      </c>
      <c r="F98" s="67">
        <f t="shared" si="14"/>
        <v>0</v>
      </c>
      <c r="G98" s="67">
        <f t="shared" si="15"/>
        <v>0</v>
      </c>
      <c r="H98" s="67">
        <f t="shared" si="16"/>
        <v>0</v>
      </c>
      <c r="I98" s="67">
        <f t="shared" si="17"/>
        <v>4.2683923721784436E-4</v>
      </c>
      <c r="J98" s="67">
        <f t="shared" si="18"/>
        <v>3.0949336778602941E-5</v>
      </c>
      <c r="K98" s="100">
        <f t="shared" si="20"/>
        <v>2.0632891185735293E-5</v>
      </c>
      <c r="O98" s="96">
        <f>Amnt_Deposited!B93</f>
        <v>2079</v>
      </c>
      <c r="P98" s="99">
        <f>Amnt_Deposited!H93</f>
        <v>0</v>
      </c>
      <c r="Q98" s="284">
        <f>MCF!R97</f>
        <v>0.8</v>
      </c>
      <c r="R98" s="67">
        <f t="shared" si="19"/>
        <v>0</v>
      </c>
      <c r="S98" s="67">
        <f t="shared" si="21"/>
        <v>0</v>
      </c>
      <c r="T98" s="67">
        <f t="shared" si="22"/>
        <v>0</v>
      </c>
      <c r="U98" s="67">
        <f t="shared" si="23"/>
        <v>4.677690270880488E-4</v>
      </c>
      <c r="V98" s="67">
        <f t="shared" si="24"/>
        <v>3.3917081401208718E-5</v>
      </c>
      <c r="W98" s="100">
        <f t="shared" si="25"/>
        <v>2.2611387600805812E-5</v>
      </c>
    </row>
    <row r="99" spans="2:23" ht="13.5" thickBot="1">
      <c r="B99" s="97">
        <f>Amnt_Deposited!B94</f>
        <v>2080</v>
      </c>
      <c r="C99" s="101">
        <f>Amnt_Deposited!H94</f>
        <v>0</v>
      </c>
      <c r="D99" s="419">
        <f>Dry_Matter_Content!H86</f>
        <v>0.73</v>
      </c>
      <c r="E99" s="285">
        <f>MCF!R98</f>
        <v>0.8</v>
      </c>
      <c r="F99" s="68">
        <f t="shared" si="14"/>
        <v>0</v>
      </c>
      <c r="G99" s="68">
        <f t="shared" si="15"/>
        <v>0</v>
      </c>
      <c r="H99" s="68">
        <f t="shared" si="16"/>
        <v>0</v>
      </c>
      <c r="I99" s="68">
        <f t="shared" si="17"/>
        <v>3.9798226687528713E-4</v>
      </c>
      <c r="J99" s="68">
        <f t="shared" si="18"/>
        <v>2.8856970342557254E-5</v>
      </c>
      <c r="K99" s="102">
        <f t="shared" si="20"/>
        <v>1.92379802283715E-5</v>
      </c>
      <c r="O99" s="97">
        <f>Amnt_Deposited!B94</f>
        <v>2080</v>
      </c>
      <c r="P99" s="101">
        <f>Amnt_Deposited!H94</f>
        <v>0</v>
      </c>
      <c r="Q99" s="285">
        <f>MCF!R98</f>
        <v>0.8</v>
      </c>
      <c r="R99" s="68">
        <f t="shared" si="19"/>
        <v>0</v>
      </c>
      <c r="S99" s="68">
        <f>R99*$W$12</f>
        <v>0</v>
      </c>
      <c r="T99" s="68">
        <f>R99*(1-$W$12)</f>
        <v>0</v>
      </c>
      <c r="U99" s="68">
        <f>S99+U98*$W$10</f>
        <v>4.3614495000031481E-4</v>
      </c>
      <c r="V99" s="68">
        <f>U98*(1-$W$10)+T99</f>
        <v>3.162407708773399E-5</v>
      </c>
      <c r="W99" s="102">
        <f t="shared" si="25"/>
        <v>2.1082718058489326E-5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D3" sqref="D3:F3"/>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21" t="s">
        <v>342</v>
      </c>
      <c r="E2" s="722"/>
      <c r="F2" s="723"/>
    </row>
    <row r="3" spans="1:18" ht="16.5" thickBot="1">
      <c r="B3" s="12"/>
      <c r="C3" s="5" t="s">
        <v>276</v>
      </c>
      <c r="D3" s="721" t="s">
        <v>337</v>
      </c>
      <c r="E3" s="722"/>
      <c r="F3" s="723"/>
    </row>
    <row r="4" spans="1:18" ht="16.5" thickBot="1">
      <c r="B4" s="12"/>
      <c r="C4" s="5" t="s">
        <v>30</v>
      </c>
      <c r="D4" s="721" t="s">
        <v>266</v>
      </c>
      <c r="E4" s="722"/>
      <c r="F4" s="723"/>
    </row>
    <row r="5" spans="1:18" ht="16.5" thickBot="1">
      <c r="B5" s="12"/>
      <c r="C5" s="5" t="s">
        <v>117</v>
      </c>
      <c r="D5" s="724"/>
      <c r="E5" s="725"/>
      <c r="F5" s="726"/>
    </row>
    <row r="6" spans="1:18">
      <c r="B6" s="13" t="s">
        <v>201</v>
      </c>
    </row>
    <row r="7" spans="1:18">
      <c r="B7" s="20" t="s">
        <v>31</v>
      </c>
    </row>
    <row r="8" spans="1:18" ht="13.5" thickBot="1">
      <c r="B8" s="20"/>
    </row>
    <row r="9" spans="1:18" ht="12.75" customHeight="1">
      <c r="A9" s="1"/>
      <c r="C9" s="727" t="s">
        <v>18</v>
      </c>
      <c r="D9" s="728"/>
      <c r="E9" s="734" t="s">
        <v>100</v>
      </c>
      <c r="F9" s="735"/>
      <c r="H9" s="727" t="s">
        <v>18</v>
      </c>
      <c r="I9" s="728"/>
      <c r="J9" s="734" t="s">
        <v>100</v>
      </c>
      <c r="K9" s="735"/>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32" t="s">
        <v>250</v>
      </c>
      <c r="D12" s="733"/>
      <c r="E12" s="732" t="s">
        <v>250</v>
      </c>
      <c r="F12" s="733"/>
      <c r="H12" s="732" t="s">
        <v>251</v>
      </c>
      <c r="I12" s="733"/>
      <c r="J12" s="732" t="s">
        <v>251</v>
      </c>
      <c r="K12" s="733"/>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2: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729" t="s">
        <v>250</v>
      </c>
      <c r="E61" s="730"/>
      <c r="F61" s="731"/>
      <c r="H61" s="38"/>
      <c r="I61" s="729" t="s">
        <v>251</v>
      </c>
      <c r="J61" s="730"/>
      <c r="K61" s="731"/>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716" t="s">
        <v>317</v>
      </c>
      <c r="C71" s="716"/>
      <c r="D71" s="717" t="s">
        <v>318</v>
      </c>
      <c r="E71" s="717"/>
      <c r="F71" s="717"/>
      <c r="G71" s="717"/>
      <c r="H71" s="717"/>
    </row>
    <row r="72" spans="2:8">
      <c r="B72" s="716" t="s">
        <v>319</v>
      </c>
      <c r="C72" s="716"/>
      <c r="D72" s="717" t="s">
        <v>320</v>
      </c>
      <c r="E72" s="717"/>
      <c r="F72" s="717"/>
      <c r="G72" s="717"/>
      <c r="H72" s="717"/>
    </row>
    <row r="73" spans="2:8">
      <c r="B73" s="716" t="s">
        <v>321</v>
      </c>
      <c r="C73" s="716"/>
      <c r="D73" s="717" t="s">
        <v>322</v>
      </c>
      <c r="E73" s="717"/>
      <c r="F73" s="717"/>
      <c r="G73" s="717"/>
      <c r="H73" s="717"/>
    </row>
    <row r="74" spans="2:8">
      <c r="B74" s="716" t="s">
        <v>323</v>
      </c>
      <c r="C74" s="716"/>
      <c r="D74" s="717" t="s">
        <v>324</v>
      </c>
      <c r="E74" s="717"/>
      <c r="F74" s="717"/>
      <c r="G74" s="717"/>
      <c r="H74" s="717"/>
    </row>
    <row r="75" spans="2:8">
      <c r="B75" s="561"/>
      <c r="C75" s="562"/>
      <c r="D75" s="562"/>
      <c r="E75" s="562"/>
      <c r="F75" s="562"/>
      <c r="G75" s="562"/>
      <c r="H75" s="562"/>
    </row>
    <row r="76" spans="2:8">
      <c r="B76" s="564"/>
      <c r="C76" s="565" t="s">
        <v>325</v>
      </c>
      <c r="D76" s="566" t="s">
        <v>87</v>
      </c>
      <c r="E76" s="566" t="s">
        <v>88</v>
      </c>
    </row>
    <row r="77" spans="2:8">
      <c r="B77" s="718" t="s">
        <v>133</v>
      </c>
      <c r="C77" s="567" t="s">
        <v>326</v>
      </c>
      <c r="D77" s="568" t="s">
        <v>327</v>
      </c>
      <c r="E77" s="568" t="s">
        <v>9</v>
      </c>
      <c r="F77" s="488"/>
      <c r="G77" s="547"/>
      <c r="H77" s="6"/>
    </row>
    <row r="78" spans="2:8">
      <c r="B78" s="719"/>
      <c r="C78" s="569"/>
      <c r="D78" s="570"/>
      <c r="E78" s="571"/>
      <c r="F78" s="6"/>
      <c r="G78" s="488"/>
      <c r="H78" s="6"/>
    </row>
    <row r="79" spans="2:8">
      <c r="B79" s="719"/>
      <c r="C79" s="569"/>
      <c r="D79" s="570"/>
      <c r="E79" s="571"/>
      <c r="F79" s="6"/>
      <c r="G79" s="488"/>
      <c r="H79" s="6"/>
    </row>
    <row r="80" spans="2:8">
      <c r="B80" s="719"/>
      <c r="C80" s="569"/>
      <c r="D80" s="570"/>
      <c r="E80" s="571"/>
      <c r="F80" s="6"/>
      <c r="G80" s="488"/>
      <c r="H80" s="6"/>
    </row>
    <row r="81" spans="2:8">
      <c r="B81" s="719"/>
      <c r="C81" s="569"/>
      <c r="D81" s="570"/>
      <c r="E81" s="571"/>
      <c r="F81" s="6"/>
      <c r="G81" s="488"/>
      <c r="H81" s="6"/>
    </row>
    <row r="82" spans="2:8">
      <c r="B82" s="719"/>
      <c r="C82" s="569"/>
      <c r="D82" s="570" t="s">
        <v>328</v>
      </c>
      <c r="E82" s="571"/>
      <c r="F82" s="6"/>
      <c r="G82" s="488"/>
      <c r="H82" s="6"/>
    </row>
    <row r="83" spans="2:8" ht="13.5" thickBot="1">
      <c r="B83" s="720"/>
      <c r="C83" s="572"/>
      <c r="D83" s="572"/>
      <c r="E83" s="573" t="s">
        <v>329</v>
      </c>
      <c r="F83" s="6"/>
      <c r="G83" s="6"/>
      <c r="H83" s="6"/>
    </row>
    <row r="84" spans="2:8" ht="13.5" thickTop="1">
      <c r="B84" s="564"/>
      <c r="C84" s="571"/>
      <c r="D84" s="564"/>
      <c r="E84" s="574"/>
      <c r="F84" s="6"/>
      <c r="G84" s="6"/>
      <c r="H84" s="6"/>
    </row>
    <row r="85" spans="2:8">
      <c r="B85" s="712" t="s">
        <v>330</v>
      </c>
      <c r="C85" s="713"/>
      <c r="D85" s="713"/>
      <c r="E85" s="714"/>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715" t="s">
        <v>333</v>
      </c>
      <c r="C95" s="715"/>
      <c r="D95" s="715"/>
      <c r="E95" s="578">
        <f>SUM(E86:E94)</f>
        <v>0.13702</v>
      </c>
    </row>
    <row r="96" spans="2:8">
      <c r="B96" s="712" t="s">
        <v>334</v>
      </c>
      <c r="C96" s="713"/>
      <c r="D96" s="713"/>
      <c r="E96" s="714"/>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715" t="s">
        <v>333</v>
      </c>
      <c r="C106" s="715"/>
      <c r="D106" s="715"/>
      <c r="E106" s="578">
        <f>SUM(E97:E105)</f>
        <v>0.15982100000000002</v>
      </c>
    </row>
    <row r="107" spans="2:5">
      <c r="B107" s="712" t="s">
        <v>335</v>
      </c>
      <c r="C107" s="713"/>
      <c r="D107" s="713"/>
      <c r="E107" s="714"/>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715" t="s">
        <v>333</v>
      </c>
      <c r="C117" s="715"/>
      <c r="D117" s="715"/>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7.2405809520000002</v>
      </c>
      <c r="D19" s="416">
        <f>Dry_Matter_Content!O6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7.2405809520000002</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7.6422532559999992</v>
      </c>
      <c r="D20" s="418">
        <f>Dry_Matter_Content!O7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7.6422532559999992</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8.0746242720000012</v>
      </c>
      <c r="D21" s="418">
        <f>Dry_Matter_Content!O8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8.0746242720000012</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8.2224465840000001</v>
      </c>
      <c r="D22" s="418">
        <f>Dry_Matter_Content!O9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Amnt_Deposited!O17</f>
        <v>8.2224465840000001</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8.6752217639999998</v>
      </c>
      <c r="D23" s="418">
        <f>Dry_Matter_Content!O10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Amnt_Deposited!O18</f>
        <v>8.6752217639999998</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9.2991206880000004</v>
      </c>
      <c r="D24" s="418">
        <f>Dry_Matter_Content!O11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Amnt_Deposited!O19</f>
        <v>9.2991206880000004</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9.6775532039999987</v>
      </c>
      <c r="D25" s="418">
        <f>Dry_Matter_Content!O12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Amnt_Deposited!O20</f>
        <v>9.6775532039999987</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10.067019996000001</v>
      </c>
      <c r="D26" s="418">
        <f>Dry_Matter_Content!O13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Amnt_Deposited!O21</f>
        <v>10.067019996000001</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10.466719692</v>
      </c>
      <c r="D27" s="418">
        <f>Dry_Matter_Content!O14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Amnt_Deposited!O22</f>
        <v>10.466719692</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10.875357768000001</v>
      </c>
      <c r="D28" s="418">
        <f>Dry_Matter_Content!O15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Amnt_Deposited!O23</f>
        <v>10.875357768000001</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11.039145875999999</v>
      </c>
      <c r="D29" s="418">
        <f>Dry_Matter_Content!O16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Amnt_Deposited!O24</f>
        <v>11.039145875999999</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0</v>
      </c>
      <c r="D30" s="418">
        <f>Dry_Matter_Content!O17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Amnt_Deposited!O25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0</v>
      </c>
      <c r="D31" s="418">
        <f>Dry_Matter_Content!O18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Amnt_Deposited!O26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0</v>
      </c>
      <c r="D32" s="418">
        <f>Dry_Matter_Content!O19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Amnt_Deposited!O27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0</v>
      </c>
      <c r="D33" s="418">
        <f>Dry_Matter_Content!O20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Amnt_Deposited!O28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0</v>
      </c>
      <c r="D34" s="418">
        <f>Dry_Matter_Content!O21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Amnt_Deposited!O29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0</v>
      </c>
      <c r="D35" s="418">
        <f>Dry_Matter_Content!O22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Amnt_Deposited!O30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0</v>
      </c>
      <c r="D36" s="418">
        <f>Dry_Matter_Content!O23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Amnt_Deposited!O31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0</v>
      </c>
      <c r="D37" s="418">
        <f>Dry_Matter_Content!O24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Amnt_Deposited!O32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0</v>
      </c>
      <c r="D38" s="418">
        <f>Dry_Matter_Content!O25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Amnt_Deposited!O33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0</v>
      </c>
      <c r="D39" s="418">
        <f>Dry_Matter_Content!O26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Amnt_Deposited!O34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0</v>
      </c>
      <c r="D40" s="418">
        <f>Dry_Matter_Content!O27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Amnt_Deposited!O35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0</v>
      </c>
      <c r="D41" s="418">
        <f>Dry_Matter_Content!O28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Amnt_Deposited!O36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0</v>
      </c>
      <c r="D42" s="418">
        <f>Dry_Matter_Content!O29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Amnt_Deposited!O37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0</v>
      </c>
      <c r="D43" s="418">
        <f>Dry_Matter_Content!O30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Amnt_Deposited!O38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0</v>
      </c>
      <c r="D44" s="418">
        <f>Dry_Matter_Content!O31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Amnt_Deposited!O39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0</v>
      </c>
      <c r="D45" s="418">
        <f>Dry_Matter_Content!O32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Amnt_Deposited!O40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0</v>
      </c>
      <c r="D46" s="418">
        <f>Dry_Matter_Content!O33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Amnt_Deposited!O41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0</v>
      </c>
      <c r="D47" s="418">
        <f>Dry_Matter_Content!O34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Amnt_Deposited!O42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0</v>
      </c>
      <c r="D48" s="418">
        <f>Dry_Matter_Content!O35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Amnt_Deposited!O43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0</v>
      </c>
      <c r="D49" s="418">
        <f>Dry_Matter_Content!O36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Amnt_Deposited!O44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tabSelected="1"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M16" sqref="M16"/>
    </sheetView>
  </sheetViews>
  <sheetFormatPr defaultColWidth="11.42578125" defaultRowHeight="12.75"/>
  <cols>
    <col min="1" max="1" width="3.42578125" style="587" customWidth="1"/>
    <col min="2" max="2" width="15.28515625" style="587" customWidth="1"/>
    <col min="3" max="4" width="10.140625" style="587" bestFit="1" customWidth="1"/>
    <col min="5" max="5" width="9.42578125" style="587" customWidth="1"/>
    <col min="6" max="6" width="11.28515625" style="587" customWidth="1"/>
    <col min="7" max="7" width="9.42578125" style="587" customWidth="1"/>
    <col min="8" max="8" width="8.42578125" style="587" customWidth="1"/>
    <col min="9" max="10" width="10.85546875" style="587" customWidth="1"/>
    <col min="11" max="11" width="9.42578125" style="587" bestFit="1" customWidth="1"/>
    <col min="12" max="12" width="10.28515625" style="587" customWidth="1"/>
    <col min="13" max="13" width="10.140625" style="587" customWidth="1"/>
    <col min="14" max="14" width="8.42578125" style="587" customWidth="1"/>
    <col min="15" max="15" width="23.7109375" style="587" customWidth="1"/>
    <col min="16" max="16" width="9.28515625" style="587" customWidth="1"/>
    <col min="17" max="17" width="3.85546875" style="587" customWidth="1"/>
    <col min="18" max="19" width="13" style="587" customWidth="1"/>
    <col min="20" max="20" width="9.42578125" style="587" customWidth="1"/>
    <col min="21" max="16384" width="11.42578125" style="587"/>
  </cols>
  <sheetData>
    <row r="2" spans="2:20" ht="15.75">
      <c r="C2" s="799" t="s">
        <v>106</v>
      </c>
      <c r="Q2" s="800" t="s">
        <v>107</v>
      </c>
      <c r="R2" s="800"/>
      <c r="S2" s="800"/>
      <c r="T2" s="800"/>
    </row>
    <row r="4" spans="2:20">
      <c r="C4" s="587" t="s">
        <v>26</v>
      </c>
    </row>
    <row r="5" spans="2:20">
      <c r="C5" s="587" t="s">
        <v>281</v>
      </c>
    </row>
    <row r="6" spans="2:20">
      <c r="C6" s="587" t="s">
        <v>29</v>
      </c>
    </row>
    <row r="7" spans="2:20">
      <c r="C7" s="587" t="s">
        <v>109</v>
      </c>
    </row>
    <row r="8" spans="2:20" ht="13.5" thickBot="1"/>
    <row r="9" spans="2:20" ht="13.5" thickBot="1">
      <c r="C9" s="746" t="s">
        <v>95</v>
      </c>
      <c r="D9" s="747"/>
      <c r="E9" s="747"/>
      <c r="F9" s="747"/>
      <c r="G9" s="747"/>
      <c r="H9" s="748"/>
      <c r="I9" s="801" t="s">
        <v>308</v>
      </c>
      <c r="J9" s="802"/>
      <c r="K9" s="802"/>
      <c r="L9" s="802"/>
      <c r="M9" s="802"/>
      <c r="N9" s="803"/>
      <c r="R9" s="804" t="s">
        <v>95</v>
      </c>
      <c r="S9" s="709" t="s">
        <v>308</v>
      </c>
    </row>
    <row r="10" spans="2:20" s="812" customFormat="1" ht="38.25" customHeight="1">
      <c r="B10" s="805"/>
      <c r="C10" s="806" t="s">
        <v>341</v>
      </c>
      <c r="D10" s="807" t="s">
        <v>340</v>
      </c>
      <c r="E10" s="807" t="s">
        <v>338</v>
      </c>
      <c r="F10" s="807" t="s">
        <v>206</v>
      </c>
      <c r="G10" s="807" t="s">
        <v>339</v>
      </c>
      <c r="H10" s="808" t="s">
        <v>161</v>
      </c>
      <c r="I10" s="809" t="s">
        <v>104</v>
      </c>
      <c r="J10" s="810" t="s">
        <v>105</v>
      </c>
      <c r="K10" s="810" t="s">
        <v>0</v>
      </c>
      <c r="L10" s="810" t="s">
        <v>206</v>
      </c>
      <c r="M10" s="810" t="s">
        <v>103</v>
      </c>
      <c r="N10" s="811" t="s">
        <v>161</v>
      </c>
      <c r="O10" s="708" t="s">
        <v>28</v>
      </c>
      <c r="R10" s="739" t="s">
        <v>147</v>
      </c>
      <c r="S10" s="739" t="s">
        <v>315</v>
      </c>
    </row>
    <row r="11" spans="2:20" s="817" customFormat="1" ht="13.5" thickBot="1">
      <c r="B11" s="813"/>
      <c r="C11" s="813" t="s">
        <v>11</v>
      </c>
      <c r="D11" s="814" t="s">
        <v>11</v>
      </c>
      <c r="E11" s="814" t="s">
        <v>11</v>
      </c>
      <c r="F11" s="814" t="s">
        <v>11</v>
      </c>
      <c r="G11" s="814" t="s">
        <v>11</v>
      </c>
      <c r="H11" s="815"/>
      <c r="I11" s="813" t="s">
        <v>11</v>
      </c>
      <c r="J11" s="814" t="s">
        <v>11</v>
      </c>
      <c r="K11" s="814" t="s">
        <v>11</v>
      </c>
      <c r="L11" s="814" t="s">
        <v>11</v>
      </c>
      <c r="M11" s="814" t="s">
        <v>11</v>
      </c>
      <c r="N11" s="815"/>
      <c r="O11" s="816"/>
      <c r="R11" s="740"/>
      <c r="S11" s="740"/>
    </row>
    <row r="12" spans="2:20" s="817" customFormat="1" ht="13.5" thickBot="1">
      <c r="B12" s="818" t="s">
        <v>25</v>
      </c>
      <c r="C12" s="819">
        <v>0.4</v>
      </c>
      <c r="D12" s="820">
        <v>0.8</v>
      </c>
      <c r="E12" s="820">
        <v>1</v>
      </c>
      <c r="F12" s="820">
        <v>0.5</v>
      </c>
      <c r="G12" s="820">
        <v>0.6</v>
      </c>
      <c r="H12" s="821"/>
      <c r="I12" s="819">
        <v>0.4</v>
      </c>
      <c r="J12" s="820">
        <v>0.8</v>
      </c>
      <c r="K12" s="820">
        <v>1</v>
      </c>
      <c r="L12" s="820">
        <v>0.5</v>
      </c>
      <c r="M12" s="820">
        <v>0.6</v>
      </c>
      <c r="N12" s="821"/>
      <c r="O12" s="822"/>
      <c r="R12" s="740"/>
      <c r="S12" s="740"/>
    </row>
    <row r="13" spans="2:20" s="817" customFormat="1" ht="26.25" thickBot="1">
      <c r="B13" s="818" t="s">
        <v>159</v>
      </c>
      <c r="C13" s="823">
        <f>C12</f>
        <v>0.4</v>
      </c>
      <c r="D13" s="824">
        <f>D12</f>
        <v>0.8</v>
      </c>
      <c r="E13" s="824">
        <f>E12</f>
        <v>1</v>
      </c>
      <c r="F13" s="824">
        <f>F12</f>
        <v>0.5</v>
      </c>
      <c r="G13" s="824">
        <f>G12</f>
        <v>0.6</v>
      </c>
      <c r="H13" s="825"/>
      <c r="I13" s="823">
        <v>0.4</v>
      </c>
      <c r="J13" s="824">
        <v>0.8</v>
      </c>
      <c r="K13" s="824">
        <v>1</v>
      </c>
      <c r="L13" s="824">
        <v>0.5</v>
      </c>
      <c r="M13" s="824">
        <v>0.6</v>
      </c>
      <c r="N13" s="825"/>
      <c r="O13" s="826"/>
      <c r="R13" s="740"/>
      <c r="S13" s="740"/>
    </row>
    <row r="14" spans="2:20" s="817" customFormat="1" ht="13.5" thickBot="1">
      <c r="B14" s="827"/>
      <c r="C14" s="827"/>
      <c r="D14" s="828"/>
      <c r="E14" s="828"/>
      <c r="F14" s="828"/>
      <c r="G14" s="828"/>
      <c r="H14" s="829"/>
      <c r="I14" s="827"/>
      <c r="J14" s="828"/>
      <c r="K14" s="828"/>
      <c r="L14" s="828"/>
      <c r="M14" s="828"/>
      <c r="N14" s="829"/>
      <c r="O14" s="830"/>
      <c r="R14" s="740"/>
      <c r="S14" s="740"/>
    </row>
    <row r="15" spans="2:20" s="817" customFormat="1" ht="12.75" customHeight="1" thickBot="1">
      <c r="B15" s="831"/>
      <c r="C15" s="832" t="s">
        <v>158</v>
      </c>
      <c r="D15" s="833"/>
      <c r="E15" s="833"/>
      <c r="F15" s="833"/>
      <c r="G15" s="833"/>
      <c r="H15" s="834"/>
      <c r="I15" s="832" t="s">
        <v>158</v>
      </c>
      <c r="J15" s="833"/>
      <c r="K15" s="833"/>
      <c r="L15" s="833"/>
      <c r="M15" s="833"/>
      <c r="N15" s="834"/>
      <c r="O15" s="835"/>
      <c r="R15" s="740"/>
      <c r="S15" s="740"/>
    </row>
    <row r="16" spans="2:20" s="817" customFormat="1" ht="26.25" thickBot="1">
      <c r="B16" s="818" t="s">
        <v>160</v>
      </c>
      <c r="C16" s="836">
        <v>0</v>
      </c>
      <c r="D16" s="837">
        <v>1</v>
      </c>
      <c r="E16" s="837">
        <v>0</v>
      </c>
      <c r="F16" s="837">
        <v>0</v>
      </c>
      <c r="G16" s="837">
        <v>0</v>
      </c>
      <c r="H16" s="838" t="s">
        <v>36</v>
      </c>
      <c r="I16" s="839">
        <v>0.2</v>
      </c>
      <c r="J16" s="840">
        <v>0.3</v>
      </c>
      <c r="K16" s="840">
        <v>0.25</v>
      </c>
      <c r="L16" s="840">
        <v>0.05</v>
      </c>
      <c r="M16" s="840">
        <v>0.2</v>
      </c>
      <c r="N16" s="838" t="s">
        <v>36</v>
      </c>
      <c r="O16" s="841"/>
      <c r="R16" s="741"/>
      <c r="S16" s="741"/>
    </row>
    <row r="17" spans="2:19" s="817" customFormat="1" ht="13.5" thickBot="1">
      <c r="B17" s="842" t="s">
        <v>1</v>
      </c>
      <c r="C17" s="842" t="s">
        <v>24</v>
      </c>
      <c r="D17" s="843" t="s">
        <v>24</v>
      </c>
      <c r="E17" s="843" t="s">
        <v>24</v>
      </c>
      <c r="F17" s="843" t="s">
        <v>24</v>
      </c>
      <c r="G17" s="843" t="s">
        <v>24</v>
      </c>
      <c r="H17" s="844"/>
      <c r="I17" s="842" t="s">
        <v>24</v>
      </c>
      <c r="J17" s="843" t="s">
        <v>24</v>
      </c>
      <c r="K17" s="843" t="s">
        <v>24</v>
      </c>
      <c r="L17" s="843" t="s">
        <v>24</v>
      </c>
      <c r="M17" s="843" t="s">
        <v>24</v>
      </c>
      <c r="N17" s="844"/>
      <c r="O17" s="816"/>
      <c r="R17" s="818" t="s">
        <v>157</v>
      </c>
      <c r="S17" s="845" t="s">
        <v>157</v>
      </c>
    </row>
    <row r="18" spans="2:19">
      <c r="B18" s="846">
        <f>year</f>
        <v>2000</v>
      </c>
      <c r="C18" s="847">
        <f>C$16</f>
        <v>0</v>
      </c>
      <c r="D18" s="848">
        <f t="shared" ref="D18:G33" si="0">D$16</f>
        <v>1</v>
      </c>
      <c r="E18" s="848">
        <f t="shared" si="0"/>
        <v>0</v>
      </c>
      <c r="F18" s="848">
        <f t="shared" si="0"/>
        <v>0</v>
      </c>
      <c r="G18" s="848">
        <f t="shared" si="0"/>
        <v>0</v>
      </c>
      <c r="H18" s="849">
        <f>SUM(C18:G18)</f>
        <v>1</v>
      </c>
      <c r="I18" s="847">
        <f>I$16</f>
        <v>0.2</v>
      </c>
      <c r="J18" s="848">
        <f t="shared" ref="J18:M33" si="1">J$16</f>
        <v>0.3</v>
      </c>
      <c r="K18" s="848">
        <f t="shared" si="1"/>
        <v>0.25</v>
      </c>
      <c r="L18" s="848">
        <f t="shared" si="1"/>
        <v>0.05</v>
      </c>
      <c r="M18" s="848">
        <f t="shared" si="1"/>
        <v>0.2</v>
      </c>
      <c r="N18" s="849">
        <f>SUM(I18:M18)</f>
        <v>1</v>
      </c>
      <c r="O18" s="624"/>
      <c r="R18" s="850">
        <f>C18*C$13+D18*D$13+E18*E$13+F18*F$13+G18*G$13</f>
        <v>0.8</v>
      </c>
      <c r="S18" s="851">
        <f>I18*I$13+J18*J$13+K18*K$13+L18*L$13+M18*M$13</f>
        <v>0.71500000000000008</v>
      </c>
    </row>
    <row r="19" spans="2:19">
      <c r="B19" s="852">
        <f t="shared" ref="B19:B50" si="2">B18+1</f>
        <v>2001</v>
      </c>
      <c r="C19" s="853">
        <f t="shared" ref="C19:G50" si="3">C$16</f>
        <v>0</v>
      </c>
      <c r="D19" s="854">
        <f t="shared" si="0"/>
        <v>1</v>
      </c>
      <c r="E19" s="854">
        <f t="shared" si="0"/>
        <v>0</v>
      </c>
      <c r="F19" s="854">
        <f t="shared" si="0"/>
        <v>0</v>
      </c>
      <c r="G19" s="854">
        <f t="shared" si="0"/>
        <v>0</v>
      </c>
      <c r="H19" s="855">
        <f t="shared" ref="H19:H82" si="4">SUM(C19:G19)</f>
        <v>1</v>
      </c>
      <c r="I19" s="853">
        <f t="shared" ref="I19:M50" si="5">I$16</f>
        <v>0.2</v>
      </c>
      <c r="J19" s="854">
        <f t="shared" si="1"/>
        <v>0.3</v>
      </c>
      <c r="K19" s="854">
        <f t="shared" si="1"/>
        <v>0.25</v>
      </c>
      <c r="L19" s="854">
        <f t="shared" si="1"/>
        <v>0.05</v>
      </c>
      <c r="M19" s="854">
        <f t="shared" si="1"/>
        <v>0.2</v>
      </c>
      <c r="N19" s="855">
        <f t="shared" ref="N19:N82" si="6">SUM(I19:M19)</f>
        <v>1</v>
      </c>
      <c r="O19" s="856"/>
      <c r="R19" s="850">
        <f t="shared" ref="R19:R82" si="7">C19*C$13+D19*D$13+E19*E$13+F19*F$13+G19*G$13</f>
        <v>0.8</v>
      </c>
      <c r="S19" s="851">
        <f t="shared" ref="S19:S82" si="8">I19*I$13+J19*J$13+K19*K$13+L19*L$13+M19*M$13</f>
        <v>0.71500000000000008</v>
      </c>
    </row>
    <row r="20" spans="2:19">
      <c r="B20" s="852">
        <f t="shared" si="2"/>
        <v>2002</v>
      </c>
      <c r="C20" s="853">
        <f t="shared" si="3"/>
        <v>0</v>
      </c>
      <c r="D20" s="854">
        <f t="shared" si="0"/>
        <v>1</v>
      </c>
      <c r="E20" s="854">
        <f t="shared" si="0"/>
        <v>0</v>
      </c>
      <c r="F20" s="854">
        <f t="shared" si="0"/>
        <v>0</v>
      </c>
      <c r="G20" s="854">
        <f t="shared" si="0"/>
        <v>0</v>
      </c>
      <c r="H20" s="855">
        <f t="shared" si="4"/>
        <v>1</v>
      </c>
      <c r="I20" s="853">
        <f t="shared" si="5"/>
        <v>0.2</v>
      </c>
      <c r="J20" s="854">
        <f t="shared" si="1"/>
        <v>0.3</v>
      </c>
      <c r="K20" s="854">
        <f t="shared" si="1"/>
        <v>0.25</v>
      </c>
      <c r="L20" s="854">
        <f t="shared" si="1"/>
        <v>0.05</v>
      </c>
      <c r="M20" s="854">
        <f t="shared" si="1"/>
        <v>0.2</v>
      </c>
      <c r="N20" s="855">
        <f t="shared" si="6"/>
        <v>1</v>
      </c>
      <c r="O20" s="856"/>
      <c r="R20" s="850">
        <f t="shared" si="7"/>
        <v>0.8</v>
      </c>
      <c r="S20" s="851">
        <f t="shared" si="8"/>
        <v>0.71500000000000008</v>
      </c>
    </row>
    <row r="21" spans="2:19">
      <c r="B21" s="852">
        <f t="shared" si="2"/>
        <v>2003</v>
      </c>
      <c r="C21" s="853">
        <f t="shared" si="3"/>
        <v>0</v>
      </c>
      <c r="D21" s="854">
        <f t="shared" si="0"/>
        <v>1</v>
      </c>
      <c r="E21" s="854">
        <f t="shared" si="0"/>
        <v>0</v>
      </c>
      <c r="F21" s="854">
        <f t="shared" si="0"/>
        <v>0</v>
      </c>
      <c r="G21" s="854">
        <f t="shared" si="0"/>
        <v>0</v>
      </c>
      <c r="H21" s="855">
        <f t="shared" si="4"/>
        <v>1</v>
      </c>
      <c r="I21" s="853">
        <f t="shared" si="5"/>
        <v>0.2</v>
      </c>
      <c r="J21" s="854">
        <f t="shared" si="1"/>
        <v>0.3</v>
      </c>
      <c r="K21" s="854">
        <f t="shared" si="1"/>
        <v>0.25</v>
      </c>
      <c r="L21" s="854">
        <f t="shared" si="1"/>
        <v>0.05</v>
      </c>
      <c r="M21" s="854">
        <f t="shared" si="1"/>
        <v>0.2</v>
      </c>
      <c r="N21" s="855">
        <f t="shared" si="6"/>
        <v>1</v>
      </c>
      <c r="O21" s="856"/>
      <c r="R21" s="850">
        <f t="shared" si="7"/>
        <v>0.8</v>
      </c>
      <c r="S21" s="851">
        <f t="shared" si="8"/>
        <v>0.71500000000000008</v>
      </c>
    </row>
    <row r="22" spans="2:19">
      <c r="B22" s="852">
        <f t="shared" si="2"/>
        <v>2004</v>
      </c>
      <c r="C22" s="853">
        <f t="shared" si="3"/>
        <v>0</v>
      </c>
      <c r="D22" s="854">
        <f t="shared" si="0"/>
        <v>1</v>
      </c>
      <c r="E22" s="854">
        <f t="shared" si="0"/>
        <v>0</v>
      </c>
      <c r="F22" s="854">
        <f t="shared" si="0"/>
        <v>0</v>
      </c>
      <c r="G22" s="854">
        <f t="shared" si="0"/>
        <v>0</v>
      </c>
      <c r="H22" s="855">
        <f t="shared" si="4"/>
        <v>1</v>
      </c>
      <c r="I22" s="853">
        <f t="shared" si="5"/>
        <v>0.2</v>
      </c>
      <c r="J22" s="854">
        <f t="shared" si="1"/>
        <v>0.3</v>
      </c>
      <c r="K22" s="854">
        <f t="shared" si="1"/>
        <v>0.25</v>
      </c>
      <c r="L22" s="854">
        <f t="shared" si="1"/>
        <v>0.05</v>
      </c>
      <c r="M22" s="854">
        <f t="shared" si="1"/>
        <v>0.2</v>
      </c>
      <c r="N22" s="855">
        <f t="shared" si="6"/>
        <v>1</v>
      </c>
      <c r="O22" s="856"/>
      <c r="R22" s="850">
        <f t="shared" si="7"/>
        <v>0.8</v>
      </c>
      <c r="S22" s="851">
        <f t="shared" si="8"/>
        <v>0.71500000000000008</v>
      </c>
    </row>
    <row r="23" spans="2:19">
      <c r="B23" s="852">
        <f t="shared" si="2"/>
        <v>2005</v>
      </c>
      <c r="C23" s="853">
        <f t="shared" si="3"/>
        <v>0</v>
      </c>
      <c r="D23" s="854">
        <f t="shared" si="0"/>
        <v>1</v>
      </c>
      <c r="E23" s="854">
        <f t="shared" si="0"/>
        <v>0</v>
      </c>
      <c r="F23" s="854">
        <f t="shared" si="0"/>
        <v>0</v>
      </c>
      <c r="G23" s="854">
        <f t="shared" si="0"/>
        <v>0</v>
      </c>
      <c r="H23" s="855">
        <f t="shared" si="4"/>
        <v>1</v>
      </c>
      <c r="I23" s="853">
        <f t="shared" si="5"/>
        <v>0.2</v>
      </c>
      <c r="J23" s="854">
        <f t="shared" si="1"/>
        <v>0.3</v>
      </c>
      <c r="K23" s="854">
        <f t="shared" si="1"/>
        <v>0.25</v>
      </c>
      <c r="L23" s="854">
        <f t="shared" si="1"/>
        <v>0.05</v>
      </c>
      <c r="M23" s="854">
        <f t="shared" si="1"/>
        <v>0.2</v>
      </c>
      <c r="N23" s="855">
        <f t="shared" si="6"/>
        <v>1</v>
      </c>
      <c r="O23" s="856"/>
      <c r="R23" s="850">
        <f t="shared" si="7"/>
        <v>0.8</v>
      </c>
      <c r="S23" s="851">
        <f t="shared" si="8"/>
        <v>0.71500000000000008</v>
      </c>
    </row>
    <row r="24" spans="2:19">
      <c r="B24" s="852">
        <f t="shared" si="2"/>
        <v>2006</v>
      </c>
      <c r="C24" s="853">
        <f t="shared" si="3"/>
        <v>0</v>
      </c>
      <c r="D24" s="854">
        <f t="shared" si="0"/>
        <v>1</v>
      </c>
      <c r="E24" s="854">
        <f t="shared" si="0"/>
        <v>0</v>
      </c>
      <c r="F24" s="854">
        <f t="shared" si="0"/>
        <v>0</v>
      </c>
      <c r="G24" s="854">
        <f t="shared" si="0"/>
        <v>0</v>
      </c>
      <c r="H24" s="855">
        <f t="shared" si="4"/>
        <v>1</v>
      </c>
      <c r="I24" s="853">
        <f t="shared" si="5"/>
        <v>0.2</v>
      </c>
      <c r="J24" s="854">
        <f t="shared" si="1"/>
        <v>0.3</v>
      </c>
      <c r="K24" s="854">
        <f t="shared" si="1"/>
        <v>0.25</v>
      </c>
      <c r="L24" s="854">
        <f t="shared" si="1"/>
        <v>0.05</v>
      </c>
      <c r="M24" s="854">
        <f t="shared" si="1"/>
        <v>0.2</v>
      </c>
      <c r="N24" s="855">
        <f t="shared" si="6"/>
        <v>1</v>
      </c>
      <c r="O24" s="856"/>
      <c r="R24" s="850">
        <f t="shared" si="7"/>
        <v>0.8</v>
      </c>
      <c r="S24" s="851">
        <f t="shared" si="8"/>
        <v>0.71500000000000008</v>
      </c>
    </row>
    <row r="25" spans="2:19">
      <c r="B25" s="852">
        <f t="shared" si="2"/>
        <v>2007</v>
      </c>
      <c r="C25" s="853">
        <f t="shared" si="3"/>
        <v>0</v>
      </c>
      <c r="D25" s="854">
        <f t="shared" si="0"/>
        <v>1</v>
      </c>
      <c r="E25" s="854">
        <f t="shared" si="0"/>
        <v>0</v>
      </c>
      <c r="F25" s="854">
        <f t="shared" si="0"/>
        <v>0</v>
      </c>
      <c r="G25" s="854">
        <f t="shared" si="0"/>
        <v>0</v>
      </c>
      <c r="H25" s="855">
        <f t="shared" si="4"/>
        <v>1</v>
      </c>
      <c r="I25" s="853">
        <f t="shared" si="5"/>
        <v>0.2</v>
      </c>
      <c r="J25" s="854">
        <f t="shared" si="1"/>
        <v>0.3</v>
      </c>
      <c r="K25" s="854">
        <f t="shared" si="1"/>
        <v>0.25</v>
      </c>
      <c r="L25" s="854">
        <f t="shared" si="1"/>
        <v>0.05</v>
      </c>
      <c r="M25" s="854">
        <f t="shared" si="1"/>
        <v>0.2</v>
      </c>
      <c r="N25" s="855">
        <f t="shared" si="6"/>
        <v>1</v>
      </c>
      <c r="O25" s="856"/>
      <c r="R25" s="850">
        <f t="shared" si="7"/>
        <v>0.8</v>
      </c>
      <c r="S25" s="851">
        <f t="shared" si="8"/>
        <v>0.71500000000000008</v>
      </c>
    </row>
    <row r="26" spans="2:19">
      <c r="B26" s="852">
        <f t="shared" si="2"/>
        <v>2008</v>
      </c>
      <c r="C26" s="853">
        <f t="shared" si="3"/>
        <v>0</v>
      </c>
      <c r="D26" s="854">
        <f t="shared" si="0"/>
        <v>1</v>
      </c>
      <c r="E26" s="854">
        <f t="shared" si="0"/>
        <v>0</v>
      </c>
      <c r="F26" s="854">
        <f t="shared" si="0"/>
        <v>0</v>
      </c>
      <c r="G26" s="854">
        <f t="shared" si="0"/>
        <v>0</v>
      </c>
      <c r="H26" s="855">
        <f t="shared" si="4"/>
        <v>1</v>
      </c>
      <c r="I26" s="853">
        <f t="shared" si="5"/>
        <v>0.2</v>
      </c>
      <c r="J26" s="854">
        <f t="shared" si="1"/>
        <v>0.3</v>
      </c>
      <c r="K26" s="854">
        <f t="shared" si="1"/>
        <v>0.25</v>
      </c>
      <c r="L26" s="854">
        <f t="shared" si="1"/>
        <v>0.05</v>
      </c>
      <c r="M26" s="854">
        <f t="shared" si="1"/>
        <v>0.2</v>
      </c>
      <c r="N26" s="855">
        <f t="shared" si="6"/>
        <v>1</v>
      </c>
      <c r="O26" s="856"/>
      <c r="R26" s="850">
        <f t="shared" si="7"/>
        <v>0.8</v>
      </c>
      <c r="S26" s="851">
        <f t="shared" si="8"/>
        <v>0.71500000000000008</v>
      </c>
    </row>
    <row r="27" spans="2:19">
      <c r="B27" s="852">
        <f t="shared" si="2"/>
        <v>2009</v>
      </c>
      <c r="C27" s="853">
        <f t="shared" si="3"/>
        <v>0</v>
      </c>
      <c r="D27" s="854">
        <f t="shared" si="0"/>
        <v>1</v>
      </c>
      <c r="E27" s="854">
        <f t="shared" si="0"/>
        <v>0</v>
      </c>
      <c r="F27" s="854">
        <f t="shared" si="0"/>
        <v>0</v>
      </c>
      <c r="G27" s="854">
        <f t="shared" si="0"/>
        <v>0</v>
      </c>
      <c r="H27" s="855">
        <f t="shared" si="4"/>
        <v>1</v>
      </c>
      <c r="I27" s="853">
        <f t="shared" si="5"/>
        <v>0.2</v>
      </c>
      <c r="J27" s="854">
        <f t="shared" si="1"/>
        <v>0.3</v>
      </c>
      <c r="K27" s="854">
        <f t="shared" si="1"/>
        <v>0.25</v>
      </c>
      <c r="L27" s="854">
        <f t="shared" si="1"/>
        <v>0.05</v>
      </c>
      <c r="M27" s="854">
        <f t="shared" si="1"/>
        <v>0.2</v>
      </c>
      <c r="N27" s="855">
        <f t="shared" si="6"/>
        <v>1</v>
      </c>
      <c r="O27" s="856"/>
      <c r="R27" s="850">
        <f t="shared" si="7"/>
        <v>0.8</v>
      </c>
      <c r="S27" s="851">
        <f t="shared" si="8"/>
        <v>0.71500000000000008</v>
      </c>
    </row>
    <row r="28" spans="2:19">
      <c r="B28" s="852">
        <f t="shared" si="2"/>
        <v>2010</v>
      </c>
      <c r="C28" s="853">
        <f t="shared" si="3"/>
        <v>0</v>
      </c>
      <c r="D28" s="854">
        <f t="shared" si="0"/>
        <v>1</v>
      </c>
      <c r="E28" s="854">
        <f t="shared" si="0"/>
        <v>0</v>
      </c>
      <c r="F28" s="854">
        <f t="shared" si="0"/>
        <v>0</v>
      </c>
      <c r="G28" s="854">
        <f t="shared" si="0"/>
        <v>0</v>
      </c>
      <c r="H28" s="855">
        <f t="shared" si="4"/>
        <v>1</v>
      </c>
      <c r="I28" s="853">
        <f t="shared" si="5"/>
        <v>0.2</v>
      </c>
      <c r="J28" s="854">
        <f t="shared" si="1"/>
        <v>0.3</v>
      </c>
      <c r="K28" s="854">
        <f t="shared" si="1"/>
        <v>0.25</v>
      </c>
      <c r="L28" s="854">
        <f t="shared" si="1"/>
        <v>0.05</v>
      </c>
      <c r="M28" s="854">
        <f t="shared" si="1"/>
        <v>0.2</v>
      </c>
      <c r="N28" s="855">
        <f t="shared" si="6"/>
        <v>1</v>
      </c>
      <c r="O28" s="856"/>
      <c r="R28" s="850">
        <f t="shared" si="7"/>
        <v>0.8</v>
      </c>
      <c r="S28" s="851">
        <f t="shared" si="8"/>
        <v>0.71500000000000008</v>
      </c>
    </row>
    <row r="29" spans="2:19">
      <c r="B29" s="852">
        <f t="shared" si="2"/>
        <v>2011</v>
      </c>
      <c r="C29" s="853">
        <f t="shared" si="3"/>
        <v>0</v>
      </c>
      <c r="D29" s="854">
        <f t="shared" si="0"/>
        <v>1</v>
      </c>
      <c r="E29" s="854">
        <f t="shared" si="0"/>
        <v>0</v>
      </c>
      <c r="F29" s="854">
        <f t="shared" si="0"/>
        <v>0</v>
      </c>
      <c r="G29" s="854">
        <f t="shared" si="0"/>
        <v>0</v>
      </c>
      <c r="H29" s="855">
        <f t="shared" si="4"/>
        <v>1</v>
      </c>
      <c r="I29" s="853">
        <f t="shared" si="5"/>
        <v>0.2</v>
      </c>
      <c r="J29" s="854">
        <f t="shared" si="1"/>
        <v>0.3</v>
      </c>
      <c r="K29" s="854">
        <f t="shared" si="1"/>
        <v>0.25</v>
      </c>
      <c r="L29" s="854">
        <f t="shared" si="1"/>
        <v>0.05</v>
      </c>
      <c r="M29" s="854">
        <f t="shared" si="1"/>
        <v>0.2</v>
      </c>
      <c r="N29" s="855">
        <f t="shared" si="6"/>
        <v>1</v>
      </c>
      <c r="O29" s="856"/>
      <c r="R29" s="850">
        <f t="shared" si="7"/>
        <v>0.8</v>
      </c>
      <c r="S29" s="851">
        <f t="shared" si="8"/>
        <v>0.71500000000000008</v>
      </c>
    </row>
    <row r="30" spans="2:19">
      <c r="B30" s="852">
        <f t="shared" si="2"/>
        <v>2012</v>
      </c>
      <c r="C30" s="853">
        <f t="shared" si="3"/>
        <v>0</v>
      </c>
      <c r="D30" s="854">
        <f t="shared" si="0"/>
        <v>1</v>
      </c>
      <c r="E30" s="854">
        <f t="shared" si="0"/>
        <v>0</v>
      </c>
      <c r="F30" s="854">
        <f t="shared" si="0"/>
        <v>0</v>
      </c>
      <c r="G30" s="854">
        <f t="shared" si="0"/>
        <v>0</v>
      </c>
      <c r="H30" s="855">
        <f t="shared" si="4"/>
        <v>1</v>
      </c>
      <c r="I30" s="853">
        <f t="shared" si="5"/>
        <v>0.2</v>
      </c>
      <c r="J30" s="854">
        <f t="shared" si="1"/>
        <v>0.3</v>
      </c>
      <c r="K30" s="854">
        <f t="shared" si="1"/>
        <v>0.25</v>
      </c>
      <c r="L30" s="854">
        <f t="shared" si="1"/>
        <v>0.05</v>
      </c>
      <c r="M30" s="854">
        <f t="shared" si="1"/>
        <v>0.2</v>
      </c>
      <c r="N30" s="855">
        <f t="shared" si="6"/>
        <v>1</v>
      </c>
      <c r="O30" s="856"/>
      <c r="R30" s="850">
        <f t="shared" si="7"/>
        <v>0.8</v>
      </c>
      <c r="S30" s="851">
        <f t="shared" si="8"/>
        <v>0.71500000000000008</v>
      </c>
    </row>
    <row r="31" spans="2:19">
      <c r="B31" s="852">
        <f t="shared" si="2"/>
        <v>2013</v>
      </c>
      <c r="C31" s="853">
        <f t="shared" si="3"/>
        <v>0</v>
      </c>
      <c r="D31" s="854">
        <f t="shared" si="0"/>
        <v>1</v>
      </c>
      <c r="E31" s="854">
        <f t="shared" si="0"/>
        <v>0</v>
      </c>
      <c r="F31" s="854">
        <f t="shared" si="0"/>
        <v>0</v>
      </c>
      <c r="G31" s="854">
        <f t="shared" si="0"/>
        <v>0</v>
      </c>
      <c r="H31" s="855">
        <f t="shared" si="4"/>
        <v>1</v>
      </c>
      <c r="I31" s="853">
        <f t="shared" si="5"/>
        <v>0.2</v>
      </c>
      <c r="J31" s="854">
        <f t="shared" si="1"/>
        <v>0.3</v>
      </c>
      <c r="K31" s="854">
        <f t="shared" si="1"/>
        <v>0.25</v>
      </c>
      <c r="L31" s="854">
        <f t="shared" si="1"/>
        <v>0.05</v>
      </c>
      <c r="M31" s="854">
        <f t="shared" si="1"/>
        <v>0.2</v>
      </c>
      <c r="N31" s="855">
        <f t="shared" si="6"/>
        <v>1</v>
      </c>
      <c r="O31" s="856"/>
      <c r="R31" s="850">
        <f t="shared" si="7"/>
        <v>0.8</v>
      </c>
      <c r="S31" s="851">
        <f t="shared" si="8"/>
        <v>0.71500000000000008</v>
      </c>
    </row>
    <row r="32" spans="2:19">
      <c r="B32" s="852">
        <f t="shared" si="2"/>
        <v>2014</v>
      </c>
      <c r="C32" s="853">
        <f t="shared" si="3"/>
        <v>0</v>
      </c>
      <c r="D32" s="854">
        <f t="shared" si="0"/>
        <v>1</v>
      </c>
      <c r="E32" s="854">
        <f t="shared" si="0"/>
        <v>0</v>
      </c>
      <c r="F32" s="854">
        <f t="shared" si="0"/>
        <v>0</v>
      </c>
      <c r="G32" s="854">
        <f t="shared" si="0"/>
        <v>0</v>
      </c>
      <c r="H32" s="855">
        <f t="shared" si="4"/>
        <v>1</v>
      </c>
      <c r="I32" s="853">
        <f t="shared" si="5"/>
        <v>0.2</v>
      </c>
      <c r="J32" s="854">
        <f t="shared" si="1"/>
        <v>0.3</v>
      </c>
      <c r="K32" s="854">
        <f t="shared" si="1"/>
        <v>0.25</v>
      </c>
      <c r="L32" s="854">
        <f t="shared" si="1"/>
        <v>0.05</v>
      </c>
      <c r="M32" s="854">
        <f t="shared" si="1"/>
        <v>0.2</v>
      </c>
      <c r="N32" s="855">
        <f t="shared" si="6"/>
        <v>1</v>
      </c>
      <c r="O32" s="856"/>
      <c r="R32" s="850">
        <f t="shared" si="7"/>
        <v>0.8</v>
      </c>
      <c r="S32" s="851">
        <f t="shared" si="8"/>
        <v>0.71500000000000008</v>
      </c>
    </row>
    <row r="33" spans="2:19">
      <c r="B33" s="852">
        <f t="shared" si="2"/>
        <v>2015</v>
      </c>
      <c r="C33" s="853">
        <f t="shared" si="3"/>
        <v>0</v>
      </c>
      <c r="D33" s="854">
        <f t="shared" si="0"/>
        <v>1</v>
      </c>
      <c r="E33" s="854">
        <f t="shared" si="0"/>
        <v>0</v>
      </c>
      <c r="F33" s="854">
        <f t="shared" si="0"/>
        <v>0</v>
      </c>
      <c r="G33" s="854">
        <f t="shared" si="0"/>
        <v>0</v>
      </c>
      <c r="H33" s="855">
        <f t="shared" si="4"/>
        <v>1</v>
      </c>
      <c r="I33" s="853">
        <f t="shared" si="5"/>
        <v>0.2</v>
      </c>
      <c r="J33" s="854">
        <f t="shared" si="1"/>
        <v>0.3</v>
      </c>
      <c r="K33" s="854">
        <f t="shared" si="1"/>
        <v>0.25</v>
      </c>
      <c r="L33" s="854">
        <f t="shared" si="1"/>
        <v>0.05</v>
      </c>
      <c r="M33" s="854">
        <f t="shared" si="1"/>
        <v>0.2</v>
      </c>
      <c r="N33" s="855">
        <f t="shared" si="6"/>
        <v>1</v>
      </c>
      <c r="O33" s="856"/>
      <c r="R33" s="850">
        <f t="shared" si="7"/>
        <v>0.8</v>
      </c>
      <c r="S33" s="851">
        <f t="shared" si="8"/>
        <v>0.71500000000000008</v>
      </c>
    </row>
    <row r="34" spans="2:19">
      <c r="B34" s="852">
        <f t="shared" si="2"/>
        <v>2016</v>
      </c>
      <c r="C34" s="853">
        <f t="shared" si="3"/>
        <v>0</v>
      </c>
      <c r="D34" s="854">
        <f t="shared" si="3"/>
        <v>1</v>
      </c>
      <c r="E34" s="854">
        <f t="shared" si="3"/>
        <v>0</v>
      </c>
      <c r="F34" s="854">
        <f t="shared" si="3"/>
        <v>0</v>
      </c>
      <c r="G34" s="854">
        <f t="shared" si="3"/>
        <v>0</v>
      </c>
      <c r="H34" s="855">
        <f t="shared" si="4"/>
        <v>1</v>
      </c>
      <c r="I34" s="853">
        <f t="shared" si="5"/>
        <v>0.2</v>
      </c>
      <c r="J34" s="854">
        <f t="shared" si="5"/>
        <v>0.3</v>
      </c>
      <c r="K34" s="854">
        <f t="shared" si="5"/>
        <v>0.25</v>
      </c>
      <c r="L34" s="854">
        <f t="shared" si="5"/>
        <v>0.05</v>
      </c>
      <c r="M34" s="854">
        <f t="shared" si="5"/>
        <v>0.2</v>
      </c>
      <c r="N34" s="855">
        <f t="shared" si="6"/>
        <v>1</v>
      </c>
      <c r="O34" s="856"/>
      <c r="R34" s="850">
        <f t="shared" si="7"/>
        <v>0.8</v>
      </c>
      <c r="S34" s="851">
        <f t="shared" si="8"/>
        <v>0.71500000000000008</v>
      </c>
    </row>
    <row r="35" spans="2:19">
      <c r="B35" s="852">
        <f t="shared" si="2"/>
        <v>2017</v>
      </c>
      <c r="C35" s="853">
        <f t="shared" si="3"/>
        <v>0</v>
      </c>
      <c r="D35" s="854">
        <f t="shared" si="3"/>
        <v>1</v>
      </c>
      <c r="E35" s="854">
        <f t="shared" si="3"/>
        <v>0</v>
      </c>
      <c r="F35" s="854">
        <f t="shared" si="3"/>
        <v>0</v>
      </c>
      <c r="G35" s="854">
        <f t="shared" si="3"/>
        <v>0</v>
      </c>
      <c r="H35" s="855">
        <f t="shared" si="4"/>
        <v>1</v>
      </c>
      <c r="I35" s="853">
        <f t="shared" si="5"/>
        <v>0.2</v>
      </c>
      <c r="J35" s="854">
        <f t="shared" si="5"/>
        <v>0.3</v>
      </c>
      <c r="K35" s="854">
        <f t="shared" si="5"/>
        <v>0.25</v>
      </c>
      <c r="L35" s="854">
        <f t="shared" si="5"/>
        <v>0.05</v>
      </c>
      <c r="M35" s="854">
        <f t="shared" si="5"/>
        <v>0.2</v>
      </c>
      <c r="N35" s="855">
        <f t="shared" si="6"/>
        <v>1</v>
      </c>
      <c r="O35" s="856"/>
      <c r="R35" s="850">
        <f t="shared" si="7"/>
        <v>0.8</v>
      </c>
      <c r="S35" s="851">
        <f t="shared" si="8"/>
        <v>0.71500000000000008</v>
      </c>
    </row>
    <row r="36" spans="2:19">
      <c r="B36" s="852">
        <f t="shared" si="2"/>
        <v>2018</v>
      </c>
      <c r="C36" s="853">
        <f t="shared" si="3"/>
        <v>0</v>
      </c>
      <c r="D36" s="854">
        <f t="shared" si="3"/>
        <v>1</v>
      </c>
      <c r="E36" s="854">
        <f t="shared" si="3"/>
        <v>0</v>
      </c>
      <c r="F36" s="854">
        <f t="shared" si="3"/>
        <v>0</v>
      </c>
      <c r="G36" s="854">
        <f t="shared" si="3"/>
        <v>0</v>
      </c>
      <c r="H36" s="855">
        <f t="shared" si="4"/>
        <v>1</v>
      </c>
      <c r="I36" s="853">
        <f t="shared" si="5"/>
        <v>0.2</v>
      </c>
      <c r="J36" s="854">
        <f t="shared" si="5"/>
        <v>0.3</v>
      </c>
      <c r="K36" s="854">
        <f t="shared" si="5"/>
        <v>0.25</v>
      </c>
      <c r="L36" s="854">
        <f t="shared" si="5"/>
        <v>0.05</v>
      </c>
      <c r="M36" s="854">
        <f t="shared" si="5"/>
        <v>0.2</v>
      </c>
      <c r="N36" s="855">
        <f t="shared" si="6"/>
        <v>1</v>
      </c>
      <c r="O36" s="856"/>
      <c r="R36" s="850">
        <f t="shared" si="7"/>
        <v>0.8</v>
      </c>
      <c r="S36" s="851">
        <f t="shared" si="8"/>
        <v>0.71500000000000008</v>
      </c>
    </row>
    <row r="37" spans="2:19">
      <c r="B37" s="852">
        <f t="shared" si="2"/>
        <v>2019</v>
      </c>
      <c r="C37" s="853">
        <f t="shared" si="3"/>
        <v>0</v>
      </c>
      <c r="D37" s="854">
        <f t="shared" si="3"/>
        <v>1</v>
      </c>
      <c r="E37" s="854">
        <f t="shared" si="3"/>
        <v>0</v>
      </c>
      <c r="F37" s="854">
        <f t="shared" si="3"/>
        <v>0</v>
      </c>
      <c r="G37" s="854">
        <f t="shared" si="3"/>
        <v>0</v>
      </c>
      <c r="H37" s="855">
        <f t="shared" si="4"/>
        <v>1</v>
      </c>
      <c r="I37" s="853">
        <f t="shared" si="5"/>
        <v>0.2</v>
      </c>
      <c r="J37" s="854">
        <f t="shared" si="5"/>
        <v>0.3</v>
      </c>
      <c r="K37" s="854">
        <f t="shared" si="5"/>
        <v>0.25</v>
      </c>
      <c r="L37" s="854">
        <f t="shared" si="5"/>
        <v>0.05</v>
      </c>
      <c r="M37" s="854">
        <f t="shared" si="5"/>
        <v>0.2</v>
      </c>
      <c r="N37" s="855">
        <f t="shared" si="6"/>
        <v>1</v>
      </c>
      <c r="O37" s="856"/>
      <c r="R37" s="850">
        <f t="shared" si="7"/>
        <v>0.8</v>
      </c>
      <c r="S37" s="851">
        <f t="shared" si="8"/>
        <v>0.71500000000000008</v>
      </c>
    </row>
    <row r="38" spans="2:19">
      <c r="B38" s="852">
        <f t="shared" si="2"/>
        <v>2020</v>
      </c>
      <c r="C38" s="853">
        <f t="shared" si="3"/>
        <v>0</v>
      </c>
      <c r="D38" s="854">
        <f t="shared" si="3"/>
        <v>1</v>
      </c>
      <c r="E38" s="854">
        <f t="shared" si="3"/>
        <v>0</v>
      </c>
      <c r="F38" s="854">
        <f t="shared" si="3"/>
        <v>0</v>
      </c>
      <c r="G38" s="854">
        <f t="shared" si="3"/>
        <v>0</v>
      </c>
      <c r="H38" s="855">
        <f t="shared" si="4"/>
        <v>1</v>
      </c>
      <c r="I38" s="853">
        <f t="shared" si="5"/>
        <v>0.2</v>
      </c>
      <c r="J38" s="854">
        <f t="shared" si="5"/>
        <v>0.3</v>
      </c>
      <c r="K38" s="854">
        <f t="shared" si="5"/>
        <v>0.25</v>
      </c>
      <c r="L38" s="854">
        <f t="shared" si="5"/>
        <v>0.05</v>
      </c>
      <c r="M38" s="854">
        <f t="shared" si="5"/>
        <v>0.2</v>
      </c>
      <c r="N38" s="855">
        <f t="shared" si="6"/>
        <v>1</v>
      </c>
      <c r="O38" s="856"/>
      <c r="R38" s="850">
        <f t="shared" si="7"/>
        <v>0.8</v>
      </c>
      <c r="S38" s="851">
        <f t="shared" si="8"/>
        <v>0.71500000000000008</v>
      </c>
    </row>
    <row r="39" spans="2:19">
      <c r="B39" s="852">
        <f t="shared" si="2"/>
        <v>2021</v>
      </c>
      <c r="C39" s="853">
        <f t="shared" si="3"/>
        <v>0</v>
      </c>
      <c r="D39" s="854">
        <f t="shared" si="3"/>
        <v>1</v>
      </c>
      <c r="E39" s="854">
        <f t="shared" si="3"/>
        <v>0</v>
      </c>
      <c r="F39" s="854">
        <f t="shared" si="3"/>
        <v>0</v>
      </c>
      <c r="G39" s="854">
        <f t="shared" si="3"/>
        <v>0</v>
      </c>
      <c r="H39" s="855">
        <f t="shared" si="4"/>
        <v>1</v>
      </c>
      <c r="I39" s="853">
        <f t="shared" si="5"/>
        <v>0.2</v>
      </c>
      <c r="J39" s="854">
        <f t="shared" si="5"/>
        <v>0.3</v>
      </c>
      <c r="K39" s="854">
        <f t="shared" si="5"/>
        <v>0.25</v>
      </c>
      <c r="L39" s="854">
        <f t="shared" si="5"/>
        <v>0.05</v>
      </c>
      <c r="M39" s="854">
        <f t="shared" si="5"/>
        <v>0.2</v>
      </c>
      <c r="N39" s="855">
        <f t="shared" si="6"/>
        <v>1</v>
      </c>
      <c r="O39" s="856"/>
      <c r="R39" s="850">
        <f t="shared" si="7"/>
        <v>0.8</v>
      </c>
      <c r="S39" s="851">
        <f t="shared" si="8"/>
        <v>0.71500000000000008</v>
      </c>
    </row>
    <row r="40" spans="2:19">
      <c r="B40" s="852">
        <f t="shared" si="2"/>
        <v>2022</v>
      </c>
      <c r="C40" s="853">
        <f t="shared" si="3"/>
        <v>0</v>
      </c>
      <c r="D40" s="854">
        <f t="shared" si="3"/>
        <v>1</v>
      </c>
      <c r="E40" s="854">
        <f t="shared" si="3"/>
        <v>0</v>
      </c>
      <c r="F40" s="854">
        <f t="shared" si="3"/>
        <v>0</v>
      </c>
      <c r="G40" s="854">
        <f t="shared" si="3"/>
        <v>0</v>
      </c>
      <c r="H40" s="855">
        <f t="shared" si="4"/>
        <v>1</v>
      </c>
      <c r="I40" s="853">
        <f t="shared" si="5"/>
        <v>0.2</v>
      </c>
      <c r="J40" s="854">
        <f t="shared" si="5"/>
        <v>0.3</v>
      </c>
      <c r="K40" s="854">
        <f t="shared" si="5"/>
        <v>0.25</v>
      </c>
      <c r="L40" s="854">
        <f t="shared" si="5"/>
        <v>0.05</v>
      </c>
      <c r="M40" s="854">
        <f t="shared" si="5"/>
        <v>0.2</v>
      </c>
      <c r="N40" s="855">
        <f t="shared" si="6"/>
        <v>1</v>
      </c>
      <c r="O40" s="856"/>
      <c r="R40" s="850">
        <f t="shared" si="7"/>
        <v>0.8</v>
      </c>
      <c r="S40" s="851">
        <f t="shared" si="8"/>
        <v>0.71500000000000008</v>
      </c>
    </row>
    <row r="41" spans="2:19">
      <c r="B41" s="852">
        <f t="shared" si="2"/>
        <v>2023</v>
      </c>
      <c r="C41" s="853">
        <f t="shared" si="3"/>
        <v>0</v>
      </c>
      <c r="D41" s="854">
        <f t="shared" si="3"/>
        <v>1</v>
      </c>
      <c r="E41" s="854">
        <f t="shared" si="3"/>
        <v>0</v>
      </c>
      <c r="F41" s="854">
        <f t="shared" si="3"/>
        <v>0</v>
      </c>
      <c r="G41" s="854">
        <f t="shared" si="3"/>
        <v>0</v>
      </c>
      <c r="H41" s="855">
        <f t="shared" si="4"/>
        <v>1</v>
      </c>
      <c r="I41" s="853">
        <f t="shared" si="5"/>
        <v>0.2</v>
      </c>
      <c r="J41" s="854">
        <f t="shared" si="5"/>
        <v>0.3</v>
      </c>
      <c r="K41" s="854">
        <f t="shared" si="5"/>
        <v>0.25</v>
      </c>
      <c r="L41" s="854">
        <f t="shared" si="5"/>
        <v>0.05</v>
      </c>
      <c r="M41" s="854">
        <f t="shared" si="5"/>
        <v>0.2</v>
      </c>
      <c r="N41" s="855">
        <f t="shared" si="6"/>
        <v>1</v>
      </c>
      <c r="O41" s="856"/>
      <c r="R41" s="850">
        <f t="shared" si="7"/>
        <v>0.8</v>
      </c>
      <c r="S41" s="851">
        <f t="shared" si="8"/>
        <v>0.71500000000000008</v>
      </c>
    </row>
    <row r="42" spans="2:19">
      <c r="B42" s="852">
        <f t="shared" si="2"/>
        <v>2024</v>
      </c>
      <c r="C42" s="853">
        <f t="shared" si="3"/>
        <v>0</v>
      </c>
      <c r="D42" s="854">
        <f t="shared" si="3"/>
        <v>1</v>
      </c>
      <c r="E42" s="854">
        <f t="shared" si="3"/>
        <v>0</v>
      </c>
      <c r="F42" s="854">
        <f t="shared" si="3"/>
        <v>0</v>
      </c>
      <c r="G42" s="854">
        <f t="shared" si="3"/>
        <v>0</v>
      </c>
      <c r="H42" s="855">
        <f t="shared" si="4"/>
        <v>1</v>
      </c>
      <c r="I42" s="853">
        <f t="shared" si="5"/>
        <v>0.2</v>
      </c>
      <c r="J42" s="854">
        <f t="shared" si="5"/>
        <v>0.3</v>
      </c>
      <c r="K42" s="854">
        <f t="shared" si="5"/>
        <v>0.25</v>
      </c>
      <c r="L42" s="854">
        <f t="shared" si="5"/>
        <v>0.05</v>
      </c>
      <c r="M42" s="854">
        <f t="shared" si="5"/>
        <v>0.2</v>
      </c>
      <c r="N42" s="855">
        <f t="shared" si="6"/>
        <v>1</v>
      </c>
      <c r="O42" s="856"/>
      <c r="R42" s="850">
        <f t="shared" si="7"/>
        <v>0.8</v>
      </c>
      <c r="S42" s="851">
        <f t="shared" si="8"/>
        <v>0.71500000000000008</v>
      </c>
    </row>
    <row r="43" spans="2:19">
      <c r="B43" s="852">
        <f t="shared" si="2"/>
        <v>2025</v>
      </c>
      <c r="C43" s="853">
        <f t="shared" si="3"/>
        <v>0</v>
      </c>
      <c r="D43" s="854">
        <f t="shared" si="3"/>
        <v>1</v>
      </c>
      <c r="E43" s="854">
        <f t="shared" si="3"/>
        <v>0</v>
      </c>
      <c r="F43" s="854">
        <f t="shared" si="3"/>
        <v>0</v>
      </c>
      <c r="G43" s="854">
        <f t="shared" si="3"/>
        <v>0</v>
      </c>
      <c r="H43" s="855">
        <f t="shared" si="4"/>
        <v>1</v>
      </c>
      <c r="I43" s="853">
        <f t="shared" si="5"/>
        <v>0.2</v>
      </c>
      <c r="J43" s="854">
        <f t="shared" si="5"/>
        <v>0.3</v>
      </c>
      <c r="K43" s="854">
        <f t="shared" si="5"/>
        <v>0.25</v>
      </c>
      <c r="L43" s="854">
        <f t="shared" si="5"/>
        <v>0.05</v>
      </c>
      <c r="M43" s="854">
        <f t="shared" si="5"/>
        <v>0.2</v>
      </c>
      <c r="N43" s="855">
        <f t="shared" si="6"/>
        <v>1</v>
      </c>
      <c r="O43" s="856"/>
      <c r="R43" s="850">
        <f t="shared" si="7"/>
        <v>0.8</v>
      </c>
      <c r="S43" s="851">
        <f t="shared" si="8"/>
        <v>0.71500000000000008</v>
      </c>
    </row>
    <row r="44" spans="2:19">
      <c r="B44" s="852">
        <f t="shared" si="2"/>
        <v>2026</v>
      </c>
      <c r="C44" s="853">
        <f t="shared" si="3"/>
        <v>0</v>
      </c>
      <c r="D44" s="854">
        <f t="shared" si="3"/>
        <v>1</v>
      </c>
      <c r="E44" s="854">
        <f t="shared" si="3"/>
        <v>0</v>
      </c>
      <c r="F44" s="854">
        <f t="shared" si="3"/>
        <v>0</v>
      </c>
      <c r="G44" s="854">
        <f t="shared" si="3"/>
        <v>0</v>
      </c>
      <c r="H44" s="855">
        <f t="shared" si="4"/>
        <v>1</v>
      </c>
      <c r="I44" s="853">
        <f t="shared" si="5"/>
        <v>0.2</v>
      </c>
      <c r="J44" s="854">
        <f t="shared" si="5"/>
        <v>0.3</v>
      </c>
      <c r="K44" s="854">
        <f t="shared" si="5"/>
        <v>0.25</v>
      </c>
      <c r="L44" s="854">
        <f t="shared" si="5"/>
        <v>0.05</v>
      </c>
      <c r="M44" s="854">
        <f t="shared" si="5"/>
        <v>0.2</v>
      </c>
      <c r="N44" s="855">
        <f t="shared" si="6"/>
        <v>1</v>
      </c>
      <c r="O44" s="856"/>
      <c r="R44" s="850">
        <f t="shared" si="7"/>
        <v>0.8</v>
      </c>
      <c r="S44" s="851">
        <f t="shared" si="8"/>
        <v>0.71500000000000008</v>
      </c>
    </row>
    <row r="45" spans="2:19">
      <c r="B45" s="852">
        <f t="shared" si="2"/>
        <v>2027</v>
      </c>
      <c r="C45" s="853">
        <f t="shared" si="3"/>
        <v>0</v>
      </c>
      <c r="D45" s="854">
        <f t="shared" si="3"/>
        <v>1</v>
      </c>
      <c r="E45" s="854">
        <f t="shared" si="3"/>
        <v>0</v>
      </c>
      <c r="F45" s="854">
        <f t="shared" si="3"/>
        <v>0</v>
      </c>
      <c r="G45" s="854">
        <f t="shared" si="3"/>
        <v>0</v>
      </c>
      <c r="H45" s="855">
        <f t="shared" si="4"/>
        <v>1</v>
      </c>
      <c r="I45" s="853">
        <f t="shared" si="5"/>
        <v>0.2</v>
      </c>
      <c r="J45" s="854">
        <f t="shared" si="5"/>
        <v>0.3</v>
      </c>
      <c r="K45" s="854">
        <f t="shared" si="5"/>
        <v>0.25</v>
      </c>
      <c r="L45" s="854">
        <f t="shared" si="5"/>
        <v>0.05</v>
      </c>
      <c r="M45" s="854">
        <f t="shared" si="5"/>
        <v>0.2</v>
      </c>
      <c r="N45" s="855">
        <f t="shared" si="6"/>
        <v>1</v>
      </c>
      <c r="O45" s="856"/>
      <c r="R45" s="850">
        <f t="shared" si="7"/>
        <v>0.8</v>
      </c>
      <c r="S45" s="851">
        <f t="shared" si="8"/>
        <v>0.71500000000000008</v>
      </c>
    </row>
    <row r="46" spans="2:19">
      <c r="B46" s="852">
        <f t="shared" si="2"/>
        <v>2028</v>
      </c>
      <c r="C46" s="853">
        <f t="shared" si="3"/>
        <v>0</v>
      </c>
      <c r="D46" s="854">
        <f t="shared" si="3"/>
        <v>1</v>
      </c>
      <c r="E46" s="854">
        <f t="shared" si="3"/>
        <v>0</v>
      </c>
      <c r="F46" s="854">
        <f t="shared" si="3"/>
        <v>0</v>
      </c>
      <c r="G46" s="854">
        <f t="shared" si="3"/>
        <v>0</v>
      </c>
      <c r="H46" s="855">
        <f t="shared" si="4"/>
        <v>1</v>
      </c>
      <c r="I46" s="853">
        <f t="shared" si="5"/>
        <v>0.2</v>
      </c>
      <c r="J46" s="854">
        <f t="shared" si="5"/>
        <v>0.3</v>
      </c>
      <c r="K46" s="854">
        <f t="shared" si="5"/>
        <v>0.25</v>
      </c>
      <c r="L46" s="854">
        <f t="shared" si="5"/>
        <v>0.05</v>
      </c>
      <c r="M46" s="854">
        <f t="shared" si="5"/>
        <v>0.2</v>
      </c>
      <c r="N46" s="855">
        <f t="shared" si="6"/>
        <v>1</v>
      </c>
      <c r="O46" s="856"/>
      <c r="R46" s="850">
        <f t="shared" si="7"/>
        <v>0.8</v>
      </c>
      <c r="S46" s="851">
        <f t="shared" si="8"/>
        <v>0.71500000000000008</v>
      </c>
    </row>
    <row r="47" spans="2:19">
      <c r="B47" s="852">
        <f t="shared" si="2"/>
        <v>2029</v>
      </c>
      <c r="C47" s="853">
        <f t="shared" si="3"/>
        <v>0</v>
      </c>
      <c r="D47" s="854">
        <f t="shared" si="3"/>
        <v>1</v>
      </c>
      <c r="E47" s="854">
        <f t="shared" si="3"/>
        <v>0</v>
      </c>
      <c r="F47" s="854">
        <f t="shared" si="3"/>
        <v>0</v>
      </c>
      <c r="G47" s="854">
        <f t="shared" si="3"/>
        <v>0</v>
      </c>
      <c r="H47" s="855">
        <f t="shared" si="4"/>
        <v>1</v>
      </c>
      <c r="I47" s="853">
        <f t="shared" si="5"/>
        <v>0.2</v>
      </c>
      <c r="J47" s="854">
        <f t="shared" si="5"/>
        <v>0.3</v>
      </c>
      <c r="K47" s="854">
        <f t="shared" si="5"/>
        <v>0.25</v>
      </c>
      <c r="L47" s="854">
        <f t="shared" si="5"/>
        <v>0.05</v>
      </c>
      <c r="M47" s="854">
        <f t="shared" si="5"/>
        <v>0.2</v>
      </c>
      <c r="N47" s="855">
        <f t="shared" si="6"/>
        <v>1</v>
      </c>
      <c r="O47" s="856"/>
      <c r="R47" s="850">
        <f t="shared" si="7"/>
        <v>0.8</v>
      </c>
      <c r="S47" s="851">
        <f t="shared" si="8"/>
        <v>0.71500000000000008</v>
      </c>
    </row>
    <row r="48" spans="2:19">
      <c r="B48" s="852">
        <f t="shared" si="2"/>
        <v>2030</v>
      </c>
      <c r="C48" s="853">
        <f t="shared" si="3"/>
        <v>0</v>
      </c>
      <c r="D48" s="854">
        <f t="shared" si="3"/>
        <v>1</v>
      </c>
      <c r="E48" s="854">
        <f t="shared" si="3"/>
        <v>0</v>
      </c>
      <c r="F48" s="854">
        <f t="shared" si="3"/>
        <v>0</v>
      </c>
      <c r="G48" s="854">
        <f t="shared" si="3"/>
        <v>0</v>
      </c>
      <c r="H48" s="855">
        <f t="shared" si="4"/>
        <v>1</v>
      </c>
      <c r="I48" s="853">
        <f t="shared" si="5"/>
        <v>0.2</v>
      </c>
      <c r="J48" s="854">
        <f t="shared" si="5"/>
        <v>0.3</v>
      </c>
      <c r="K48" s="854">
        <f t="shared" si="5"/>
        <v>0.25</v>
      </c>
      <c r="L48" s="854">
        <f t="shared" si="5"/>
        <v>0.05</v>
      </c>
      <c r="M48" s="854">
        <f t="shared" si="5"/>
        <v>0.2</v>
      </c>
      <c r="N48" s="855">
        <f t="shared" si="6"/>
        <v>1</v>
      </c>
      <c r="O48" s="856"/>
      <c r="R48" s="850">
        <f t="shared" si="7"/>
        <v>0.8</v>
      </c>
      <c r="S48" s="851">
        <f t="shared" si="8"/>
        <v>0.71500000000000008</v>
      </c>
    </row>
    <row r="49" spans="2:19">
      <c r="B49" s="852">
        <f t="shared" si="2"/>
        <v>2031</v>
      </c>
      <c r="C49" s="853">
        <f t="shared" si="3"/>
        <v>0</v>
      </c>
      <c r="D49" s="854">
        <f t="shared" si="3"/>
        <v>1</v>
      </c>
      <c r="E49" s="854">
        <f t="shared" si="3"/>
        <v>0</v>
      </c>
      <c r="F49" s="854">
        <f t="shared" si="3"/>
        <v>0</v>
      </c>
      <c r="G49" s="854">
        <f t="shared" si="3"/>
        <v>0</v>
      </c>
      <c r="H49" s="855">
        <f t="shared" si="4"/>
        <v>1</v>
      </c>
      <c r="I49" s="853">
        <f t="shared" si="5"/>
        <v>0.2</v>
      </c>
      <c r="J49" s="854">
        <f t="shared" si="5"/>
        <v>0.3</v>
      </c>
      <c r="K49" s="854">
        <f t="shared" si="5"/>
        <v>0.25</v>
      </c>
      <c r="L49" s="854">
        <f t="shared" si="5"/>
        <v>0.05</v>
      </c>
      <c r="M49" s="854">
        <f t="shared" si="5"/>
        <v>0.2</v>
      </c>
      <c r="N49" s="855">
        <f t="shared" si="6"/>
        <v>1</v>
      </c>
      <c r="O49" s="856"/>
      <c r="R49" s="850">
        <f t="shared" si="7"/>
        <v>0.8</v>
      </c>
      <c r="S49" s="851">
        <f t="shared" si="8"/>
        <v>0.71500000000000008</v>
      </c>
    </row>
    <row r="50" spans="2:19">
      <c r="B50" s="852">
        <f t="shared" si="2"/>
        <v>2032</v>
      </c>
      <c r="C50" s="853">
        <f t="shared" si="3"/>
        <v>0</v>
      </c>
      <c r="D50" s="854">
        <f t="shared" si="3"/>
        <v>1</v>
      </c>
      <c r="E50" s="854">
        <f t="shared" si="3"/>
        <v>0</v>
      </c>
      <c r="F50" s="854">
        <f t="shared" si="3"/>
        <v>0</v>
      </c>
      <c r="G50" s="854">
        <f t="shared" si="3"/>
        <v>0</v>
      </c>
      <c r="H50" s="855">
        <f t="shared" si="4"/>
        <v>1</v>
      </c>
      <c r="I50" s="853">
        <f t="shared" si="5"/>
        <v>0.2</v>
      </c>
      <c r="J50" s="854">
        <f t="shared" si="5"/>
        <v>0.3</v>
      </c>
      <c r="K50" s="854">
        <f t="shared" si="5"/>
        <v>0.25</v>
      </c>
      <c r="L50" s="854">
        <f t="shared" si="5"/>
        <v>0.05</v>
      </c>
      <c r="M50" s="854">
        <f t="shared" si="5"/>
        <v>0.2</v>
      </c>
      <c r="N50" s="855">
        <f t="shared" si="6"/>
        <v>1</v>
      </c>
      <c r="O50" s="856"/>
      <c r="R50" s="850">
        <f t="shared" si="7"/>
        <v>0.8</v>
      </c>
      <c r="S50" s="851">
        <f t="shared" si="8"/>
        <v>0.71500000000000008</v>
      </c>
    </row>
    <row r="51" spans="2:19">
      <c r="B51" s="852">
        <f t="shared" ref="B51:B82" si="9">B50+1</f>
        <v>2033</v>
      </c>
      <c r="C51" s="853">
        <f t="shared" ref="C51:G98" si="10">C$16</f>
        <v>0</v>
      </c>
      <c r="D51" s="854">
        <f t="shared" si="10"/>
        <v>1</v>
      </c>
      <c r="E51" s="854">
        <f t="shared" si="10"/>
        <v>0</v>
      </c>
      <c r="F51" s="854">
        <f t="shared" si="10"/>
        <v>0</v>
      </c>
      <c r="G51" s="854">
        <f t="shared" si="10"/>
        <v>0</v>
      </c>
      <c r="H51" s="855">
        <f t="shared" si="4"/>
        <v>1</v>
      </c>
      <c r="I51" s="853">
        <f t="shared" ref="I51:M98" si="11">I$16</f>
        <v>0.2</v>
      </c>
      <c r="J51" s="854">
        <f t="shared" si="11"/>
        <v>0.3</v>
      </c>
      <c r="K51" s="854">
        <f t="shared" si="11"/>
        <v>0.25</v>
      </c>
      <c r="L51" s="854">
        <f t="shared" si="11"/>
        <v>0.05</v>
      </c>
      <c r="M51" s="854">
        <f t="shared" si="11"/>
        <v>0.2</v>
      </c>
      <c r="N51" s="855">
        <f t="shared" si="6"/>
        <v>1</v>
      </c>
      <c r="O51" s="856"/>
      <c r="R51" s="850">
        <f t="shared" si="7"/>
        <v>0.8</v>
      </c>
      <c r="S51" s="851">
        <f t="shared" si="8"/>
        <v>0.71500000000000008</v>
      </c>
    </row>
    <row r="52" spans="2:19">
      <c r="B52" s="852">
        <f t="shared" si="9"/>
        <v>2034</v>
      </c>
      <c r="C52" s="853">
        <f t="shared" si="10"/>
        <v>0</v>
      </c>
      <c r="D52" s="854">
        <f t="shared" si="10"/>
        <v>1</v>
      </c>
      <c r="E52" s="854">
        <f t="shared" si="10"/>
        <v>0</v>
      </c>
      <c r="F52" s="854">
        <f t="shared" si="10"/>
        <v>0</v>
      </c>
      <c r="G52" s="854">
        <f t="shared" si="10"/>
        <v>0</v>
      </c>
      <c r="H52" s="855">
        <f t="shared" si="4"/>
        <v>1</v>
      </c>
      <c r="I52" s="853">
        <f t="shared" si="11"/>
        <v>0.2</v>
      </c>
      <c r="J52" s="854">
        <f t="shared" si="11"/>
        <v>0.3</v>
      </c>
      <c r="K52" s="854">
        <f t="shared" si="11"/>
        <v>0.25</v>
      </c>
      <c r="L52" s="854">
        <f t="shared" si="11"/>
        <v>0.05</v>
      </c>
      <c r="M52" s="854">
        <f t="shared" si="11"/>
        <v>0.2</v>
      </c>
      <c r="N52" s="855">
        <f t="shared" si="6"/>
        <v>1</v>
      </c>
      <c r="O52" s="856"/>
      <c r="R52" s="850">
        <f t="shared" si="7"/>
        <v>0.8</v>
      </c>
      <c r="S52" s="851">
        <f t="shared" si="8"/>
        <v>0.71500000000000008</v>
      </c>
    </row>
    <row r="53" spans="2:19">
      <c r="B53" s="852">
        <f t="shared" si="9"/>
        <v>2035</v>
      </c>
      <c r="C53" s="853">
        <f t="shared" si="10"/>
        <v>0</v>
      </c>
      <c r="D53" s="854">
        <f t="shared" si="10"/>
        <v>1</v>
      </c>
      <c r="E53" s="854">
        <f t="shared" si="10"/>
        <v>0</v>
      </c>
      <c r="F53" s="854">
        <f t="shared" si="10"/>
        <v>0</v>
      </c>
      <c r="G53" s="854">
        <f t="shared" si="10"/>
        <v>0</v>
      </c>
      <c r="H53" s="855">
        <f t="shared" si="4"/>
        <v>1</v>
      </c>
      <c r="I53" s="853">
        <f t="shared" si="11"/>
        <v>0.2</v>
      </c>
      <c r="J53" s="854">
        <f t="shared" si="11"/>
        <v>0.3</v>
      </c>
      <c r="K53" s="854">
        <f t="shared" si="11"/>
        <v>0.25</v>
      </c>
      <c r="L53" s="854">
        <f t="shared" si="11"/>
        <v>0.05</v>
      </c>
      <c r="M53" s="854">
        <f t="shared" si="11"/>
        <v>0.2</v>
      </c>
      <c r="N53" s="855">
        <f t="shared" si="6"/>
        <v>1</v>
      </c>
      <c r="O53" s="856"/>
      <c r="R53" s="850">
        <f t="shared" si="7"/>
        <v>0.8</v>
      </c>
      <c r="S53" s="851">
        <f t="shared" si="8"/>
        <v>0.71500000000000008</v>
      </c>
    </row>
    <row r="54" spans="2:19">
      <c r="B54" s="852">
        <f t="shared" si="9"/>
        <v>2036</v>
      </c>
      <c r="C54" s="853">
        <f t="shared" si="10"/>
        <v>0</v>
      </c>
      <c r="D54" s="854">
        <f t="shared" si="10"/>
        <v>1</v>
      </c>
      <c r="E54" s="854">
        <f t="shared" si="10"/>
        <v>0</v>
      </c>
      <c r="F54" s="854">
        <f t="shared" si="10"/>
        <v>0</v>
      </c>
      <c r="G54" s="854">
        <f t="shared" si="10"/>
        <v>0</v>
      </c>
      <c r="H54" s="855">
        <f t="shared" si="4"/>
        <v>1</v>
      </c>
      <c r="I54" s="853">
        <f t="shared" si="11"/>
        <v>0.2</v>
      </c>
      <c r="J54" s="854">
        <f t="shared" si="11"/>
        <v>0.3</v>
      </c>
      <c r="K54" s="854">
        <f t="shared" si="11"/>
        <v>0.25</v>
      </c>
      <c r="L54" s="854">
        <f t="shared" si="11"/>
        <v>0.05</v>
      </c>
      <c r="M54" s="854">
        <f t="shared" si="11"/>
        <v>0.2</v>
      </c>
      <c r="N54" s="855">
        <f t="shared" si="6"/>
        <v>1</v>
      </c>
      <c r="O54" s="856"/>
      <c r="R54" s="850">
        <f t="shared" si="7"/>
        <v>0.8</v>
      </c>
      <c r="S54" s="851">
        <f t="shared" si="8"/>
        <v>0.71500000000000008</v>
      </c>
    </row>
    <row r="55" spans="2:19">
      <c r="B55" s="852">
        <f t="shared" si="9"/>
        <v>2037</v>
      </c>
      <c r="C55" s="853">
        <f t="shared" si="10"/>
        <v>0</v>
      </c>
      <c r="D55" s="854">
        <f t="shared" si="10"/>
        <v>1</v>
      </c>
      <c r="E55" s="854">
        <f t="shared" si="10"/>
        <v>0</v>
      </c>
      <c r="F55" s="854">
        <f t="shared" si="10"/>
        <v>0</v>
      </c>
      <c r="G55" s="854">
        <f t="shared" si="10"/>
        <v>0</v>
      </c>
      <c r="H55" s="855">
        <f t="shared" si="4"/>
        <v>1</v>
      </c>
      <c r="I55" s="853">
        <f t="shared" si="11"/>
        <v>0.2</v>
      </c>
      <c r="J55" s="854">
        <f t="shared" si="11"/>
        <v>0.3</v>
      </c>
      <c r="K55" s="854">
        <f t="shared" si="11"/>
        <v>0.25</v>
      </c>
      <c r="L55" s="854">
        <f t="shared" si="11"/>
        <v>0.05</v>
      </c>
      <c r="M55" s="854">
        <f t="shared" si="11"/>
        <v>0.2</v>
      </c>
      <c r="N55" s="855">
        <f t="shared" si="6"/>
        <v>1</v>
      </c>
      <c r="O55" s="856"/>
      <c r="R55" s="850">
        <f t="shared" si="7"/>
        <v>0.8</v>
      </c>
      <c r="S55" s="851">
        <f t="shared" si="8"/>
        <v>0.71500000000000008</v>
      </c>
    </row>
    <row r="56" spans="2:19">
      <c r="B56" s="852">
        <f t="shared" si="9"/>
        <v>2038</v>
      </c>
      <c r="C56" s="853">
        <f t="shared" si="10"/>
        <v>0</v>
      </c>
      <c r="D56" s="854">
        <f t="shared" si="10"/>
        <v>1</v>
      </c>
      <c r="E56" s="854">
        <f t="shared" si="10"/>
        <v>0</v>
      </c>
      <c r="F56" s="854">
        <f t="shared" si="10"/>
        <v>0</v>
      </c>
      <c r="G56" s="854">
        <f t="shared" si="10"/>
        <v>0</v>
      </c>
      <c r="H56" s="855">
        <f t="shared" si="4"/>
        <v>1</v>
      </c>
      <c r="I56" s="853">
        <f t="shared" si="11"/>
        <v>0.2</v>
      </c>
      <c r="J56" s="854">
        <f t="shared" si="11"/>
        <v>0.3</v>
      </c>
      <c r="K56" s="854">
        <f t="shared" si="11"/>
        <v>0.25</v>
      </c>
      <c r="L56" s="854">
        <f t="shared" si="11"/>
        <v>0.05</v>
      </c>
      <c r="M56" s="854">
        <f t="shared" si="11"/>
        <v>0.2</v>
      </c>
      <c r="N56" s="855">
        <f t="shared" si="6"/>
        <v>1</v>
      </c>
      <c r="O56" s="856"/>
      <c r="R56" s="850">
        <f t="shared" si="7"/>
        <v>0.8</v>
      </c>
      <c r="S56" s="851">
        <f t="shared" si="8"/>
        <v>0.71500000000000008</v>
      </c>
    </row>
    <row r="57" spans="2:19">
      <c r="B57" s="852">
        <f t="shared" si="9"/>
        <v>2039</v>
      </c>
      <c r="C57" s="853">
        <f t="shared" si="10"/>
        <v>0</v>
      </c>
      <c r="D57" s="854">
        <f t="shared" si="10"/>
        <v>1</v>
      </c>
      <c r="E57" s="854">
        <f t="shared" si="10"/>
        <v>0</v>
      </c>
      <c r="F57" s="854">
        <f t="shared" si="10"/>
        <v>0</v>
      </c>
      <c r="G57" s="854">
        <f t="shared" si="10"/>
        <v>0</v>
      </c>
      <c r="H57" s="855">
        <f t="shared" si="4"/>
        <v>1</v>
      </c>
      <c r="I57" s="853">
        <f t="shared" si="11"/>
        <v>0.2</v>
      </c>
      <c r="J57" s="854">
        <f t="shared" si="11"/>
        <v>0.3</v>
      </c>
      <c r="K57" s="854">
        <f t="shared" si="11"/>
        <v>0.25</v>
      </c>
      <c r="L57" s="854">
        <f t="shared" si="11"/>
        <v>0.05</v>
      </c>
      <c r="M57" s="854">
        <f t="shared" si="11"/>
        <v>0.2</v>
      </c>
      <c r="N57" s="855">
        <f t="shared" si="6"/>
        <v>1</v>
      </c>
      <c r="O57" s="856"/>
      <c r="R57" s="850">
        <f t="shared" si="7"/>
        <v>0.8</v>
      </c>
      <c r="S57" s="851">
        <f t="shared" si="8"/>
        <v>0.71500000000000008</v>
      </c>
    </row>
    <row r="58" spans="2:19">
      <c r="B58" s="852">
        <f t="shared" si="9"/>
        <v>2040</v>
      </c>
      <c r="C58" s="853">
        <f t="shared" si="10"/>
        <v>0</v>
      </c>
      <c r="D58" s="854">
        <f t="shared" si="10"/>
        <v>1</v>
      </c>
      <c r="E58" s="854">
        <f t="shared" si="10"/>
        <v>0</v>
      </c>
      <c r="F58" s="854">
        <f t="shared" si="10"/>
        <v>0</v>
      </c>
      <c r="G58" s="854">
        <f t="shared" si="10"/>
        <v>0</v>
      </c>
      <c r="H58" s="855">
        <f t="shared" si="4"/>
        <v>1</v>
      </c>
      <c r="I58" s="853">
        <f t="shared" si="11"/>
        <v>0.2</v>
      </c>
      <c r="J58" s="854">
        <f t="shared" si="11"/>
        <v>0.3</v>
      </c>
      <c r="K58" s="854">
        <f t="shared" si="11"/>
        <v>0.25</v>
      </c>
      <c r="L58" s="854">
        <f t="shared" si="11"/>
        <v>0.05</v>
      </c>
      <c r="M58" s="854">
        <f t="shared" si="11"/>
        <v>0.2</v>
      </c>
      <c r="N58" s="855">
        <f t="shared" si="6"/>
        <v>1</v>
      </c>
      <c r="O58" s="856"/>
      <c r="R58" s="850">
        <f t="shared" si="7"/>
        <v>0.8</v>
      </c>
      <c r="S58" s="851">
        <f t="shared" si="8"/>
        <v>0.71500000000000008</v>
      </c>
    </row>
    <row r="59" spans="2:19">
      <c r="B59" s="852">
        <f t="shared" si="9"/>
        <v>2041</v>
      </c>
      <c r="C59" s="853">
        <f t="shared" si="10"/>
        <v>0</v>
      </c>
      <c r="D59" s="854">
        <f t="shared" si="10"/>
        <v>1</v>
      </c>
      <c r="E59" s="854">
        <f t="shared" si="10"/>
        <v>0</v>
      </c>
      <c r="F59" s="854">
        <f t="shared" si="10"/>
        <v>0</v>
      </c>
      <c r="G59" s="854">
        <f t="shared" si="10"/>
        <v>0</v>
      </c>
      <c r="H59" s="855">
        <f t="shared" si="4"/>
        <v>1</v>
      </c>
      <c r="I59" s="853">
        <f t="shared" si="11"/>
        <v>0.2</v>
      </c>
      <c r="J59" s="854">
        <f t="shared" si="11"/>
        <v>0.3</v>
      </c>
      <c r="K59" s="854">
        <f t="shared" si="11"/>
        <v>0.25</v>
      </c>
      <c r="L59" s="854">
        <f t="shared" si="11"/>
        <v>0.05</v>
      </c>
      <c r="M59" s="854">
        <f t="shared" si="11"/>
        <v>0.2</v>
      </c>
      <c r="N59" s="855">
        <f t="shared" si="6"/>
        <v>1</v>
      </c>
      <c r="O59" s="856"/>
      <c r="R59" s="850">
        <f t="shared" si="7"/>
        <v>0.8</v>
      </c>
      <c r="S59" s="851">
        <f t="shared" si="8"/>
        <v>0.71500000000000008</v>
      </c>
    </row>
    <row r="60" spans="2:19">
      <c r="B60" s="852">
        <f t="shared" si="9"/>
        <v>2042</v>
      </c>
      <c r="C60" s="853">
        <f t="shared" si="10"/>
        <v>0</v>
      </c>
      <c r="D60" s="854">
        <f t="shared" si="10"/>
        <v>1</v>
      </c>
      <c r="E60" s="854">
        <f t="shared" si="10"/>
        <v>0</v>
      </c>
      <c r="F60" s="854">
        <f t="shared" si="10"/>
        <v>0</v>
      </c>
      <c r="G60" s="854">
        <f t="shared" si="10"/>
        <v>0</v>
      </c>
      <c r="H60" s="855">
        <f t="shared" si="4"/>
        <v>1</v>
      </c>
      <c r="I60" s="853">
        <f t="shared" si="11"/>
        <v>0.2</v>
      </c>
      <c r="J60" s="854">
        <f t="shared" si="11"/>
        <v>0.3</v>
      </c>
      <c r="K60" s="854">
        <f t="shared" si="11"/>
        <v>0.25</v>
      </c>
      <c r="L60" s="854">
        <f t="shared" si="11"/>
        <v>0.05</v>
      </c>
      <c r="M60" s="854">
        <f t="shared" si="11"/>
        <v>0.2</v>
      </c>
      <c r="N60" s="855">
        <f t="shared" si="6"/>
        <v>1</v>
      </c>
      <c r="O60" s="856"/>
      <c r="R60" s="850">
        <f t="shared" si="7"/>
        <v>0.8</v>
      </c>
      <c r="S60" s="851">
        <f t="shared" si="8"/>
        <v>0.71500000000000008</v>
      </c>
    </row>
    <row r="61" spans="2:19">
      <c r="B61" s="852">
        <f t="shared" si="9"/>
        <v>2043</v>
      </c>
      <c r="C61" s="853">
        <f t="shared" si="10"/>
        <v>0</v>
      </c>
      <c r="D61" s="854">
        <f t="shared" si="10"/>
        <v>1</v>
      </c>
      <c r="E61" s="854">
        <f t="shared" si="10"/>
        <v>0</v>
      </c>
      <c r="F61" s="854">
        <f t="shared" si="10"/>
        <v>0</v>
      </c>
      <c r="G61" s="854">
        <f t="shared" si="10"/>
        <v>0</v>
      </c>
      <c r="H61" s="855">
        <f t="shared" si="4"/>
        <v>1</v>
      </c>
      <c r="I61" s="853">
        <f t="shared" si="11"/>
        <v>0.2</v>
      </c>
      <c r="J61" s="854">
        <f t="shared" si="11"/>
        <v>0.3</v>
      </c>
      <c r="K61" s="854">
        <f t="shared" si="11"/>
        <v>0.25</v>
      </c>
      <c r="L61" s="854">
        <f t="shared" si="11"/>
        <v>0.05</v>
      </c>
      <c r="M61" s="854">
        <f t="shared" si="11"/>
        <v>0.2</v>
      </c>
      <c r="N61" s="855">
        <f t="shared" si="6"/>
        <v>1</v>
      </c>
      <c r="O61" s="856"/>
      <c r="R61" s="850">
        <f t="shared" si="7"/>
        <v>0.8</v>
      </c>
      <c r="S61" s="851">
        <f t="shared" si="8"/>
        <v>0.71500000000000008</v>
      </c>
    </row>
    <row r="62" spans="2:19">
      <c r="B62" s="852">
        <f t="shared" si="9"/>
        <v>2044</v>
      </c>
      <c r="C62" s="853">
        <f t="shared" si="10"/>
        <v>0</v>
      </c>
      <c r="D62" s="854">
        <f t="shared" si="10"/>
        <v>1</v>
      </c>
      <c r="E62" s="854">
        <f t="shared" si="10"/>
        <v>0</v>
      </c>
      <c r="F62" s="854">
        <f t="shared" si="10"/>
        <v>0</v>
      </c>
      <c r="G62" s="854">
        <f t="shared" si="10"/>
        <v>0</v>
      </c>
      <c r="H62" s="855">
        <f t="shared" si="4"/>
        <v>1</v>
      </c>
      <c r="I62" s="853">
        <f t="shared" si="11"/>
        <v>0.2</v>
      </c>
      <c r="J62" s="854">
        <f t="shared" si="11"/>
        <v>0.3</v>
      </c>
      <c r="K62" s="854">
        <f t="shared" si="11"/>
        <v>0.25</v>
      </c>
      <c r="L62" s="854">
        <f t="shared" si="11"/>
        <v>0.05</v>
      </c>
      <c r="M62" s="854">
        <f t="shared" si="11"/>
        <v>0.2</v>
      </c>
      <c r="N62" s="855">
        <f t="shared" si="6"/>
        <v>1</v>
      </c>
      <c r="O62" s="856"/>
      <c r="R62" s="850">
        <f t="shared" si="7"/>
        <v>0.8</v>
      </c>
      <c r="S62" s="851">
        <f t="shared" si="8"/>
        <v>0.71500000000000008</v>
      </c>
    </row>
    <row r="63" spans="2:19">
      <c r="B63" s="852">
        <f t="shared" si="9"/>
        <v>2045</v>
      </c>
      <c r="C63" s="853">
        <f t="shared" si="10"/>
        <v>0</v>
      </c>
      <c r="D63" s="854">
        <f t="shared" si="10"/>
        <v>1</v>
      </c>
      <c r="E63" s="854">
        <f t="shared" si="10"/>
        <v>0</v>
      </c>
      <c r="F63" s="854">
        <f t="shared" si="10"/>
        <v>0</v>
      </c>
      <c r="G63" s="854">
        <f t="shared" si="10"/>
        <v>0</v>
      </c>
      <c r="H63" s="855">
        <f t="shared" si="4"/>
        <v>1</v>
      </c>
      <c r="I63" s="853">
        <f t="shared" si="11"/>
        <v>0.2</v>
      </c>
      <c r="J63" s="854">
        <f t="shared" si="11"/>
        <v>0.3</v>
      </c>
      <c r="K63" s="854">
        <f t="shared" si="11"/>
        <v>0.25</v>
      </c>
      <c r="L63" s="854">
        <f t="shared" si="11"/>
        <v>0.05</v>
      </c>
      <c r="M63" s="854">
        <f t="shared" si="11"/>
        <v>0.2</v>
      </c>
      <c r="N63" s="855">
        <f t="shared" si="6"/>
        <v>1</v>
      </c>
      <c r="O63" s="856"/>
      <c r="R63" s="850">
        <f t="shared" si="7"/>
        <v>0.8</v>
      </c>
      <c r="S63" s="851">
        <f t="shared" si="8"/>
        <v>0.71500000000000008</v>
      </c>
    </row>
    <row r="64" spans="2:19">
      <c r="B64" s="852">
        <f t="shared" si="9"/>
        <v>2046</v>
      </c>
      <c r="C64" s="853">
        <f t="shared" si="10"/>
        <v>0</v>
      </c>
      <c r="D64" s="854">
        <f t="shared" si="10"/>
        <v>1</v>
      </c>
      <c r="E64" s="854">
        <f t="shared" si="10"/>
        <v>0</v>
      </c>
      <c r="F64" s="854">
        <f t="shared" si="10"/>
        <v>0</v>
      </c>
      <c r="G64" s="854">
        <f t="shared" si="10"/>
        <v>0</v>
      </c>
      <c r="H64" s="855">
        <f t="shared" si="4"/>
        <v>1</v>
      </c>
      <c r="I64" s="853">
        <f t="shared" si="11"/>
        <v>0.2</v>
      </c>
      <c r="J64" s="854">
        <f t="shared" si="11"/>
        <v>0.3</v>
      </c>
      <c r="K64" s="854">
        <f t="shared" si="11"/>
        <v>0.25</v>
      </c>
      <c r="L64" s="854">
        <f t="shared" si="11"/>
        <v>0.05</v>
      </c>
      <c r="M64" s="854">
        <f t="shared" si="11"/>
        <v>0.2</v>
      </c>
      <c r="N64" s="855">
        <f t="shared" si="6"/>
        <v>1</v>
      </c>
      <c r="O64" s="856"/>
      <c r="R64" s="850">
        <f t="shared" si="7"/>
        <v>0.8</v>
      </c>
      <c r="S64" s="851">
        <f t="shared" si="8"/>
        <v>0.71500000000000008</v>
      </c>
    </row>
    <row r="65" spans="2:19">
      <c r="B65" s="852">
        <f t="shared" si="9"/>
        <v>2047</v>
      </c>
      <c r="C65" s="853">
        <f t="shared" si="10"/>
        <v>0</v>
      </c>
      <c r="D65" s="854">
        <f t="shared" si="10"/>
        <v>1</v>
      </c>
      <c r="E65" s="854">
        <f t="shared" si="10"/>
        <v>0</v>
      </c>
      <c r="F65" s="854">
        <f t="shared" si="10"/>
        <v>0</v>
      </c>
      <c r="G65" s="854">
        <f t="shared" si="10"/>
        <v>0</v>
      </c>
      <c r="H65" s="855">
        <f t="shared" si="4"/>
        <v>1</v>
      </c>
      <c r="I65" s="853">
        <f t="shared" si="11"/>
        <v>0.2</v>
      </c>
      <c r="J65" s="854">
        <f t="shared" si="11"/>
        <v>0.3</v>
      </c>
      <c r="K65" s="854">
        <f t="shared" si="11"/>
        <v>0.25</v>
      </c>
      <c r="L65" s="854">
        <f t="shared" si="11"/>
        <v>0.05</v>
      </c>
      <c r="M65" s="854">
        <f t="shared" si="11"/>
        <v>0.2</v>
      </c>
      <c r="N65" s="855">
        <f t="shared" si="6"/>
        <v>1</v>
      </c>
      <c r="O65" s="856"/>
      <c r="R65" s="850">
        <f t="shared" si="7"/>
        <v>0.8</v>
      </c>
      <c r="S65" s="851">
        <f t="shared" si="8"/>
        <v>0.71500000000000008</v>
      </c>
    </row>
    <row r="66" spans="2:19">
      <c r="B66" s="852">
        <f t="shared" si="9"/>
        <v>2048</v>
      </c>
      <c r="C66" s="853">
        <f t="shared" si="10"/>
        <v>0</v>
      </c>
      <c r="D66" s="854">
        <f t="shared" si="10"/>
        <v>1</v>
      </c>
      <c r="E66" s="854">
        <f t="shared" si="10"/>
        <v>0</v>
      </c>
      <c r="F66" s="854">
        <f t="shared" si="10"/>
        <v>0</v>
      </c>
      <c r="G66" s="854">
        <f t="shared" si="10"/>
        <v>0</v>
      </c>
      <c r="H66" s="855">
        <f t="shared" si="4"/>
        <v>1</v>
      </c>
      <c r="I66" s="853">
        <f t="shared" si="11"/>
        <v>0.2</v>
      </c>
      <c r="J66" s="854">
        <f t="shared" si="11"/>
        <v>0.3</v>
      </c>
      <c r="K66" s="854">
        <f t="shared" si="11"/>
        <v>0.25</v>
      </c>
      <c r="L66" s="854">
        <f t="shared" si="11"/>
        <v>0.05</v>
      </c>
      <c r="M66" s="854">
        <f t="shared" si="11"/>
        <v>0.2</v>
      </c>
      <c r="N66" s="855">
        <f t="shared" si="6"/>
        <v>1</v>
      </c>
      <c r="O66" s="856"/>
      <c r="R66" s="850">
        <f t="shared" si="7"/>
        <v>0.8</v>
      </c>
      <c r="S66" s="851">
        <f t="shared" si="8"/>
        <v>0.71500000000000008</v>
      </c>
    </row>
    <row r="67" spans="2:19">
      <c r="B67" s="852">
        <f t="shared" si="9"/>
        <v>2049</v>
      </c>
      <c r="C67" s="853">
        <f t="shared" si="10"/>
        <v>0</v>
      </c>
      <c r="D67" s="854">
        <f t="shared" si="10"/>
        <v>1</v>
      </c>
      <c r="E67" s="854">
        <f t="shared" si="10"/>
        <v>0</v>
      </c>
      <c r="F67" s="854">
        <f t="shared" si="10"/>
        <v>0</v>
      </c>
      <c r="G67" s="854">
        <f t="shared" si="10"/>
        <v>0</v>
      </c>
      <c r="H67" s="855">
        <f t="shared" si="4"/>
        <v>1</v>
      </c>
      <c r="I67" s="853">
        <f t="shared" si="11"/>
        <v>0.2</v>
      </c>
      <c r="J67" s="854">
        <f t="shared" si="11"/>
        <v>0.3</v>
      </c>
      <c r="K67" s="854">
        <f t="shared" si="11"/>
        <v>0.25</v>
      </c>
      <c r="L67" s="854">
        <f t="shared" si="11"/>
        <v>0.05</v>
      </c>
      <c r="M67" s="854">
        <f t="shared" si="11"/>
        <v>0.2</v>
      </c>
      <c r="N67" s="855">
        <f t="shared" si="6"/>
        <v>1</v>
      </c>
      <c r="O67" s="856"/>
      <c r="R67" s="850">
        <f t="shared" si="7"/>
        <v>0.8</v>
      </c>
      <c r="S67" s="851">
        <f t="shared" si="8"/>
        <v>0.71500000000000008</v>
      </c>
    </row>
    <row r="68" spans="2:19">
      <c r="B68" s="852">
        <f t="shared" si="9"/>
        <v>2050</v>
      </c>
      <c r="C68" s="853">
        <f t="shared" si="10"/>
        <v>0</v>
      </c>
      <c r="D68" s="854">
        <f t="shared" si="10"/>
        <v>1</v>
      </c>
      <c r="E68" s="854">
        <f t="shared" si="10"/>
        <v>0</v>
      </c>
      <c r="F68" s="854">
        <f t="shared" si="10"/>
        <v>0</v>
      </c>
      <c r="G68" s="854">
        <f t="shared" si="10"/>
        <v>0</v>
      </c>
      <c r="H68" s="855">
        <f t="shared" si="4"/>
        <v>1</v>
      </c>
      <c r="I68" s="853">
        <f t="shared" si="11"/>
        <v>0.2</v>
      </c>
      <c r="J68" s="854">
        <f t="shared" si="11"/>
        <v>0.3</v>
      </c>
      <c r="K68" s="854">
        <f t="shared" si="11"/>
        <v>0.25</v>
      </c>
      <c r="L68" s="854">
        <f t="shared" si="11"/>
        <v>0.05</v>
      </c>
      <c r="M68" s="854">
        <f t="shared" si="11"/>
        <v>0.2</v>
      </c>
      <c r="N68" s="855">
        <f t="shared" si="6"/>
        <v>1</v>
      </c>
      <c r="O68" s="856"/>
      <c r="R68" s="850">
        <f t="shared" si="7"/>
        <v>0.8</v>
      </c>
      <c r="S68" s="851">
        <f t="shared" si="8"/>
        <v>0.71500000000000008</v>
      </c>
    </row>
    <row r="69" spans="2:19">
      <c r="B69" s="852">
        <f t="shared" si="9"/>
        <v>2051</v>
      </c>
      <c r="C69" s="853">
        <f t="shared" si="10"/>
        <v>0</v>
      </c>
      <c r="D69" s="854">
        <f t="shared" si="10"/>
        <v>1</v>
      </c>
      <c r="E69" s="854">
        <f t="shared" si="10"/>
        <v>0</v>
      </c>
      <c r="F69" s="854">
        <f t="shared" si="10"/>
        <v>0</v>
      </c>
      <c r="G69" s="854">
        <f t="shared" si="10"/>
        <v>0</v>
      </c>
      <c r="H69" s="855">
        <f t="shared" si="4"/>
        <v>1</v>
      </c>
      <c r="I69" s="853">
        <f t="shared" si="11"/>
        <v>0.2</v>
      </c>
      <c r="J69" s="854">
        <f t="shared" si="11"/>
        <v>0.3</v>
      </c>
      <c r="K69" s="854">
        <f t="shared" si="11"/>
        <v>0.25</v>
      </c>
      <c r="L69" s="854">
        <f t="shared" si="11"/>
        <v>0.05</v>
      </c>
      <c r="M69" s="854">
        <f t="shared" si="11"/>
        <v>0.2</v>
      </c>
      <c r="N69" s="855">
        <f t="shared" si="6"/>
        <v>1</v>
      </c>
      <c r="O69" s="856"/>
      <c r="R69" s="850">
        <f t="shared" si="7"/>
        <v>0.8</v>
      </c>
      <c r="S69" s="851">
        <f t="shared" si="8"/>
        <v>0.71500000000000008</v>
      </c>
    </row>
    <row r="70" spans="2:19">
      <c r="B70" s="852">
        <f t="shared" si="9"/>
        <v>2052</v>
      </c>
      <c r="C70" s="853">
        <f t="shared" si="10"/>
        <v>0</v>
      </c>
      <c r="D70" s="854">
        <f t="shared" si="10"/>
        <v>1</v>
      </c>
      <c r="E70" s="854">
        <f t="shared" si="10"/>
        <v>0</v>
      </c>
      <c r="F70" s="854">
        <f t="shared" si="10"/>
        <v>0</v>
      </c>
      <c r="G70" s="854">
        <f t="shared" si="10"/>
        <v>0</v>
      </c>
      <c r="H70" s="855">
        <f t="shared" si="4"/>
        <v>1</v>
      </c>
      <c r="I70" s="853">
        <f t="shared" si="11"/>
        <v>0.2</v>
      </c>
      <c r="J70" s="854">
        <f t="shared" si="11"/>
        <v>0.3</v>
      </c>
      <c r="K70" s="854">
        <f t="shared" si="11"/>
        <v>0.25</v>
      </c>
      <c r="L70" s="854">
        <f t="shared" si="11"/>
        <v>0.05</v>
      </c>
      <c r="M70" s="854">
        <f t="shared" si="11"/>
        <v>0.2</v>
      </c>
      <c r="N70" s="855">
        <f t="shared" si="6"/>
        <v>1</v>
      </c>
      <c r="O70" s="856"/>
      <c r="R70" s="850">
        <f t="shared" si="7"/>
        <v>0.8</v>
      </c>
      <c r="S70" s="851">
        <f t="shared" si="8"/>
        <v>0.71500000000000008</v>
      </c>
    </row>
    <row r="71" spans="2:19">
      <c r="B71" s="852">
        <f t="shared" si="9"/>
        <v>2053</v>
      </c>
      <c r="C71" s="853">
        <f t="shared" si="10"/>
        <v>0</v>
      </c>
      <c r="D71" s="854">
        <f t="shared" si="10"/>
        <v>1</v>
      </c>
      <c r="E71" s="854">
        <f t="shared" si="10"/>
        <v>0</v>
      </c>
      <c r="F71" s="854">
        <f t="shared" si="10"/>
        <v>0</v>
      </c>
      <c r="G71" s="854">
        <f t="shared" si="10"/>
        <v>0</v>
      </c>
      <c r="H71" s="855">
        <f t="shared" si="4"/>
        <v>1</v>
      </c>
      <c r="I71" s="853">
        <f t="shared" si="11"/>
        <v>0.2</v>
      </c>
      <c r="J71" s="854">
        <f t="shared" si="11"/>
        <v>0.3</v>
      </c>
      <c r="K71" s="854">
        <f t="shared" si="11"/>
        <v>0.25</v>
      </c>
      <c r="L71" s="854">
        <f t="shared" si="11"/>
        <v>0.05</v>
      </c>
      <c r="M71" s="854">
        <f t="shared" si="11"/>
        <v>0.2</v>
      </c>
      <c r="N71" s="855">
        <f t="shared" si="6"/>
        <v>1</v>
      </c>
      <c r="O71" s="856"/>
      <c r="R71" s="850">
        <f t="shared" si="7"/>
        <v>0.8</v>
      </c>
      <c r="S71" s="851">
        <f t="shared" si="8"/>
        <v>0.71500000000000008</v>
      </c>
    </row>
    <row r="72" spans="2:19">
      <c r="B72" s="852">
        <f t="shared" si="9"/>
        <v>2054</v>
      </c>
      <c r="C72" s="853">
        <f t="shared" si="10"/>
        <v>0</v>
      </c>
      <c r="D72" s="854">
        <f t="shared" si="10"/>
        <v>1</v>
      </c>
      <c r="E72" s="854">
        <f t="shared" si="10"/>
        <v>0</v>
      </c>
      <c r="F72" s="854">
        <f t="shared" si="10"/>
        <v>0</v>
      </c>
      <c r="G72" s="854">
        <f t="shared" si="10"/>
        <v>0</v>
      </c>
      <c r="H72" s="855">
        <f t="shared" si="4"/>
        <v>1</v>
      </c>
      <c r="I72" s="853">
        <f t="shared" si="11"/>
        <v>0.2</v>
      </c>
      <c r="J72" s="854">
        <f t="shared" si="11"/>
        <v>0.3</v>
      </c>
      <c r="K72" s="854">
        <f t="shared" si="11"/>
        <v>0.25</v>
      </c>
      <c r="L72" s="854">
        <f t="shared" si="11"/>
        <v>0.05</v>
      </c>
      <c r="M72" s="854">
        <f t="shared" si="11"/>
        <v>0.2</v>
      </c>
      <c r="N72" s="855">
        <f t="shared" si="6"/>
        <v>1</v>
      </c>
      <c r="O72" s="856"/>
      <c r="R72" s="850">
        <f t="shared" si="7"/>
        <v>0.8</v>
      </c>
      <c r="S72" s="851">
        <f t="shared" si="8"/>
        <v>0.71500000000000008</v>
      </c>
    </row>
    <row r="73" spans="2:19">
      <c r="B73" s="852">
        <f t="shared" si="9"/>
        <v>2055</v>
      </c>
      <c r="C73" s="853">
        <f t="shared" si="10"/>
        <v>0</v>
      </c>
      <c r="D73" s="854">
        <f t="shared" si="10"/>
        <v>1</v>
      </c>
      <c r="E73" s="854">
        <f t="shared" si="10"/>
        <v>0</v>
      </c>
      <c r="F73" s="854">
        <f t="shared" si="10"/>
        <v>0</v>
      </c>
      <c r="G73" s="854">
        <f t="shared" si="10"/>
        <v>0</v>
      </c>
      <c r="H73" s="855">
        <f t="shared" si="4"/>
        <v>1</v>
      </c>
      <c r="I73" s="853">
        <f t="shared" si="11"/>
        <v>0.2</v>
      </c>
      <c r="J73" s="854">
        <f t="shared" si="11"/>
        <v>0.3</v>
      </c>
      <c r="K73" s="854">
        <f t="shared" si="11"/>
        <v>0.25</v>
      </c>
      <c r="L73" s="854">
        <f t="shared" si="11"/>
        <v>0.05</v>
      </c>
      <c r="M73" s="854">
        <f t="shared" si="11"/>
        <v>0.2</v>
      </c>
      <c r="N73" s="855">
        <f t="shared" si="6"/>
        <v>1</v>
      </c>
      <c r="O73" s="856"/>
      <c r="R73" s="850">
        <f t="shared" si="7"/>
        <v>0.8</v>
      </c>
      <c r="S73" s="851">
        <f t="shared" si="8"/>
        <v>0.71500000000000008</v>
      </c>
    </row>
    <row r="74" spans="2:19">
      <c r="B74" s="852">
        <f t="shared" si="9"/>
        <v>2056</v>
      </c>
      <c r="C74" s="853">
        <f t="shared" si="10"/>
        <v>0</v>
      </c>
      <c r="D74" s="854">
        <f t="shared" si="10"/>
        <v>1</v>
      </c>
      <c r="E74" s="854">
        <f t="shared" si="10"/>
        <v>0</v>
      </c>
      <c r="F74" s="854">
        <f t="shared" si="10"/>
        <v>0</v>
      </c>
      <c r="G74" s="854">
        <f t="shared" si="10"/>
        <v>0</v>
      </c>
      <c r="H74" s="855">
        <f t="shared" si="4"/>
        <v>1</v>
      </c>
      <c r="I74" s="853">
        <f t="shared" si="11"/>
        <v>0.2</v>
      </c>
      <c r="J74" s="854">
        <f t="shared" si="11"/>
        <v>0.3</v>
      </c>
      <c r="K74" s="854">
        <f t="shared" si="11"/>
        <v>0.25</v>
      </c>
      <c r="L74" s="854">
        <f t="shared" si="11"/>
        <v>0.05</v>
      </c>
      <c r="M74" s="854">
        <f t="shared" si="11"/>
        <v>0.2</v>
      </c>
      <c r="N74" s="855">
        <f t="shared" si="6"/>
        <v>1</v>
      </c>
      <c r="O74" s="856"/>
      <c r="R74" s="850">
        <f t="shared" si="7"/>
        <v>0.8</v>
      </c>
      <c r="S74" s="851">
        <f t="shared" si="8"/>
        <v>0.71500000000000008</v>
      </c>
    </row>
    <row r="75" spans="2:19">
      <c r="B75" s="852">
        <f t="shared" si="9"/>
        <v>2057</v>
      </c>
      <c r="C75" s="853">
        <f t="shared" si="10"/>
        <v>0</v>
      </c>
      <c r="D75" s="854">
        <f t="shared" si="10"/>
        <v>1</v>
      </c>
      <c r="E75" s="854">
        <f t="shared" si="10"/>
        <v>0</v>
      </c>
      <c r="F75" s="854">
        <f t="shared" si="10"/>
        <v>0</v>
      </c>
      <c r="G75" s="854">
        <f t="shared" si="10"/>
        <v>0</v>
      </c>
      <c r="H75" s="855">
        <f t="shared" si="4"/>
        <v>1</v>
      </c>
      <c r="I75" s="853">
        <f t="shared" si="11"/>
        <v>0.2</v>
      </c>
      <c r="J75" s="854">
        <f t="shared" si="11"/>
        <v>0.3</v>
      </c>
      <c r="K75" s="854">
        <f t="shared" si="11"/>
        <v>0.25</v>
      </c>
      <c r="L75" s="854">
        <f t="shared" si="11"/>
        <v>0.05</v>
      </c>
      <c r="M75" s="854">
        <f t="shared" si="11"/>
        <v>0.2</v>
      </c>
      <c r="N75" s="855">
        <f t="shared" si="6"/>
        <v>1</v>
      </c>
      <c r="O75" s="856"/>
      <c r="R75" s="850">
        <f t="shared" si="7"/>
        <v>0.8</v>
      </c>
      <c r="S75" s="851">
        <f t="shared" si="8"/>
        <v>0.71500000000000008</v>
      </c>
    </row>
    <row r="76" spans="2:19">
      <c r="B76" s="852">
        <f t="shared" si="9"/>
        <v>2058</v>
      </c>
      <c r="C76" s="853">
        <f t="shared" si="10"/>
        <v>0</v>
      </c>
      <c r="D76" s="854">
        <f t="shared" si="10"/>
        <v>1</v>
      </c>
      <c r="E76" s="854">
        <f t="shared" si="10"/>
        <v>0</v>
      </c>
      <c r="F76" s="854">
        <f t="shared" si="10"/>
        <v>0</v>
      </c>
      <c r="G76" s="854">
        <f t="shared" si="10"/>
        <v>0</v>
      </c>
      <c r="H76" s="855">
        <f t="shared" si="4"/>
        <v>1</v>
      </c>
      <c r="I76" s="853">
        <f t="shared" si="11"/>
        <v>0.2</v>
      </c>
      <c r="J76" s="854">
        <f t="shared" si="11"/>
        <v>0.3</v>
      </c>
      <c r="K76" s="854">
        <f t="shared" si="11"/>
        <v>0.25</v>
      </c>
      <c r="L76" s="854">
        <f t="shared" si="11"/>
        <v>0.05</v>
      </c>
      <c r="M76" s="854">
        <f t="shared" si="11"/>
        <v>0.2</v>
      </c>
      <c r="N76" s="855">
        <f t="shared" si="6"/>
        <v>1</v>
      </c>
      <c r="O76" s="856"/>
      <c r="R76" s="850">
        <f t="shared" si="7"/>
        <v>0.8</v>
      </c>
      <c r="S76" s="851">
        <f t="shared" si="8"/>
        <v>0.71500000000000008</v>
      </c>
    </row>
    <row r="77" spans="2:19">
      <c r="B77" s="852">
        <f t="shared" si="9"/>
        <v>2059</v>
      </c>
      <c r="C77" s="853">
        <f t="shared" si="10"/>
        <v>0</v>
      </c>
      <c r="D77" s="854">
        <f t="shared" si="10"/>
        <v>1</v>
      </c>
      <c r="E77" s="854">
        <f t="shared" si="10"/>
        <v>0</v>
      </c>
      <c r="F77" s="854">
        <f t="shared" si="10"/>
        <v>0</v>
      </c>
      <c r="G77" s="854">
        <f t="shared" si="10"/>
        <v>0</v>
      </c>
      <c r="H77" s="855">
        <f t="shared" si="4"/>
        <v>1</v>
      </c>
      <c r="I77" s="853">
        <f t="shared" si="11"/>
        <v>0.2</v>
      </c>
      <c r="J77" s="854">
        <f t="shared" si="11"/>
        <v>0.3</v>
      </c>
      <c r="K77" s="854">
        <f t="shared" si="11"/>
        <v>0.25</v>
      </c>
      <c r="L77" s="854">
        <f t="shared" si="11"/>
        <v>0.05</v>
      </c>
      <c r="M77" s="854">
        <f t="shared" si="11"/>
        <v>0.2</v>
      </c>
      <c r="N77" s="855">
        <f t="shared" si="6"/>
        <v>1</v>
      </c>
      <c r="O77" s="856"/>
      <c r="R77" s="850">
        <f t="shared" si="7"/>
        <v>0.8</v>
      </c>
      <c r="S77" s="851">
        <f t="shared" si="8"/>
        <v>0.71500000000000008</v>
      </c>
    </row>
    <row r="78" spans="2:19">
      <c r="B78" s="852">
        <f t="shared" si="9"/>
        <v>2060</v>
      </c>
      <c r="C78" s="853">
        <f t="shared" si="10"/>
        <v>0</v>
      </c>
      <c r="D78" s="854">
        <f t="shared" si="10"/>
        <v>1</v>
      </c>
      <c r="E78" s="854">
        <f t="shared" si="10"/>
        <v>0</v>
      </c>
      <c r="F78" s="854">
        <f t="shared" si="10"/>
        <v>0</v>
      </c>
      <c r="G78" s="854">
        <f t="shared" si="10"/>
        <v>0</v>
      </c>
      <c r="H78" s="855">
        <f t="shared" si="4"/>
        <v>1</v>
      </c>
      <c r="I78" s="853">
        <f t="shared" si="11"/>
        <v>0.2</v>
      </c>
      <c r="J78" s="854">
        <f t="shared" si="11"/>
        <v>0.3</v>
      </c>
      <c r="K78" s="854">
        <f t="shared" si="11"/>
        <v>0.25</v>
      </c>
      <c r="L78" s="854">
        <f t="shared" si="11"/>
        <v>0.05</v>
      </c>
      <c r="M78" s="854">
        <f t="shared" si="11"/>
        <v>0.2</v>
      </c>
      <c r="N78" s="855">
        <f t="shared" si="6"/>
        <v>1</v>
      </c>
      <c r="O78" s="856"/>
      <c r="R78" s="850">
        <f t="shared" si="7"/>
        <v>0.8</v>
      </c>
      <c r="S78" s="851">
        <f t="shared" si="8"/>
        <v>0.71500000000000008</v>
      </c>
    </row>
    <row r="79" spans="2:19">
      <c r="B79" s="852">
        <f t="shared" si="9"/>
        <v>2061</v>
      </c>
      <c r="C79" s="853">
        <f t="shared" si="10"/>
        <v>0</v>
      </c>
      <c r="D79" s="854">
        <f t="shared" si="10"/>
        <v>1</v>
      </c>
      <c r="E79" s="854">
        <f t="shared" si="10"/>
        <v>0</v>
      </c>
      <c r="F79" s="854">
        <f t="shared" si="10"/>
        <v>0</v>
      </c>
      <c r="G79" s="854">
        <f t="shared" si="10"/>
        <v>0</v>
      </c>
      <c r="H79" s="855">
        <f t="shared" si="4"/>
        <v>1</v>
      </c>
      <c r="I79" s="853">
        <f t="shared" si="11"/>
        <v>0.2</v>
      </c>
      <c r="J79" s="854">
        <f t="shared" si="11"/>
        <v>0.3</v>
      </c>
      <c r="K79" s="854">
        <f t="shared" si="11"/>
        <v>0.25</v>
      </c>
      <c r="L79" s="854">
        <f t="shared" si="11"/>
        <v>0.05</v>
      </c>
      <c r="M79" s="854">
        <f t="shared" si="11"/>
        <v>0.2</v>
      </c>
      <c r="N79" s="855">
        <f t="shared" si="6"/>
        <v>1</v>
      </c>
      <c r="O79" s="856"/>
      <c r="R79" s="850">
        <f t="shared" si="7"/>
        <v>0.8</v>
      </c>
      <c r="S79" s="851">
        <f t="shared" si="8"/>
        <v>0.71500000000000008</v>
      </c>
    </row>
    <row r="80" spans="2:19">
      <c r="B80" s="852">
        <f t="shared" si="9"/>
        <v>2062</v>
      </c>
      <c r="C80" s="853">
        <f t="shared" si="10"/>
        <v>0</v>
      </c>
      <c r="D80" s="854">
        <f t="shared" si="10"/>
        <v>1</v>
      </c>
      <c r="E80" s="854">
        <f t="shared" si="10"/>
        <v>0</v>
      </c>
      <c r="F80" s="854">
        <f t="shared" si="10"/>
        <v>0</v>
      </c>
      <c r="G80" s="854">
        <f t="shared" si="10"/>
        <v>0</v>
      </c>
      <c r="H80" s="855">
        <f t="shared" si="4"/>
        <v>1</v>
      </c>
      <c r="I80" s="853">
        <f t="shared" si="11"/>
        <v>0.2</v>
      </c>
      <c r="J80" s="854">
        <f t="shared" si="11"/>
        <v>0.3</v>
      </c>
      <c r="K80" s="854">
        <f t="shared" si="11"/>
        <v>0.25</v>
      </c>
      <c r="L80" s="854">
        <f t="shared" si="11"/>
        <v>0.05</v>
      </c>
      <c r="M80" s="854">
        <f t="shared" si="11"/>
        <v>0.2</v>
      </c>
      <c r="N80" s="855">
        <f t="shared" si="6"/>
        <v>1</v>
      </c>
      <c r="O80" s="856"/>
      <c r="R80" s="850">
        <f t="shared" si="7"/>
        <v>0.8</v>
      </c>
      <c r="S80" s="851">
        <f t="shared" si="8"/>
        <v>0.71500000000000008</v>
      </c>
    </row>
    <row r="81" spans="2:19">
      <c r="B81" s="852">
        <f t="shared" si="9"/>
        <v>2063</v>
      </c>
      <c r="C81" s="853">
        <f t="shared" si="10"/>
        <v>0</v>
      </c>
      <c r="D81" s="854">
        <f t="shared" si="10"/>
        <v>1</v>
      </c>
      <c r="E81" s="854">
        <f t="shared" si="10"/>
        <v>0</v>
      </c>
      <c r="F81" s="854">
        <f t="shared" si="10"/>
        <v>0</v>
      </c>
      <c r="G81" s="854">
        <f t="shared" si="10"/>
        <v>0</v>
      </c>
      <c r="H81" s="855">
        <f t="shared" si="4"/>
        <v>1</v>
      </c>
      <c r="I81" s="853">
        <f t="shared" si="11"/>
        <v>0.2</v>
      </c>
      <c r="J81" s="854">
        <f t="shared" si="11"/>
        <v>0.3</v>
      </c>
      <c r="K81" s="854">
        <f t="shared" si="11"/>
        <v>0.25</v>
      </c>
      <c r="L81" s="854">
        <f t="shared" si="11"/>
        <v>0.05</v>
      </c>
      <c r="M81" s="854">
        <f t="shared" si="11"/>
        <v>0.2</v>
      </c>
      <c r="N81" s="855">
        <f t="shared" si="6"/>
        <v>1</v>
      </c>
      <c r="O81" s="856"/>
      <c r="R81" s="850">
        <f t="shared" si="7"/>
        <v>0.8</v>
      </c>
      <c r="S81" s="851">
        <f t="shared" si="8"/>
        <v>0.71500000000000008</v>
      </c>
    </row>
    <row r="82" spans="2:19">
      <c r="B82" s="852">
        <f t="shared" si="9"/>
        <v>2064</v>
      </c>
      <c r="C82" s="853">
        <f t="shared" si="10"/>
        <v>0</v>
      </c>
      <c r="D82" s="854">
        <f t="shared" si="10"/>
        <v>1</v>
      </c>
      <c r="E82" s="854">
        <f t="shared" si="10"/>
        <v>0</v>
      </c>
      <c r="F82" s="854">
        <f t="shared" si="10"/>
        <v>0</v>
      </c>
      <c r="G82" s="854">
        <f t="shared" si="10"/>
        <v>0</v>
      </c>
      <c r="H82" s="855">
        <f t="shared" si="4"/>
        <v>1</v>
      </c>
      <c r="I82" s="853">
        <f t="shared" si="11"/>
        <v>0.2</v>
      </c>
      <c r="J82" s="854">
        <f t="shared" si="11"/>
        <v>0.3</v>
      </c>
      <c r="K82" s="854">
        <f t="shared" si="11"/>
        <v>0.25</v>
      </c>
      <c r="L82" s="854">
        <f t="shared" si="11"/>
        <v>0.05</v>
      </c>
      <c r="M82" s="854">
        <f t="shared" si="11"/>
        <v>0.2</v>
      </c>
      <c r="N82" s="855">
        <f t="shared" si="6"/>
        <v>1</v>
      </c>
      <c r="O82" s="856"/>
      <c r="R82" s="850">
        <f t="shared" si="7"/>
        <v>0.8</v>
      </c>
      <c r="S82" s="851">
        <f t="shared" si="8"/>
        <v>0.71500000000000008</v>
      </c>
    </row>
    <row r="83" spans="2:19">
      <c r="B83" s="852">
        <f t="shared" ref="B83:B98" si="12">B82+1</f>
        <v>2065</v>
      </c>
      <c r="C83" s="853">
        <f t="shared" si="10"/>
        <v>0</v>
      </c>
      <c r="D83" s="854">
        <f t="shared" si="10"/>
        <v>1</v>
      </c>
      <c r="E83" s="854">
        <f t="shared" si="10"/>
        <v>0</v>
      </c>
      <c r="F83" s="854">
        <f t="shared" si="10"/>
        <v>0</v>
      </c>
      <c r="G83" s="854">
        <f t="shared" si="10"/>
        <v>0</v>
      </c>
      <c r="H83" s="855">
        <f t="shared" ref="H83:H98" si="13">SUM(C83:G83)</f>
        <v>1</v>
      </c>
      <c r="I83" s="853">
        <f t="shared" si="11"/>
        <v>0.2</v>
      </c>
      <c r="J83" s="854">
        <f t="shared" si="11"/>
        <v>0.3</v>
      </c>
      <c r="K83" s="854">
        <f t="shared" si="11"/>
        <v>0.25</v>
      </c>
      <c r="L83" s="854">
        <f t="shared" si="11"/>
        <v>0.05</v>
      </c>
      <c r="M83" s="854">
        <f t="shared" si="11"/>
        <v>0.2</v>
      </c>
      <c r="N83" s="855">
        <f t="shared" ref="N83:N98" si="14">SUM(I83:M83)</f>
        <v>1</v>
      </c>
      <c r="O83" s="856"/>
      <c r="R83" s="850">
        <f t="shared" ref="R83:R98" si="15">C83*C$13+D83*D$13+E83*E$13+F83*F$13+G83*G$13</f>
        <v>0.8</v>
      </c>
      <c r="S83" s="851">
        <f t="shared" ref="S83:S98" si="16">I83*I$13+J83*J$13+K83*K$13+L83*L$13+M83*M$13</f>
        <v>0.71500000000000008</v>
      </c>
    </row>
    <row r="84" spans="2:19">
      <c r="B84" s="852">
        <f t="shared" si="12"/>
        <v>2066</v>
      </c>
      <c r="C84" s="853">
        <f t="shared" si="10"/>
        <v>0</v>
      </c>
      <c r="D84" s="854">
        <f t="shared" si="10"/>
        <v>1</v>
      </c>
      <c r="E84" s="854">
        <f t="shared" si="10"/>
        <v>0</v>
      </c>
      <c r="F84" s="854">
        <f t="shared" si="10"/>
        <v>0</v>
      </c>
      <c r="G84" s="854">
        <f t="shared" si="10"/>
        <v>0</v>
      </c>
      <c r="H84" s="855">
        <f t="shared" si="13"/>
        <v>1</v>
      </c>
      <c r="I84" s="853">
        <f t="shared" si="11"/>
        <v>0.2</v>
      </c>
      <c r="J84" s="854">
        <f t="shared" si="11"/>
        <v>0.3</v>
      </c>
      <c r="K84" s="854">
        <f t="shared" si="11"/>
        <v>0.25</v>
      </c>
      <c r="L84" s="854">
        <f t="shared" si="11"/>
        <v>0.05</v>
      </c>
      <c r="M84" s="854">
        <f t="shared" si="11"/>
        <v>0.2</v>
      </c>
      <c r="N84" s="855">
        <f t="shared" si="14"/>
        <v>1</v>
      </c>
      <c r="O84" s="856"/>
      <c r="R84" s="850">
        <f t="shared" si="15"/>
        <v>0.8</v>
      </c>
      <c r="S84" s="851">
        <f t="shared" si="16"/>
        <v>0.71500000000000008</v>
      </c>
    </row>
    <row r="85" spans="2:19">
      <c r="B85" s="852">
        <f t="shared" si="12"/>
        <v>2067</v>
      </c>
      <c r="C85" s="853">
        <f t="shared" si="10"/>
        <v>0</v>
      </c>
      <c r="D85" s="854">
        <f t="shared" si="10"/>
        <v>1</v>
      </c>
      <c r="E85" s="854">
        <f t="shared" si="10"/>
        <v>0</v>
      </c>
      <c r="F85" s="854">
        <f t="shared" si="10"/>
        <v>0</v>
      </c>
      <c r="G85" s="854">
        <f t="shared" si="10"/>
        <v>0</v>
      </c>
      <c r="H85" s="855">
        <f t="shared" si="13"/>
        <v>1</v>
      </c>
      <c r="I85" s="853">
        <f t="shared" si="11"/>
        <v>0.2</v>
      </c>
      <c r="J85" s="854">
        <f t="shared" si="11"/>
        <v>0.3</v>
      </c>
      <c r="K85" s="854">
        <f t="shared" si="11"/>
        <v>0.25</v>
      </c>
      <c r="L85" s="854">
        <f t="shared" si="11"/>
        <v>0.05</v>
      </c>
      <c r="M85" s="854">
        <f t="shared" si="11"/>
        <v>0.2</v>
      </c>
      <c r="N85" s="855">
        <f t="shared" si="14"/>
        <v>1</v>
      </c>
      <c r="O85" s="856"/>
      <c r="R85" s="850">
        <f t="shared" si="15"/>
        <v>0.8</v>
      </c>
      <c r="S85" s="851">
        <f t="shared" si="16"/>
        <v>0.71500000000000008</v>
      </c>
    </row>
    <row r="86" spans="2:19">
      <c r="B86" s="852">
        <f t="shared" si="12"/>
        <v>2068</v>
      </c>
      <c r="C86" s="853">
        <f t="shared" si="10"/>
        <v>0</v>
      </c>
      <c r="D86" s="854">
        <f t="shared" si="10"/>
        <v>1</v>
      </c>
      <c r="E86" s="854">
        <f t="shared" si="10"/>
        <v>0</v>
      </c>
      <c r="F86" s="854">
        <f t="shared" si="10"/>
        <v>0</v>
      </c>
      <c r="G86" s="854">
        <f t="shared" si="10"/>
        <v>0</v>
      </c>
      <c r="H86" s="855">
        <f t="shared" si="13"/>
        <v>1</v>
      </c>
      <c r="I86" s="853">
        <f t="shared" si="11"/>
        <v>0.2</v>
      </c>
      <c r="J86" s="854">
        <f t="shared" si="11"/>
        <v>0.3</v>
      </c>
      <c r="K86" s="854">
        <f t="shared" si="11"/>
        <v>0.25</v>
      </c>
      <c r="L86" s="854">
        <f t="shared" si="11"/>
        <v>0.05</v>
      </c>
      <c r="M86" s="854">
        <f t="shared" si="11"/>
        <v>0.2</v>
      </c>
      <c r="N86" s="855">
        <f t="shared" si="14"/>
        <v>1</v>
      </c>
      <c r="O86" s="856"/>
      <c r="R86" s="850">
        <f t="shared" si="15"/>
        <v>0.8</v>
      </c>
      <c r="S86" s="851">
        <f t="shared" si="16"/>
        <v>0.71500000000000008</v>
      </c>
    </row>
    <row r="87" spans="2:19">
      <c r="B87" s="852">
        <f t="shared" si="12"/>
        <v>2069</v>
      </c>
      <c r="C87" s="853">
        <f t="shared" si="10"/>
        <v>0</v>
      </c>
      <c r="D87" s="854">
        <f t="shared" si="10"/>
        <v>1</v>
      </c>
      <c r="E87" s="854">
        <f t="shared" si="10"/>
        <v>0</v>
      </c>
      <c r="F87" s="854">
        <f t="shared" si="10"/>
        <v>0</v>
      </c>
      <c r="G87" s="854">
        <f t="shared" si="10"/>
        <v>0</v>
      </c>
      <c r="H87" s="855">
        <f t="shared" si="13"/>
        <v>1</v>
      </c>
      <c r="I87" s="853">
        <f t="shared" si="11"/>
        <v>0.2</v>
      </c>
      <c r="J87" s="854">
        <f t="shared" si="11"/>
        <v>0.3</v>
      </c>
      <c r="K87" s="854">
        <f t="shared" si="11"/>
        <v>0.25</v>
      </c>
      <c r="L87" s="854">
        <f t="shared" si="11"/>
        <v>0.05</v>
      </c>
      <c r="M87" s="854">
        <f t="shared" si="11"/>
        <v>0.2</v>
      </c>
      <c r="N87" s="855">
        <f t="shared" si="14"/>
        <v>1</v>
      </c>
      <c r="O87" s="856"/>
      <c r="R87" s="850">
        <f t="shared" si="15"/>
        <v>0.8</v>
      </c>
      <c r="S87" s="851">
        <f t="shared" si="16"/>
        <v>0.71500000000000008</v>
      </c>
    </row>
    <row r="88" spans="2:19">
      <c r="B88" s="852">
        <f t="shared" si="12"/>
        <v>2070</v>
      </c>
      <c r="C88" s="853">
        <f t="shared" si="10"/>
        <v>0</v>
      </c>
      <c r="D88" s="854">
        <f t="shared" si="10"/>
        <v>1</v>
      </c>
      <c r="E88" s="854">
        <f t="shared" si="10"/>
        <v>0</v>
      </c>
      <c r="F88" s="854">
        <f t="shared" si="10"/>
        <v>0</v>
      </c>
      <c r="G88" s="854">
        <f t="shared" si="10"/>
        <v>0</v>
      </c>
      <c r="H88" s="855">
        <f t="shared" si="13"/>
        <v>1</v>
      </c>
      <c r="I88" s="853">
        <f t="shared" si="11"/>
        <v>0.2</v>
      </c>
      <c r="J88" s="854">
        <f t="shared" si="11"/>
        <v>0.3</v>
      </c>
      <c r="K88" s="854">
        <f t="shared" si="11"/>
        <v>0.25</v>
      </c>
      <c r="L88" s="854">
        <f t="shared" si="11"/>
        <v>0.05</v>
      </c>
      <c r="M88" s="854">
        <f t="shared" si="11"/>
        <v>0.2</v>
      </c>
      <c r="N88" s="855">
        <f t="shared" si="14"/>
        <v>1</v>
      </c>
      <c r="O88" s="856"/>
      <c r="R88" s="850">
        <f t="shared" si="15"/>
        <v>0.8</v>
      </c>
      <c r="S88" s="851">
        <f t="shared" si="16"/>
        <v>0.71500000000000008</v>
      </c>
    </row>
    <row r="89" spans="2:19">
      <c r="B89" s="852">
        <f t="shared" si="12"/>
        <v>2071</v>
      </c>
      <c r="C89" s="853">
        <f t="shared" si="10"/>
        <v>0</v>
      </c>
      <c r="D89" s="854">
        <f t="shared" si="10"/>
        <v>1</v>
      </c>
      <c r="E89" s="854">
        <f t="shared" si="10"/>
        <v>0</v>
      </c>
      <c r="F89" s="854">
        <f t="shared" si="10"/>
        <v>0</v>
      </c>
      <c r="G89" s="854">
        <f t="shared" si="10"/>
        <v>0</v>
      </c>
      <c r="H89" s="855">
        <f t="shared" si="13"/>
        <v>1</v>
      </c>
      <c r="I89" s="853">
        <f t="shared" si="11"/>
        <v>0.2</v>
      </c>
      <c r="J89" s="854">
        <f t="shared" si="11"/>
        <v>0.3</v>
      </c>
      <c r="K89" s="854">
        <f t="shared" si="11"/>
        <v>0.25</v>
      </c>
      <c r="L89" s="854">
        <f t="shared" si="11"/>
        <v>0.05</v>
      </c>
      <c r="M89" s="854">
        <f t="shared" si="11"/>
        <v>0.2</v>
      </c>
      <c r="N89" s="855">
        <f t="shared" si="14"/>
        <v>1</v>
      </c>
      <c r="O89" s="856"/>
      <c r="R89" s="850">
        <f t="shared" si="15"/>
        <v>0.8</v>
      </c>
      <c r="S89" s="851">
        <f t="shared" si="16"/>
        <v>0.71500000000000008</v>
      </c>
    </row>
    <row r="90" spans="2:19">
      <c r="B90" s="852">
        <f t="shared" si="12"/>
        <v>2072</v>
      </c>
      <c r="C90" s="853">
        <f t="shared" si="10"/>
        <v>0</v>
      </c>
      <c r="D90" s="854">
        <f t="shared" si="10"/>
        <v>1</v>
      </c>
      <c r="E90" s="854">
        <f t="shared" si="10"/>
        <v>0</v>
      </c>
      <c r="F90" s="854">
        <f t="shared" si="10"/>
        <v>0</v>
      </c>
      <c r="G90" s="854">
        <f t="shared" si="10"/>
        <v>0</v>
      </c>
      <c r="H90" s="855">
        <f t="shared" si="13"/>
        <v>1</v>
      </c>
      <c r="I90" s="853">
        <f t="shared" si="11"/>
        <v>0.2</v>
      </c>
      <c r="J90" s="854">
        <f t="shared" si="11"/>
        <v>0.3</v>
      </c>
      <c r="K90" s="854">
        <f t="shared" si="11"/>
        <v>0.25</v>
      </c>
      <c r="L90" s="854">
        <f t="shared" si="11"/>
        <v>0.05</v>
      </c>
      <c r="M90" s="854">
        <f t="shared" si="11"/>
        <v>0.2</v>
      </c>
      <c r="N90" s="855">
        <f t="shared" si="14"/>
        <v>1</v>
      </c>
      <c r="O90" s="856"/>
      <c r="R90" s="850">
        <f t="shared" si="15"/>
        <v>0.8</v>
      </c>
      <c r="S90" s="851">
        <f t="shared" si="16"/>
        <v>0.71500000000000008</v>
      </c>
    </row>
    <row r="91" spans="2:19">
      <c r="B91" s="852">
        <f t="shared" si="12"/>
        <v>2073</v>
      </c>
      <c r="C91" s="853">
        <f t="shared" si="10"/>
        <v>0</v>
      </c>
      <c r="D91" s="854">
        <f t="shared" si="10"/>
        <v>1</v>
      </c>
      <c r="E91" s="854">
        <f t="shared" si="10"/>
        <v>0</v>
      </c>
      <c r="F91" s="854">
        <f t="shared" si="10"/>
        <v>0</v>
      </c>
      <c r="G91" s="854">
        <f t="shared" si="10"/>
        <v>0</v>
      </c>
      <c r="H91" s="855">
        <f t="shared" si="13"/>
        <v>1</v>
      </c>
      <c r="I91" s="853">
        <f t="shared" si="11"/>
        <v>0.2</v>
      </c>
      <c r="J91" s="854">
        <f t="shared" si="11"/>
        <v>0.3</v>
      </c>
      <c r="K91" s="854">
        <f t="shared" si="11"/>
        <v>0.25</v>
      </c>
      <c r="L91" s="854">
        <f t="shared" si="11"/>
        <v>0.05</v>
      </c>
      <c r="M91" s="854">
        <f t="shared" si="11"/>
        <v>0.2</v>
      </c>
      <c r="N91" s="855">
        <f t="shared" si="14"/>
        <v>1</v>
      </c>
      <c r="O91" s="856"/>
      <c r="R91" s="850">
        <f t="shared" si="15"/>
        <v>0.8</v>
      </c>
      <c r="S91" s="851">
        <f t="shared" si="16"/>
        <v>0.71500000000000008</v>
      </c>
    </row>
    <row r="92" spans="2:19">
      <c r="B92" s="852">
        <f t="shared" si="12"/>
        <v>2074</v>
      </c>
      <c r="C92" s="853">
        <f t="shared" si="10"/>
        <v>0</v>
      </c>
      <c r="D92" s="854">
        <f t="shared" si="10"/>
        <v>1</v>
      </c>
      <c r="E92" s="854">
        <f t="shared" si="10"/>
        <v>0</v>
      </c>
      <c r="F92" s="854">
        <f t="shared" si="10"/>
        <v>0</v>
      </c>
      <c r="G92" s="854">
        <f t="shared" si="10"/>
        <v>0</v>
      </c>
      <c r="H92" s="855">
        <f t="shared" si="13"/>
        <v>1</v>
      </c>
      <c r="I92" s="853">
        <f t="shared" si="11"/>
        <v>0.2</v>
      </c>
      <c r="J92" s="854">
        <f t="shared" si="11"/>
        <v>0.3</v>
      </c>
      <c r="K92" s="854">
        <f t="shared" si="11"/>
        <v>0.25</v>
      </c>
      <c r="L92" s="854">
        <f t="shared" si="11"/>
        <v>0.05</v>
      </c>
      <c r="M92" s="854">
        <f t="shared" si="11"/>
        <v>0.2</v>
      </c>
      <c r="N92" s="855">
        <f t="shared" si="14"/>
        <v>1</v>
      </c>
      <c r="O92" s="856"/>
      <c r="R92" s="850">
        <f t="shared" si="15"/>
        <v>0.8</v>
      </c>
      <c r="S92" s="851">
        <f t="shared" si="16"/>
        <v>0.71500000000000008</v>
      </c>
    </row>
    <row r="93" spans="2:19">
      <c r="B93" s="852">
        <f t="shared" si="12"/>
        <v>2075</v>
      </c>
      <c r="C93" s="853">
        <f t="shared" si="10"/>
        <v>0</v>
      </c>
      <c r="D93" s="854">
        <f t="shared" si="10"/>
        <v>1</v>
      </c>
      <c r="E93" s="854">
        <f t="shared" si="10"/>
        <v>0</v>
      </c>
      <c r="F93" s="854">
        <f t="shared" si="10"/>
        <v>0</v>
      </c>
      <c r="G93" s="854">
        <f t="shared" si="10"/>
        <v>0</v>
      </c>
      <c r="H93" s="855">
        <f t="shared" si="13"/>
        <v>1</v>
      </c>
      <c r="I93" s="853">
        <f t="shared" si="11"/>
        <v>0.2</v>
      </c>
      <c r="J93" s="854">
        <f t="shared" si="11"/>
        <v>0.3</v>
      </c>
      <c r="K93" s="854">
        <f t="shared" si="11"/>
        <v>0.25</v>
      </c>
      <c r="L93" s="854">
        <f t="shared" si="11"/>
        <v>0.05</v>
      </c>
      <c r="M93" s="854">
        <f t="shared" si="11"/>
        <v>0.2</v>
      </c>
      <c r="N93" s="855">
        <f t="shared" si="14"/>
        <v>1</v>
      </c>
      <c r="O93" s="856"/>
      <c r="R93" s="850">
        <f t="shared" si="15"/>
        <v>0.8</v>
      </c>
      <c r="S93" s="851">
        <f t="shared" si="16"/>
        <v>0.71500000000000008</v>
      </c>
    </row>
    <row r="94" spans="2:19">
      <c r="B94" s="852">
        <f t="shared" si="12"/>
        <v>2076</v>
      </c>
      <c r="C94" s="853">
        <f t="shared" si="10"/>
        <v>0</v>
      </c>
      <c r="D94" s="854">
        <f t="shared" si="10"/>
        <v>1</v>
      </c>
      <c r="E94" s="854">
        <f t="shared" si="10"/>
        <v>0</v>
      </c>
      <c r="F94" s="854">
        <f t="shared" si="10"/>
        <v>0</v>
      </c>
      <c r="G94" s="854">
        <f t="shared" si="10"/>
        <v>0</v>
      </c>
      <c r="H94" s="855">
        <f t="shared" si="13"/>
        <v>1</v>
      </c>
      <c r="I94" s="853">
        <f t="shared" si="11"/>
        <v>0.2</v>
      </c>
      <c r="J94" s="854">
        <f t="shared" si="11"/>
        <v>0.3</v>
      </c>
      <c r="K94" s="854">
        <f t="shared" si="11"/>
        <v>0.25</v>
      </c>
      <c r="L94" s="854">
        <f t="shared" si="11"/>
        <v>0.05</v>
      </c>
      <c r="M94" s="854">
        <f t="shared" si="11"/>
        <v>0.2</v>
      </c>
      <c r="N94" s="855">
        <f t="shared" si="14"/>
        <v>1</v>
      </c>
      <c r="O94" s="856"/>
      <c r="R94" s="850">
        <f t="shared" si="15"/>
        <v>0.8</v>
      </c>
      <c r="S94" s="851">
        <f t="shared" si="16"/>
        <v>0.71500000000000008</v>
      </c>
    </row>
    <row r="95" spans="2:19">
      <c r="B95" s="852">
        <f t="shared" si="12"/>
        <v>2077</v>
      </c>
      <c r="C95" s="853">
        <f t="shared" si="10"/>
        <v>0</v>
      </c>
      <c r="D95" s="854">
        <f t="shared" si="10"/>
        <v>1</v>
      </c>
      <c r="E95" s="854">
        <f t="shared" si="10"/>
        <v>0</v>
      </c>
      <c r="F95" s="854">
        <f t="shared" si="10"/>
        <v>0</v>
      </c>
      <c r="G95" s="854">
        <f t="shared" si="10"/>
        <v>0</v>
      </c>
      <c r="H95" s="855">
        <f t="shared" si="13"/>
        <v>1</v>
      </c>
      <c r="I95" s="853">
        <f t="shared" si="11"/>
        <v>0.2</v>
      </c>
      <c r="J95" s="854">
        <f t="shared" si="11"/>
        <v>0.3</v>
      </c>
      <c r="K95" s="854">
        <f t="shared" si="11"/>
        <v>0.25</v>
      </c>
      <c r="L95" s="854">
        <f t="shared" si="11"/>
        <v>0.05</v>
      </c>
      <c r="M95" s="854">
        <f t="shared" si="11"/>
        <v>0.2</v>
      </c>
      <c r="N95" s="855">
        <f t="shared" si="14"/>
        <v>1</v>
      </c>
      <c r="O95" s="856"/>
      <c r="R95" s="850">
        <f t="shared" si="15"/>
        <v>0.8</v>
      </c>
      <c r="S95" s="851">
        <f t="shared" si="16"/>
        <v>0.71500000000000008</v>
      </c>
    </row>
    <row r="96" spans="2:19">
      <c r="B96" s="852">
        <f t="shared" si="12"/>
        <v>2078</v>
      </c>
      <c r="C96" s="853">
        <f t="shared" si="10"/>
        <v>0</v>
      </c>
      <c r="D96" s="854">
        <f t="shared" si="10"/>
        <v>1</v>
      </c>
      <c r="E96" s="854">
        <f t="shared" si="10"/>
        <v>0</v>
      </c>
      <c r="F96" s="854">
        <f t="shared" si="10"/>
        <v>0</v>
      </c>
      <c r="G96" s="854">
        <f t="shared" si="10"/>
        <v>0</v>
      </c>
      <c r="H96" s="855">
        <f t="shared" si="13"/>
        <v>1</v>
      </c>
      <c r="I96" s="853">
        <f t="shared" si="11"/>
        <v>0.2</v>
      </c>
      <c r="J96" s="854">
        <f t="shared" si="11"/>
        <v>0.3</v>
      </c>
      <c r="K96" s="854">
        <f t="shared" si="11"/>
        <v>0.25</v>
      </c>
      <c r="L96" s="854">
        <f t="shared" si="11"/>
        <v>0.05</v>
      </c>
      <c r="M96" s="854">
        <f t="shared" si="11"/>
        <v>0.2</v>
      </c>
      <c r="N96" s="855">
        <f t="shared" si="14"/>
        <v>1</v>
      </c>
      <c r="O96" s="856"/>
      <c r="R96" s="850">
        <f t="shared" si="15"/>
        <v>0.8</v>
      </c>
      <c r="S96" s="851">
        <f t="shared" si="16"/>
        <v>0.71500000000000008</v>
      </c>
    </row>
    <row r="97" spans="2:19">
      <c r="B97" s="852">
        <f t="shared" si="12"/>
        <v>2079</v>
      </c>
      <c r="C97" s="853">
        <f t="shared" si="10"/>
        <v>0</v>
      </c>
      <c r="D97" s="854">
        <f t="shared" si="10"/>
        <v>1</v>
      </c>
      <c r="E97" s="854">
        <f t="shared" si="10"/>
        <v>0</v>
      </c>
      <c r="F97" s="854">
        <f t="shared" si="10"/>
        <v>0</v>
      </c>
      <c r="G97" s="854">
        <f t="shared" si="10"/>
        <v>0</v>
      </c>
      <c r="H97" s="855">
        <f t="shared" si="13"/>
        <v>1</v>
      </c>
      <c r="I97" s="853">
        <f t="shared" si="11"/>
        <v>0.2</v>
      </c>
      <c r="J97" s="854">
        <f t="shared" si="11"/>
        <v>0.3</v>
      </c>
      <c r="K97" s="854">
        <f t="shared" si="11"/>
        <v>0.25</v>
      </c>
      <c r="L97" s="854">
        <f t="shared" si="11"/>
        <v>0.05</v>
      </c>
      <c r="M97" s="854">
        <f t="shared" si="11"/>
        <v>0.2</v>
      </c>
      <c r="N97" s="855">
        <f t="shared" si="14"/>
        <v>1</v>
      </c>
      <c r="O97" s="856"/>
      <c r="R97" s="850">
        <f t="shared" si="15"/>
        <v>0.8</v>
      </c>
      <c r="S97" s="851">
        <f t="shared" si="16"/>
        <v>0.71500000000000008</v>
      </c>
    </row>
    <row r="98" spans="2:19" ht="13.5" thickBot="1">
      <c r="B98" s="857">
        <f t="shared" si="12"/>
        <v>2080</v>
      </c>
      <c r="C98" s="858">
        <f t="shared" si="10"/>
        <v>0</v>
      </c>
      <c r="D98" s="859">
        <f t="shared" si="10"/>
        <v>1</v>
      </c>
      <c r="E98" s="859">
        <f t="shared" si="10"/>
        <v>0</v>
      </c>
      <c r="F98" s="859">
        <f t="shared" si="10"/>
        <v>0</v>
      </c>
      <c r="G98" s="859">
        <f t="shared" si="10"/>
        <v>0</v>
      </c>
      <c r="H98" s="860">
        <f t="shared" si="13"/>
        <v>1</v>
      </c>
      <c r="I98" s="858">
        <f t="shared" si="11"/>
        <v>0.2</v>
      </c>
      <c r="J98" s="859">
        <f t="shared" si="11"/>
        <v>0.3</v>
      </c>
      <c r="K98" s="859">
        <f t="shared" si="11"/>
        <v>0.25</v>
      </c>
      <c r="L98" s="859">
        <f t="shared" si="11"/>
        <v>0.05</v>
      </c>
      <c r="M98" s="859">
        <f t="shared" si="11"/>
        <v>0.2</v>
      </c>
      <c r="N98" s="860">
        <f t="shared" si="14"/>
        <v>1</v>
      </c>
      <c r="O98" s="634"/>
      <c r="R98" s="861">
        <f t="shared" si="15"/>
        <v>0.8</v>
      </c>
      <c r="S98" s="861">
        <f t="shared" si="16"/>
        <v>0.71500000000000008</v>
      </c>
    </row>
    <row r="99" spans="2:19">
      <c r="H99" s="862"/>
    </row>
    <row r="100" spans="2:19">
      <c r="H100" s="862"/>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2" activePane="bottomRight" state="frozen"/>
      <selection activeCell="E19" sqref="E19"/>
      <selection pane="topRight" activeCell="E19" sqref="E19"/>
      <selection pane="bottomLeft" activeCell="E19" sqref="E19"/>
      <selection pane="bottomRight" activeCell="AB16" sqref="AB16"/>
    </sheetView>
  </sheetViews>
  <sheetFormatPr defaultColWidth="11.42578125" defaultRowHeight="12.75"/>
  <cols>
    <col min="1" max="1" width="2.28515625" style="587" customWidth="1"/>
    <col min="2" max="2" width="6.28515625" style="587" customWidth="1"/>
    <col min="3" max="3" width="9.28515625" style="587" customWidth="1"/>
    <col min="4" max="4" width="7.42578125" style="587" customWidth="1"/>
    <col min="5" max="14" width="8" style="587" customWidth="1"/>
    <col min="15" max="16" width="8.42578125" style="587" customWidth="1"/>
    <col min="17" max="17" width="3.85546875" style="587" customWidth="1"/>
    <col min="18" max="18" width="3.42578125" style="587" customWidth="1"/>
    <col min="19" max="21" width="11.42578125" style="587" hidden="1" customWidth="1"/>
    <col min="22" max="22" width="10.28515625" style="587" hidden="1" customWidth="1"/>
    <col min="23" max="23" width="9.7109375" style="587" hidden="1" customWidth="1"/>
    <col min="24" max="24" width="9.42578125" style="587" hidden="1" customWidth="1"/>
    <col min="25" max="27" width="0" style="587" hidden="1" customWidth="1"/>
    <col min="28" max="29" width="11.42578125" style="587"/>
    <col min="30" max="30" width="10.85546875" style="587" customWidth="1"/>
    <col min="31" max="16384" width="11.42578125" style="587"/>
  </cols>
  <sheetData>
    <row r="2" spans="2:30" ht="15.75">
      <c r="C2" s="588" t="s">
        <v>34</v>
      </c>
      <c r="S2" s="588" t="s">
        <v>300</v>
      </c>
      <c r="AC2" s="587" t="s">
        <v>6</v>
      </c>
      <c r="AD2" s="589">
        <v>0.66390000000000005</v>
      </c>
    </row>
    <row r="3" spans="2:30">
      <c r="B3" s="590"/>
      <c r="C3" s="590"/>
      <c r="S3" s="590"/>
      <c r="AC3" s="587" t="s">
        <v>256</v>
      </c>
      <c r="AD3" s="589">
        <v>0.1285</v>
      </c>
    </row>
    <row r="4" spans="2:30">
      <c r="B4" s="590"/>
      <c r="C4" s="590" t="s">
        <v>38</v>
      </c>
      <c r="S4" s="590" t="s">
        <v>301</v>
      </c>
      <c r="AC4" s="587" t="s">
        <v>2</v>
      </c>
      <c r="AD4" s="589">
        <v>0</v>
      </c>
    </row>
    <row r="5" spans="2:30">
      <c r="B5" s="590"/>
      <c r="C5" s="590"/>
      <c r="S5" s="590" t="s">
        <v>38</v>
      </c>
      <c r="AC5" s="587" t="s">
        <v>16</v>
      </c>
      <c r="AD5" s="589">
        <v>8.1000000000000013E-3</v>
      </c>
    </row>
    <row r="6" spans="2:30">
      <c r="B6" s="590"/>
      <c r="S6" s="590"/>
      <c r="AC6" s="587" t="s">
        <v>331</v>
      </c>
      <c r="AD6" s="589">
        <v>0</v>
      </c>
    </row>
    <row r="7" spans="2:30" ht="13.5" thickBot="1">
      <c r="B7" s="590"/>
      <c r="C7" s="591"/>
      <c r="S7" s="590"/>
      <c r="AC7" s="587" t="s">
        <v>332</v>
      </c>
      <c r="AD7" s="589">
        <v>0.10710000000000001</v>
      </c>
    </row>
    <row r="8" spans="2:30" ht="13.5" thickBot="1">
      <c r="B8" s="590"/>
      <c r="D8" s="592">
        <v>6.2100000000000002E-2</v>
      </c>
      <c r="E8" s="593">
        <v>0.66390000000000005</v>
      </c>
      <c r="F8" s="594">
        <v>0.1285</v>
      </c>
      <c r="G8" s="595">
        <v>0</v>
      </c>
      <c r="H8" s="594">
        <v>0</v>
      </c>
      <c r="I8" s="594">
        <v>0</v>
      </c>
      <c r="J8" s="594">
        <v>8.0999999999999996E-3</v>
      </c>
      <c r="K8" s="594">
        <v>0</v>
      </c>
      <c r="L8" s="594">
        <v>0.1071</v>
      </c>
      <c r="M8" s="594">
        <v>1.77E-2</v>
      </c>
      <c r="N8" s="594">
        <v>1.3299999999999999E-2</v>
      </c>
      <c r="O8" s="594">
        <v>6.2100000000000002E-2</v>
      </c>
      <c r="P8" s="596">
        <f>SUM(E8:O8)</f>
        <v>1.0006999999999999</v>
      </c>
      <c r="S8" s="590"/>
      <c r="T8" s="590"/>
      <c r="AC8" s="587" t="s">
        <v>231</v>
      </c>
      <c r="AD8" s="589">
        <v>1.77E-2</v>
      </c>
    </row>
    <row r="9" spans="2:30" ht="13.5" thickBot="1">
      <c r="B9" s="597"/>
      <c r="C9" s="598"/>
      <c r="D9" s="599"/>
      <c r="E9" s="744" t="s">
        <v>41</v>
      </c>
      <c r="F9" s="745"/>
      <c r="G9" s="745"/>
      <c r="H9" s="745"/>
      <c r="I9" s="745"/>
      <c r="J9" s="745"/>
      <c r="K9" s="745"/>
      <c r="L9" s="745"/>
      <c r="M9" s="745"/>
      <c r="N9" s="745"/>
      <c r="O9" s="745"/>
      <c r="P9" s="600"/>
      <c r="AC9" s="587" t="s">
        <v>232</v>
      </c>
      <c r="AD9" s="589">
        <v>1.3300000000000001E-2</v>
      </c>
    </row>
    <row r="10" spans="2:30" ht="21.75" customHeight="1" thickBot="1">
      <c r="B10" s="742" t="s">
        <v>1</v>
      </c>
      <c r="C10" s="742" t="s">
        <v>33</v>
      </c>
      <c r="D10" s="742" t="s">
        <v>40</v>
      </c>
      <c r="E10" s="742" t="s">
        <v>228</v>
      </c>
      <c r="F10" s="742" t="s">
        <v>271</v>
      </c>
      <c r="G10" s="739" t="s">
        <v>267</v>
      </c>
      <c r="H10" s="742" t="s">
        <v>270</v>
      </c>
      <c r="I10" s="739" t="s">
        <v>2</v>
      </c>
      <c r="J10" s="742" t="s">
        <v>16</v>
      </c>
      <c r="K10" s="739" t="s">
        <v>229</v>
      </c>
      <c r="L10" s="746" t="s">
        <v>273</v>
      </c>
      <c r="M10" s="747"/>
      <c r="N10" s="747"/>
      <c r="O10" s="748"/>
      <c r="P10" s="742" t="s">
        <v>27</v>
      </c>
      <c r="AC10" s="587" t="s">
        <v>233</v>
      </c>
      <c r="AD10" s="589">
        <v>6.2100000000000002E-2</v>
      </c>
    </row>
    <row r="11" spans="2:30" s="602" customFormat="1" ht="42" customHeight="1" thickBot="1">
      <c r="B11" s="743"/>
      <c r="C11" s="743"/>
      <c r="D11" s="743"/>
      <c r="E11" s="743"/>
      <c r="F11" s="743"/>
      <c r="G11" s="741"/>
      <c r="H11" s="743"/>
      <c r="I11" s="741"/>
      <c r="J11" s="743"/>
      <c r="K11" s="741"/>
      <c r="L11" s="601" t="s">
        <v>230</v>
      </c>
      <c r="M11" s="601" t="s">
        <v>231</v>
      </c>
      <c r="N11" s="601" t="s">
        <v>232</v>
      </c>
      <c r="O11" s="601" t="s">
        <v>233</v>
      </c>
      <c r="P11" s="743"/>
      <c r="S11" s="365" t="s">
        <v>1</v>
      </c>
      <c r="T11" s="369" t="s">
        <v>302</v>
      </c>
      <c r="U11" s="365" t="s">
        <v>303</v>
      </c>
      <c r="V11" s="369" t="s">
        <v>304</v>
      </c>
      <c r="W11" s="365" t="s">
        <v>40</v>
      </c>
      <c r="X11" s="369" t="s">
        <v>305</v>
      </c>
    </row>
    <row r="12" spans="2:30" s="609" customFormat="1" ht="26.25" thickBot="1">
      <c r="B12" s="603"/>
      <c r="C12" s="604" t="s">
        <v>15</v>
      </c>
      <c r="D12" s="604" t="s">
        <v>24</v>
      </c>
      <c r="E12" s="605" t="s">
        <v>24</v>
      </c>
      <c r="F12" s="606" t="s">
        <v>24</v>
      </c>
      <c r="G12" s="606" t="s">
        <v>24</v>
      </c>
      <c r="H12" s="606" t="s">
        <v>24</v>
      </c>
      <c r="I12" s="606" t="s">
        <v>24</v>
      </c>
      <c r="J12" s="606" t="s">
        <v>24</v>
      </c>
      <c r="K12" s="606" t="s">
        <v>24</v>
      </c>
      <c r="L12" s="606" t="s">
        <v>24</v>
      </c>
      <c r="M12" s="606" t="s">
        <v>24</v>
      </c>
      <c r="N12" s="606" t="s">
        <v>24</v>
      </c>
      <c r="O12" s="607" t="s">
        <v>24</v>
      </c>
      <c r="P12" s="608" t="s">
        <v>39</v>
      </c>
      <c r="S12" s="610"/>
      <c r="T12" s="611" t="s">
        <v>306</v>
      </c>
      <c r="U12" s="610" t="s">
        <v>307</v>
      </c>
      <c r="V12" s="611" t="s">
        <v>15</v>
      </c>
      <c r="W12" s="612" t="s">
        <v>24</v>
      </c>
      <c r="X12" s="611" t="s">
        <v>15</v>
      </c>
    </row>
    <row r="13" spans="2:30">
      <c r="B13" s="613">
        <f>year</f>
        <v>2000</v>
      </c>
      <c r="C13" s="614">
        <f>'[2]Fraksi pengelolaan sampah BaU'!C30</f>
        <v>7.2405809520000002</v>
      </c>
      <c r="D13" s="615">
        <v>1</v>
      </c>
      <c r="E13" s="616">
        <f t="shared" ref="E13:O28" si="0">E$8</f>
        <v>0.66390000000000005</v>
      </c>
      <c r="F13" s="616">
        <f t="shared" si="0"/>
        <v>0.1285</v>
      </c>
      <c r="G13" s="616">
        <f t="shared" si="0"/>
        <v>0</v>
      </c>
      <c r="H13" s="616">
        <f t="shared" si="0"/>
        <v>0</v>
      </c>
      <c r="I13" s="616">
        <f t="shared" si="0"/>
        <v>0</v>
      </c>
      <c r="J13" s="616">
        <f t="shared" si="0"/>
        <v>8.0999999999999996E-3</v>
      </c>
      <c r="K13" s="616">
        <f t="shared" si="0"/>
        <v>0</v>
      </c>
      <c r="L13" s="616">
        <f t="shared" si="0"/>
        <v>0.1071</v>
      </c>
      <c r="M13" s="616">
        <f t="shared" si="0"/>
        <v>1.77E-2</v>
      </c>
      <c r="N13" s="616">
        <f t="shared" si="0"/>
        <v>1.3299999999999999E-2</v>
      </c>
      <c r="O13" s="616">
        <f t="shared" si="0"/>
        <v>6.2100000000000002E-2</v>
      </c>
      <c r="P13" s="617">
        <f t="shared" ref="P13:P44" si="1">SUM(E13:O13)</f>
        <v>1.0006999999999999</v>
      </c>
      <c r="S13" s="613">
        <f>year</f>
        <v>2000</v>
      </c>
      <c r="T13" s="618">
        <v>0</v>
      </c>
      <c r="U13" s="618">
        <v>5</v>
      </c>
      <c r="V13" s="619">
        <f>T13*U13</f>
        <v>0</v>
      </c>
      <c r="W13" s="620">
        <v>1</v>
      </c>
      <c r="X13" s="621">
        <f t="shared" ref="X13:X44" si="2">V13*W13</f>
        <v>0</v>
      </c>
    </row>
    <row r="14" spans="2:30">
      <c r="B14" s="622">
        <f t="shared" ref="B14:B45" si="3">B13+1</f>
        <v>2001</v>
      </c>
      <c r="C14" s="614">
        <f>'[2]Fraksi pengelolaan sampah BaU'!C31</f>
        <v>7.6422532559999992</v>
      </c>
      <c r="D14" s="615">
        <v>1</v>
      </c>
      <c r="E14" s="616">
        <f t="shared" si="0"/>
        <v>0.66390000000000005</v>
      </c>
      <c r="F14" s="616">
        <f t="shared" si="0"/>
        <v>0.1285</v>
      </c>
      <c r="G14" s="616">
        <f t="shared" si="0"/>
        <v>0</v>
      </c>
      <c r="H14" s="616">
        <f t="shared" si="0"/>
        <v>0</v>
      </c>
      <c r="I14" s="616">
        <f t="shared" si="0"/>
        <v>0</v>
      </c>
      <c r="J14" s="616">
        <f t="shared" si="0"/>
        <v>8.0999999999999996E-3</v>
      </c>
      <c r="K14" s="616">
        <f t="shared" si="0"/>
        <v>0</v>
      </c>
      <c r="L14" s="616">
        <f t="shared" si="0"/>
        <v>0.1071</v>
      </c>
      <c r="M14" s="616">
        <f t="shared" si="0"/>
        <v>1.77E-2</v>
      </c>
      <c r="N14" s="616">
        <f t="shared" si="0"/>
        <v>1.3299999999999999E-2</v>
      </c>
      <c r="O14" s="616">
        <f t="shared" si="0"/>
        <v>6.2100000000000002E-2</v>
      </c>
      <c r="P14" s="623">
        <f t="shared" si="1"/>
        <v>1.0006999999999999</v>
      </c>
      <c r="S14" s="622">
        <f t="shared" ref="S14:S77" si="4">S13+1</f>
        <v>2001</v>
      </c>
      <c r="T14" s="624">
        <v>0</v>
      </c>
      <c r="U14" s="624">
        <v>5</v>
      </c>
      <c r="V14" s="625">
        <f>T14*U14</f>
        <v>0</v>
      </c>
      <c r="W14" s="626">
        <v>1</v>
      </c>
      <c r="X14" s="627">
        <f t="shared" si="2"/>
        <v>0</v>
      </c>
    </row>
    <row r="15" spans="2:30">
      <c r="B15" s="622">
        <f t="shared" si="3"/>
        <v>2002</v>
      </c>
      <c r="C15" s="614">
        <f>'[2]Fraksi pengelolaan sampah BaU'!C32</f>
        <v>8.0746242720000012</v>
      </c>
      <c r="D15" s="615">
        <v>1</v>
      </c>
      <c r="E15" s="616">
        <f t="shared" si="0"/>
        <v>0.66390000000000005</v>
      </c>
      <c r="F15" s="616">
        <f t="shared" si="0"/>
        <v>0.1285</v>
      </c>
      <c r="G15" s="616">
        <f t="shared" si="0"/>
        <v>0</v>
      </c>
      <c r="H15" s="616">
        <f t="shared" si="0"/>
        <v>0</v>
      </c>
      <c r="I15" s="616">
        <f t="shared" si="0"/>
        <v>0</v>
      </c>
      <c r="J15" s="616">
        <f t="shared" si="0"/>
        <v>8.0999999999999996E-3</v>
      </c>
      <c r="K15" s="616">
        <f t="shared" si="0"/>
        <v>0</v>
      </c>
      <c r="L15" s="616">
        <f t="shared" si="0"/>
        <v>0.1071</v>
      </c>
      <c r="M15" s="616">
        <f t="shared" si="0"/>
        <v>1.77E-2</v>
      </c>
      <c r="N15" s="616">
        <f t="shared" si="0"/>
        <v>1.3299999999999999E-2</v>
      </c>
      <c r="O15" s="616">
        <f t="shared" si="0"/>
        <v>6.2100000000000002E-2</v>
      </c>
      <c r="P15" s="623">
        <f t="shared" si="1"/>
        <v>1.0006999999999999</v>
      </c>
      <c r="S15" s="622">
        <f t="shared" si="4"/>
        <v>2002</v>
      </c>
      <c r="T15" s="624">
        <v>0</v>
      </c>
      <c r="U15" s="624">
        <v>5</v>
      </c>
      <c r="V15" s="625">
        <f t="shared" ref="V15:V78" si="5">T15*U15</f>
        <v>0</v>
      </c>
      <c r="W15" s="626">
        <v>1</v>
      </c>
      <c r="X15" s="627">
        <f t="shared" si="2"/>
        <v>0</v>
      </c>
    </row>
    <row r="16" spans="2:30">
      <c r="B16" s="622">
        <f t="shared" si="3"/>
        <v>2003</v>
      </c>
      <c r="C16" s="614">
        <f>'[2]Fraksi pengelolaan sampah BaU'!C33</f>
        <v>8.2224465840000001</v>
      </c>
      <c r="D16" s="615">
        <v>1</v>
      </c>
      <c r="E16" s="616">
        <f t="shared" si="0"/>
        <v>0.66390000000000005</v>
      </c>
      <c r="F16" s="616">
        <f t="shared" si="0"/>
        <v>0.1285</v>
      </c>
      <c r="G16" s="616">
        <f t="shared" si="0"/>
        <v>0</v>
      </c>
      <c r="H16" s="616">
        <f t="shared" si="0"/>
        <v>0</v>
      </c>
      <c r="I16" s="616">
        <f t="shared" si="0"/>
        <v>0</v>
      </c>
      <c r="J16" s="616">
        <f t="shared" si="0"/>
        <v>8.0999999999999996E-3</v>
      </c>
      <c r="K16" s="616">
        <f t="shared" si="0"/>
        <v>0</v>
      </c>
      <c r="L16" s="616">
        <f t="shared" si="0"/>
        <v>0.1071</v>
      </c>
      <c r="M16" s="616">
        <f t="shared" si="0"/>
        <v>1.77E-2</v>
      </c>
      <c r="N16" s="616">
        <f t="shared" si="0"/>
        <v>1.3299999999999999E-2</v>
      </c>
      <c r="O16" s="616">
        <f t="shared" si="0"/>
        <v>6.2100000000000002E-2</v>
      </c>
      <c r="P16" s="623">
        <f t="shared" si="1"/>
        <v>1.0006999999999999</v>
      </c>
      <c r="S16" s="622">
        <f t="shared" si="4"/>
        <v>2003</v>
      </c>
      <c r="T16" s="624">
        <v>0</v>
      </c>
      <c r="U16" s="624">
        <v>5</v>
      </c>
      <c r="V16" s="625">
        <f t="shared" si="5"/>
        <v>0</v>
      </c>
      <c r="W16" s="626">
        <v>1</v>
      </c>
      <c r="X16" s="627">
        <f t="shared" si="2"/>
        <v>0</v>
      </c>
    </row>
    <row r="17" spans="2:24">
      <c r="B17" s="622">
        <f t="shared" si="3"/>
        <v>2004</v>
      </c>
      <c r="C17" s="614">
        <f>'[2]Fraksi pengelolaan sampah BaU'!C34</f>
        <v>8.6752217639999998</v>
      </c>
      <c r="D17" s="615">
        <v>1</v>
      </c>
      <c r="E17" s="616">
        <f t="shared" si="0"/>
        <v>0.66390000000000005</v>
      </c>
      <c r="F17" s="616">
        <f t="shared" si="0"/>
        <v>0.1285</v>
      </c>
      <c r="G17" s="616">
        <f t="shared" si="0"/>
        <v>0</v>
      </c>
      <c r="H17" s="616">
        <f t="shared" si="0"/>
        <v>0</v>
      </c>
      <c r="I17" s="616">
        <f t="shared" si="0"/>
        <v>0</v>
      </c>
      <c r="J17" s="616">
        <f t="shared" si="0"/>
        <v>8.0999999999999996E-3</v>
      </c>
      <c r="K17" s="616">
        <f t="shared" si="0"/>
        <v>0</v>
      </c>
      <c r="L17" s="616">
        <f t="shared" si="0"/>
        <v>0.1071</v>
      </c>
      <c r="M17" s="616">
        <f t="shared" si="0"/>
        <v>1.77E-2</v>
      </c>
      <c r="N17" s="616">
        <f t="shared" si="0"/>
        <v>1.3299999999999999E-2</v>
      </c>
      <c r="O17" s="616">
        <f t="shared" si="0"/>
        <v>6.2100000000000002E-2</v>
      </c>
      <c r="P17" s="623">
        <f t="shared" si="1"/>
        <v>1.0006999999999999</v>
      </c>
      <c r="S17" s="622">
        <f t="shared" si="4"/>
        <v>2004</v>
      </c>
      <c r="T17" s="624">
        <v>0</v>
      </c>
      <c r="U17" s="624">
        <v>5</v>
      </c>
      <c r="V17" s="625">
        <f t="shared" si="5"/>
        <v>0</v>
      </c>
      <c r="W17" s="626">
        <v>1</v>
      </c>
      <c r="X17" s="627">
        <f t="shared" si="2"/>
        <v>0</v>
      </c>
    </row>
    <row r="18" spans="2:24">
      <c r="B18" s="622">
        <f t="shared" si="3"/>
        <v>2005</v>
      </c>
      <c r="C18" s="614">
        <f>'[2]Fraksi pengelolaan sampah BaU'!C35</f>
        <v>9.2991206880000004</v>
      </c>
      <c r="D18" s="615">
        <v>1</v>
      </c>
      <c r="E18" s="616">
        <f t="shared" si="0"/>
        <v>0.66390000000000005</v>
      </c>
      <c r="F18" s="616">
        <f t="shared" si="0"/>
        <v>0.1285</v>
      </c>
      <c r="G18" s="616">
        <f t="shared" si="0"/>
        <v>0</v>
      </c>
      <c r="H18" s="616">
        <f t="shared" si="0"/>
        <v>0</v>
      </c>
      <c r="I18" s="616">
        <f t="shared" si="0"/>
        <v>0</v>
      </c>
      <c r="J18" s="616">
        <f t="shared" si="0"/>
        <v>8.0999999999999996E-3</v>
      </c>
      <c r="K18" s="616">
        <f t="shared" si="0"/>
        <v>0</v>
      </c>
      <c r="L18" s="616">
        <f t="shared" si="0"/>
        <v>0.1071</v>
      </c>
      <c r="M18" s="616">
        <f t="shared" si="0"/>
        <v>1.77E-2</v>
      </c>
      <c r="N18" s="616">
        <f t="shared" si="0"/>
        <v>1.3299999999999999E-2</v>
      </c>
      <c r="O18" s="616">
        <f t="shared" si="0"/>
        <v>6.2100000000000002E-2</v>
      </c>
      <c r="P18" s="623">
        <f t="shared" si="1"/>
        <v>1.0006999999999999</v>
      </c>
      <c r="S18" s="622">
        <f t="shared" si="4"/>
        <v>2005</v>
      </c>
      <c r="T18" s="624">
        <v>0</v>
      </c>
      <c r="U18" s="624">
        <v>5</v>
      </c>
      <c r="V18" s="625">
        <f t="shared" si="5"/>
        <v>0</v>
      </c>
      <c r="W18" s="626">
        <v>1</v>
      </c>
      <c r="X18" s="627">
        <f t="shared" si="2"/>
        <v>0</v>
      </c>
    </row>
    <row r="19" spans="2:24">
      <c r="B19" s="622">
        <f t="shared" si="3"/>
        <v>2006</v>
      </c>
      <c r="C19" s="614">
        <f>'[2]Fraksi pengelolaan sampah BaU'!C36</f>
        <v>9.6775532039999987</v>
      </c>
      <c r="D19" s="615">
        <v>1</v>
      </c>
      <c r="E19" s="616">
        <f t="shared" si="0"/>
        <v>0.66390000000000005</v>
      </c>
      <c r="F19" s="616">
        <f t="shared" si="0"/>
        <v>0.1285</v>
      </c>
      <c r="G19" s="616">
        <f t="shared" si="0"/>
        <v>0</v>
      </c>
      <c r="H19" s="616">
        <f t="shared" si="0"/>
        <v>0</v>
      </c>
      <c r="I19" s="616">
        <f t="shared" si="0"/>
        <v>0</v>
      </c>
      <c r="J19" s="616">
        <f t="shared" si="0"/>
        <v>8.0999999999999996E-3</v>
      </c>
      <c r="K19" s="616">
        <f t="shared" si="0"/>
        <v>0</v>
      </c>
      <c r="L19" s="616">
        <f t="shared" si="0"/>
        <v>0.1071</v>
      </c>
      <c r="M19" s="616">
        <f t="shared" si="0"/>
        <v>1.77E-2</v>
      </c>
      <c r="N19" s="616">
        <f t="shared" si="0"/>
        <v>1.3299999999999999E-2</v>
      </c>
      <c r="O19" s="616">
        <f t="shared" si="0"/>
        <v>6.2100000000000002E-2</v>
      </c>
      <c r="P19" s="623">
        <f t="shared" si="1"/>
        <v>1.0006999999999999</v>
      </c>
      <c r="S19" s="622">
        <f t="shared" si="4"/>
        <v>2006</v>
      </c>
      <c r="T19" s="624">
        <v>0</v>
      </c>
      <c r="U19" s="624">
        <v>5</v>
      </c>
      <c r="V19" s="625">
        <f t="shared" si="5"/>
        <v>0</v>
      </c>
      <c r="W19" s="626">
        <v>1</v>
      </c>
      <c r="X19" s="627">
        <f t="shared" si="2"/>
        <v>0</v>
      </c>
    </row>
    <row r="20" spans="2:24">
      <c r="B20" s="622">
        <f t="shared" si="3"/>
        <v>2007</v>
      </c>
      <c r="C20" s="614">
        <f>'[2]Fraksi pengelolaan sampah BaU'!C37</f>
        <v>10.067019996000001</v>
      </c>
      <c r="D20" s="615">
        <v>1</v>
      </c>
      <c r="E20" s="616">
        <f t="shared" si="0"/>
        <v>0.66390000000000005</v>
      </c>
      <c r="F20" s="616">
        <f t="shared" si="0"/>
        <v>0.1285</v>
      </c>
      <c r="G20" s="616">
        <f t="shared" si="0"/>
        <v>0</v>
      </c>
      <c r="H20" s="616">
        <f t="shared" si="0"/>
        <v>0</v>
      </c>
      <c r="I20" s="616">
        <f t="shared" si="0"/>
        <v>0</v>
      </c>
      <c r="J20" s="616">
        <f t="shared" si="0"/>
        <v>8.0999999999999996E-3</v>
      </c>
      <c r="K20" s="616">
        <f t="shared" si="0"/>
        <v>0</v>
      </c>
      <c r="L20" s="616">
        <f t="shared" si="0"/>
        <v>0.1071</v>
      </c>
      <c r="M20" s="616">
        <f t="shared" si="0"/>
        <v>1.77E-2</v>
      </c>
      <c r="N20" s="616">
        <f t="shared" si="0"/>
        <v>1.3299999999999999E-2</v>
      </c>
      <c r="O20" s="616">
        <f t="shared" si="0"/>
        <v>6.2100000000000002E-2</v>
      </c>
      <c r="P20" s="623">
        <f t="shared" si="1"/>
        <v>1.0006999999999999</v>
      </c>
      <c r="S20" s="622">
        <f t="shared" si="4"/>
        <v>2007</v>
      </c>
      <c r="T20" s="624">
        <v>0</v>
      </c>
      <c r="U20" s="624">
        <v>5</v>
      </c>
      <c r="V20" s="625">
        <f t="shared" si="5"/>
        <v>0</v>
      </c>
      <c r="W20" s="626">
        <v>1</v>
      </c>
      <c r="X20" s="627">
        <f t="shared" si="2"/>
        <v>0</v>
      </c>
    </row>
    <row r="21" spans="2:24">
      <c r="B21" s="622">
        <f t="shared" si="3"/>
        <v>2008</v>
      </c>
      <c r="C21" s="614">
        <f>'[2]Fraksi pengelolaan sampah BaU'!C38</f>
        <v>10.466719692</v>
      </c>
      <c r="D21" s="615">
        <v>1</v>
      </c>
      <c r="E21" s="616">
        <f t="shared" si="0"/>
        <v>0.66390000000000005</v>
      </c>
      <c r="F21" s="616">
        <f t="shared" si="0"/>
        <v>0.1285</v>
      </c>
      <c r="G21" s="616">
        <f t="shared" si="0"/>
        <v>0</v>
      </c>
      <c r="H21" s="616">
        <f t="shared" si="0"/>
        <v>0</v>
      </c>
      <c r="I21" s="616">
        <f t="shared" si="0"/>
        <v>0</v>
      </c>
      <c r="J21" s="616">
        <f t="shared" si="0"/>
        <v>8.0999999999999996E-3</v>
      </c>
      <c r="K21" s="616">
        <f t="shared" si="0"/>
        <v>0</v>
      </c>
      <c r="L21" s="616">
        <f t="shared" si="0"/>
        <v>0.1071</v>
      </c>
      <c r="M21" s="616">
        <f t="shared" si="0"/>
        <v>1.77E-2</v>
      </c>
      <c r="N21" s="616">
        <f t="shared" si="0"/>
        <v>1.3299999999999999E-2</v>
      </c>
      <c r="O21" s="616">
        <f t="shared" si="0"/>
        <v>6.2100000000000002E-2</v>
      </c>
      <c r="P21" s="623">
        <f t="shared" si="1"/>
        <v>1.0006999999999999</v>
      </c>
      <c r="S21" s="622">
        <f t="shared" si="4"/>
        <v>2008</v>
      </c>
      <c r="T21" s="624">
        <v>0</v>
      </c>
      <c r="U21" s="624">
        <v>5</v>
      </c>
      <c r="V21" s="625">
        <f t="shared" si="5"/>
        <v>0</v>
      </c>
      <c r="W21" s="626">
        <v>1</v>
      </c>
      <c r="X21" s="627">
        <f t="shared" si="2"/>
        <v>0</v>
      </c>
    </row>
    <row r="22" spans="2:24">
      <c r="B22" s="622">
        <f t="shared" si="3"/>
        <v>2009</v>
      </c>
      <c r="C22" s="614">
        <f>'[2]Fraksi pengelolaan sampah BaU'!C39</f>
        <v>10.875357768000001</v>
      </c>
      <c r="D22" s="615">
        <v>1</v>
      </c>
      <c r="E22" s="616">
        <f t="shared" si="0"/>
        <v>0.66390000000000005</v>
      </c>
      <c r="F22" s="616">
        <f t="shared" si="0"/>
        <v>0.1285</v>
      </c>
      <c r="G22" s="616">
        <f t="shared" si="0"/>
        <v>0</v>
      </c>
      <c r="H22" s="616">
        <f t="shared" si="0"/>
        <v>0</v>
      </c>
      <c r="I22" s="616">
        <f t="shared" si="0"/>
        <v>0</v>
      </c>
      <c r="J22" s="616">
        <f t="shared" si="0"/>
        <v>8.0999999999999996E-3</v>
      </c>
      <c r="K22" s="616">
        <f t="shared" si="0"/>
        <v>0</v>
      </c>
      <c r="L22" s="616">
        <f t="shared" si="0"/>
        <v>0.1071</v>
      </c>
      <c r="M22" s="616">
        <f t="shared" si="0"/>
        <v>1.77E-2</v>
      </c>
      <c r="N22" s="616">
        <f t="shared" si="0"/>
        <v>1.3299999999999999E-2</v>
      </c>
      <c r="O22" s="616">
        <f t="shared" si="0"/>
        <v>6.2100000000000002E-2</v>
      </c>
      <c r="P22" s="623">
        <f t="shared" si="1"/>
        <v>1.0006999999999999</v>
      </c>
      <c r="S22" s="622">
        <f t="shared" si="4"/>
        <v>2009</v>
      </c>
      <c r="T22" s="624">
        <v>0</v>
      </c>
      <c r="U22" s="624">
        <v>5</v>
      </c>
      <c r="V22" s="625">
        <f t="shared" si="5"/>
        <v>0</v>
      </c>
      <c r="W22" s="626">
        <v>1</v>
      </c>
      <c r="X22" s="627">
        <f t="shared" si="2"/>
        <v>0</v>
      </c>
    </row>
    <row r="23" spans="2:24">
      <c r="B23" s="622">
        <f t="shared" si="3"/>
        <v>2010</v>
      </c>
      <c r="C23" s="614">
        <f>'[2]Fraksi pengelolaan sampah BaU'!C40</f>
        <v>11.039145875999999</v>
      </c>
      <c r="D23" s="615">
        <v>1</v>
      </c>
      <c r="E23" s="616">
        <f t="shared" ref="E23:O38" si="6">E$8</f>
        <v>0.66390000000000005</v>
      </c>
      <c r="F23" s="616">
        <f t="shared" si="6"/>
        <v>0.1285</v>
      </c>
      <c r="G23" s="616">
        <f t="shared" si="0"/>
        <v>0</v>
      </c>
      <c r="H23" s="616">
        <f t="shared" si="6"/>
        <v>0</v>
      </c>
      <c r="I23" s="616">
        <f t="shared" si="0"/>
        <v>0</v>
      </c>
      <c r="J23" s="616">
        <f t="shared" si="6"/>
        <v>8.0999999999999996E-3</v>
      </c>
      <c r="K23" s="616">
        <f t="shared" si="6"/>
        <v>0</v>
      </c>
      <c r="L23" s="616">
        <f t="shared" si="6"/>
        <v>0.1071</v>
      </c>
      <c r="M23" s="616">
        <f t="shared" si="6"/>
        <v>1.77E-2</v>
      </c>
      <c r="N23" s="616">
        <f t="shared" si="6"/>
        <v>1.3299999999999999E-2</v>
      </c>
      <c r="O23" s="616">
        <f t="shared" si="6"/>
        <v>6.2100000000000002E-2</v>
      </c>
      <c r="P23" s="623">
        <f t="shared" si="1"/>
        <v>1.0006999999999999</v>
      </c>
      <c r="S23" s="622">
        <f t="shared" si="4"/>
        <v>2010</v>
      </c>
      <c r="T23" s="624">
        <v>0</v>
      </c>
      <c r="U23" s="624">
        <v>5</v>
      </c>
      <c r="V23" s="625">
        <f t="shared" si="5"/>
        <v>0</v>
      </c>
      <c r="W23" s="626">
        <v>1</v>
      </c>
      <c r="X23" s="627">
        <f t="shared" si="2"/>
        <v>0</v>
      </c>
    </row>
    <row r="24" spans="2:24">
      <c r="B24" s="622">
        <f t="shared" si="3"/>
        <v>2011</v>
      </c>
      <c r="C24" s="628"/>
      <c r="D24" s="615">
        <v>1</v>
      </c>
      <c r="E24" s="616">
        <f t="shared" si="6"/>
        <v>0.66390000000000005</v>
      </c>
      <c r="F24" s="616">
        <f t="shared" si="6"/>
        <v>0.1285</v>
      </c>
      <c r="G24" s="616">
        <f t="shared" si="0"/>
        <v>0</v>
      </c>
      <c r="H24" s="616">
        <f t="shared" si="6"/>
        <v>0</v>
      </c>
      <c r="I24" s="616">
        <f t="shared" si="0"/>
        <v>0</v>
      </c>
      <c r="J24" s="616">
        <f t="shared" si="6"/>
        <v>8.0999999999999996E-3</v>
      </c>
      <c r="K24" s="616">
        <f t="shared" si="6"/>
        <v>0</v>
      </c>
      <c r="L24" s="616">
        <f t="shared" si="6"/>
        <v>0.1071</v>
      </c>
      <c r="M24" s="616">
        <f t="shared" si="6"/>
        <v>1.77E-2</v>
      </c>
      <c r="N24" s="616">
        <f t="shared" si="6"/>
        <v>1.3299999999999999E-2</v>
      </c>
      <c r="O24" s="616">
        <f t="shared" si="6"/>
        <v>6.2100000000000002E-2</v>
      </c>
      <c r="P24" s="623">
        <f t="shared" si="1"/>
        <v>1.0006999999999999</v>
      </c>
      <c r="S24" s="622">
        <f t="shared" si="4"/>
        <v>2011</v>
      </c>
      <c r="T24" s="624">
        <v>0</v>
      </c>
      <c r="U24" s="624">
        <v>5</v>
      </c>
      <c r="V24" s="625">
        <f t="shared" si="5"/>
        <v>0</v>
      </c>
      <c r="W24" s="626">
        <v>1</v>
      </c>
      <c r="X24" s="627">
        <f t="shared" si="2"/>
        <v>0</v>
      </c>
    </row>
    <row r="25" spans="2:24">
      <c r="B25" s="622">
        <f t="shared" si="3"/>
        <v>2012</v>
      </c>
      <c r="C25" s="628"/>
      <c r="D25" s="615">
        <v>1</v>
      </c>
      <c r="E25" s="616">
        <f t="shared" si="6"/>
        <v>0.66390000000000005</v>
      </c>
      <c r="F25" s="616">
        <f t="shared" si="6"/>
        <v>0.1285</v>
      </c>
      <c r="G25" s="616">
        <f t="shared" si="0"/>
        <v>0</v>
      </c>
      <c r="H25" s="616">
        <f t="shared" si="6"/>
        <v>0</v>
      </c>
      <c r="I25" s="616">
        <f t="shared" si="0"/>
        <v>0</v>
      </c>
      <c r="J25" s="616">
        <f t="shared" si="6"/>
        <v>8.0999999999999996E-3</v>
      </c>
      <c r="K25" s="616">
        <f t="shared" si="6"/>
        <v>0</v>
      </c>
      <c r="L25" s="616">
        <f t="shared" si="6"/>
        <v>0.1071</v>
      </c>
      <c r="M25" s="616">
        <f t="shared" si="6"/>
        <v>1.77E-2</v>
      </c>
      <c r="N25" s="616">
        <f t="shared" si="6"/>
        <v>1.3299999999999999E-2</v>
      </c>
      <c r="O25" s="616">
        <f t="shared" si="6"/>
        <v>6.2100000000000002E-2</v>
      </c>
      <c r="P25" s="623">
        <f t="shared" si="1"/>
        <v>1.0006999999999999</v>
      </c>
      <c r="S25" s="622">
        <f t="shared" si="4"/>
        <v>2012</v>
      </c>
      <c r="T25" s="624">
        <v>0</v>
      </c>
      <c r="U25" s="624">
        <v>5</v>
      </c>
      <c r="V25" s="625">
        <f t="shared" si="5"/>
        <v>0</v>
      </c>
      <c r="W25" s="626">
        <v>1</v>
      </c>
      <c r="X25" s="627">
        <f t="shared" si="2"/>
        <v>0</v>
      </c>
    </row>
    <row r="26" spans="2:24">
      <c r="B26" s="622">
        <f t="shared" si="3"/>
        <v>2013</v>
      </c>
      <c r="C26" s="628"/>
      <c r="D26" s="615">
        <v>1</v>
      </c>
      <c r="E26" s="616">
        <f t="shared" si="6"/>
        <v>0.66390000000000005</v>
      </c>
      <c r="F26" s="616">
        <f t="shared" si="6"/>
        <v>0.1285</v>
      </c>
      <c r="G26" s="616">
        <f t="shared" si="0"/>
        <v>0</v>
      </c>
      <c r="H26" s="616">
        <f t="shared" si="6"/>
        <v>0</v>
      </c>
      <c r="I26" s="616">
        <f t="shared" si="0"/>
        <v>0</v>
      </c>
      <c r="J26" s="616">
        <f t="shared" si="6"/>
        <v>8.0999999999999996E-3</v>
      </c>
      <c r="K26" s="616">
        <f t="shared" si="6"/>
        <v>0</v>
      </c>
      <c r="L26" s="616">
        <f t="shared" si="6"/>
        <v>0.1071</v>
      </c>
      <c r="M26" s="616">
        <f t="shared" si="6"/>
        <v>1.77E-2</v>
      </c>
      <c r="N26" s="616">
        <f t="shared" si="6"/>
        <v>1.3299999999999999E-2</v>
      </c>
      <c r="O26" s="616">
        <f t="shared" si="6"/>
        <v>6.2100000000000002E-2</v>
      </c>
      <c r="P26" s="623">
        <f t="shared" si="1"/>
        <v>1.0006999999999999</v>
      </c>
      <c r="S26" s="622">
        <f t="shared" si="4"/>
        <v>2013</v>
      </c>
      <c r="T26" s="624">
        <v>0</v>
      </c>
      <c r="U26" s="624">
        <v>5</v>
      </c>
      <c r="V26" s="625">
        <f t="shared" si="5"/>
        <v>0</v>
      </c>
      <c r="W26" s="626">
        <v>1</v>
      </c>
      <c r="X26" s="627">
        <f t="shared" si="2"/>
        <v>0</v>
      </c>
    </row>
    <row r="27" spans="2:24">
      <c r="B27" s="622">
        <f t="shared" si="3"/>
        <v>2014</v>
      </c>
      <c r="C27" s="628"/>
      <c r="D27" s="615">
        <v>1</v>
      </c>
      <c r="E27" s="616">
        <f t="shared" si="6"/>
        <v>0.66390000000000005</v>
      </c>
      <c r="F27" s="616">
        <f t="shared" si="6"/>
        <v>0.1285</v>
      </c>
      <c r="G27" s="616">
        <f t="shared" si="0"/>
        <v>0</v>
      </c>
      <c r="H27" s="616">
        <f t="shared" si="6"/>
        <v>0</v>
      </c>
      <c r="I27" s="616">
        <f t="shared" si="0"/>
        <v>0</v>
      </c>
      <c r="J27" s="616">
        <f t="shared" si="6"/>
        <v>8.0999999999999996E-3</v>
      </c>
      <c r="K27" s="616">
        <f t="shared" si="6"/>
        <v>0</v>
      </c>
      <c r="L27" s="616">
        <f t="shared" si="6"/>
        <v>0.1071</v>
      </c>
      <c r="M27" s="616">
        <f t="shared" si="6"/>
        <v>1.77E-2</v>
      </c>
      <c r="N27" s="616">
        <f t="shared" si="6"/>
        <v>1.3299999999999999E-2</v>
      </c>
      <c r="O27" s="616">
        <f t="shared" si="6"/>
        <v>6.2100000000000002E-2</v>
      </c>
      <c r="P27" s="623">
        <f t="shared" si="1"/>
        <v>1.0006999999999999</v>
      </c>
      <c r="S27" s="622">
        <f t="shared" si="4"/>
        <v>2014</v>
      </c>
      <c r="T27" s="624">
        <v>0</v>
      </c>
      <c r="U27" s="624">
        <v>5</v>
      </c>
      <c r="V27" s="625">
        <f t="shared" si="5"/>
        <v>0</v>
      </c>
      <c r="W27" s="626">
        <v>1</v>
      </c>
      <c r="X27" s="627">
        <f t="shared" si="2"/>
        <v>0</v>
      </c>
    </row>
    <row r="28" spans="2:24">
      <c r="B28" s="622">
        <f t="shared" si="3"/>
        <v>2015</v>
      </c>
      <c r="C28" s="628"/>
      <c r="D28" s="615">
        <v>1</v>
      </c>
      <c r="E28" s="616">
        <f t="shared" si="6"/>
        <v>0.66390000000000005</v>
      </c>
      <c r="F28" s="616">
        <f t="shared" si="6"/>
        <v>0.1285</v>
      </c>
      <c r="G28" s="616">
        <f t="shared" si="0"/>
        <v>0</v>
      </c>
      <c r="H28" s="616">
        <f t="shared" si="6"/>
        <v>0</v>
      </c>
      <c r="I28" s="616">
        <f t="shared" si="0"/>
        <v>0</v>
      </c>
      <c r="J28" s="616">
        <f t="shared" si="6"/>
        <v>8.0999999999999996E-3</v>
      </c>
      <c r="K28" s="616">
        <f t="shared" si="6"/>
        <v>0</v>
      </c>
      <c r="L28" s="616">
        <f t="shared" si="6"/>
        <v>0.1071</v>
      </c>
      <c r="M28" s="616">
        <f t="shared" si="6"/>
        <v>1.77E-2</v>
      </c>
      <c r="N28" s="616">
        <f t="shared" si="6"/>
        <v>1.3299999999999999E-2</v>
      </c>
      <c r="O28" s="616">
        <f t="shared" si="6"/>
        <v>6.2100000000000002E-2</v>
      </c>
      <c r="P28" s="623">
        <f t="shared" si="1"/>
        <v>1.0006999999999999</v>
      </c>
      <c r="S28" s="622">
        <f t="shared" si="4"/>
        <v>2015</v>
      </c>
      <c r="T28" s="624">
        <v>0</v>
      </c>
      <c r="U28" s="624">
        <v>5</v>
      </c>
      <c r="V28" s="625">
        <f t="shared" si="5"/>
        <v>0</v>
      </c>
      <c r="W28" s="626">
        <v>1</v>
      </c>
      <c r="X28" s="627">
        <f t="shared" si="2"/>
        <v>0</v>
      </c>
    </row>
    <row r="29" spans="2:24">
      <c r="B29" s="622">
        <f t="shared" si="3"/>
        <v>2016</v>
      </c>
      <c r="C29" s="628"/>
      <c r="D29" s="615">
        <v>1</v>
      </c>
      <c r="E29" s="616">
        <f t="shared" si="6"/>
        <v>0.66390000000000005</v>
      </c>
      <c r="F29" s="616">
        <f t="shared" si="6"/>
        <v>0.1285</v>
      </c>
      <c r="G29" s="616">
        <f t="shared" si="6"/>
        <v>0</v>
      </c>
      <c r="H29" s="616">
        <f t="shared" si="6"/>
        <v>0</v>
      </c>
      <c r="I29" s="616">
        <f t="shared" si="6"/>
        <v>0</v>
      </c>
      <c r="J29" s="616">
        <f t="shared" si="6"/>
        <v>8.0999999999999996E-3</v>
      </c>
      <c r="K29" s="616">
        <f t="shared" si="6"/>
        <v>0</v>
      </c>
      <c r="L29" s="616">
        <f t="shared" si="6"/>
        <v>0.1071</v>
      </c>
      <c r="M29" s="616">
        <f t="shared" si="6"/>
        <v>1.77E-2</v>
      </c>
      <c r="N29" s="616">
        <f t="shared" si="6"/>
        <v>1.3299999999999999E-2</v>
      </c>
      <c r="O29" s="616">
        <f t="shared" si="6"/>
        <v>6.2100000000000002E-2</v>
      </c>
      <c r="P29" s="623">
        <f t="shared" si="1"/>
        <v>1.0006999999999999</v>
      </c>
      <c r="S29" s="622">
        <f t="shared" si="4"/>
        <v>2016</v>
      </c>
      <c r="T29" s="624">
        <v>0</v>
      </c>
      <c r="U29" s="624">
        <v>5</v>
      </c>
      <c r="V29" s="625">
        <f t="shared" si="5"/>
        <v>0</v>
      </c>
      <c r="W29" s="626">
        <v>1</v>
      </c>
      <c r="X29" s="627">
        <f t="shared" si="2"/>
        <v>0</v>
      </c>
    </row>
    <row r="30" spans="2:24">
      <c r="B30" s="622">
        <f t="shared" si="3"/>
        <v>2017</v>
      </c>
      <c r="C30" s="628"/>
      <c r="D30" s="615">
        <v>1</v>
      </c>
      <c r="E30" s="616">
        <f t="shared" si="6"/>
        <v>0.66390000000000005</v>
      </c>
      <c r="F30" s="616">
        <f t="shared" si="6"/>
        <v>0.1285</v>
      </c>
      <c r="G30" s="616">
        <f t="shared" si="6"/>
        <v>0</v>
      </c>
      <c r="H30" s="616">
        <f t="shared" si="6"/>
        <v>0</v>
      </c>
      <c r="I30" s="616">
        <f t="shared" si="6"/>
        <v>0</v>
      </c>
      <c r="J30" s="616">
        <f t="shared" si="6"/>
        <v>8.0999999999999996E-3</v>
      </c>
      <c r="K30" s="616">
        <f t="shared" si="6"/>
        <v>0</v>
      </c>
      <c r="L30" s="616">
        <f t="shared" si="6"/>
        <v>0.1071</v>
      </c>
      <c r="M30" s="616">
        <f t="shared" si="6"/>
        <v>1.77E-2</v>
      </c>
      <c r="N30" s="616">
        <f t="shared" si="6"/>
        <v>1.3299999999999999E-2</v>
      </c>
      <c r="O30" s="616">
        <f t="shared" si="6"/>
        <v>6.2100000000000002E-2</v>
      </c>
      <c r="P30" s="623">
        <f t="shared" si="1"/>
        <v>1.0006999999999999</v>
      </c>
      <c r="S30" s="622">
        <f t="shared" si="4"/>
        <v>2017</v>
      </c>
      <c r="T30" s="624">
        <v>0</v>
      </c>
      <c r="U30" s="624">
        <v>5</v>
      </c>
      <c r="V30" s="625">
        <f t="shared" si="5"/>
        <v>0</v>
      </c>
      <c r="W30" s="626">
        <v>1</v>
      </c>
      <c r="X30" s="627">
        <f t="shared" si="2"/>
        <v>0</v>
      </c>
    </row>
    <row r="31" spans="2:24">
      <c r="B31" s="622">
        <f t="shared" si="3"/>
        <v>2018</v>
      </c>
      <c r="C31" s="628"/>
      <c r="D31" s="615">
        <v>1</v>
      </c>
      <c r="E31" s="616">
        <f t="shared" si="6"/>
        <v>0.66390000000000005</v>
      </c>
      <c r="F31" s="616">
        <f t="shared" si="6"/>
        <v>0.1285</v>
      </c>
      <c r="G31" s="616">
        <f t="shared" si="6"/>
        <v>0</v>
      </c>
      <c r="H31" s="616">
        <f t="shared" si="6"/>
        <v>0</v>
      </c>
      <c r="I31" s="616">
        <f t="shared" si="6"/>
        <v>0</v>
      </c>
      <c r="J31" s="616">
        <f t="shared" si="6"/>
        <v>8.0999999999999996E-3</v>
      </c>
      <c r="K31" s="616">
        <f t="shared" si="6"/>
        <v>0</v>
      </c>
      <c r="L31" s="616">
        <f t="shared" si="6"/>
        <v>0.1071</v>
      </c>
      <c r="M31" s="616">
        <f t="shared" si="6"/>
        <v>1.77E-2</v>
      </c>
      <c r="N31" s="616">
        <f t="shared" si="6"/>
        <v>1.3299999999999999E-2</v>
      </c>
      <c r="O31" s="616">
        <f t="shared" si="6"/>
        <v>6.2100000000000002E-2</v>
      </c>
      <c r="P31" s="623">
        <f t="shared" si="1"/>
        <v>1.0006999999999999</v>
      </c>
      <c r="S31" s="622">
        <f t="shared" si="4"/>
        <v>2018</v>
      </c>
      <c r="T31" s="624">
        <v>0</v>
      </c>
      <c r="U31" s="624">
        <v>5</v>
      </c>
      <c r="V31" s="625">
        <f t="shared" si="5"/>
        <v>0</v>
      </c>
      <c r="W31" s="626">
        <v>1</v>
      </c>
      <c r="X31" s="627">
        <f t="shared" si="2"/>
        <v>0</v>
      </c>
    </row>
    <row r="32" spans="2:24">
      <c r="B32" s="622">
        <f t="shared" si="3"/>
        <v>2019</v>
      </c>
      <c r="C32" s="628"/>
      <c r="D32" s="615">
        <v>1</v>
      </c>
      <c r="E32" s="616">
        <f t="shared" si="6"/>
        <v>0.66390000000000005</v>
      </c>
      <c r="F32" s="616">
        <f t="shared" si="6"/>
        <v>0.1285</v>
      </c>
      <c r="G32" s="616">
        <f t="shared" si="6"/>
        <v>0</v>
      </c>
      <c r="H32" s="616">
        <f t="shared" si="6"/>
        <v>0</v>
      </c>
      <c r="I32" s="616">
        <f t="shared" si="6"/>
        <v>0</v>
      </c>
      <c r="J32" s="616">
        <f t="shared" si="6"/>
        <v>8.0999999999999996E-3</v>
      </c>
      <c r="K32" s="616">
        <f t="shared" si="6"/>
        <v>0</v>
      </c>
      <c r="L32" s="616">
        <f t="shared" si="6"/>
        <v>0.1071</v>
      </c>
      <c r="M32" s="616">
        <f t="shared" si="6"/>
        <v>1.77E-2</v>
      </c>
      <c r="N32" s="616">
        <f t="shared" si="6"/>
        <v>1.3299999999999999E-2</v>
      </c>
      <c r="O32" s="616">
        <f t="shared" si="6"/>
        <v>6.2100000000000002E-2</v>
      </c>
      <c r="P32" s="623">
        <f t="shared" si="1"/>
        <v>1.0006999999999999</v>
      </c>
      <c r="S32" s="622">
        <f t="shared" si="4"/>
        <v>2019</v>
      </c>
      <c r="T32" s="624">
        <v>0</v>
      </c>
      <c r="U32" s="624">
        <v>5</v>
      </c>
      <c r="V32" s="625">
        <f t="shared" si="5"/>
        <v>0</v>
      </c>
      <c r="W32" s="626">
        <v>1</v>
      </c>
      <c r="X32" s="627">
        <f t="shared" si="2"/>
        <v>0</v>
      </c>
    </row>
    <row r="33" spans="2:24">
      <c r="B33" s="622">
        <f t="shared" si="3"/>
        <v>2020</v>
      </c>
      <c r="C33" s="628"/>
      <c r="D33" s="615">
        <v>1</v>
      </c>
      <c r="E33" s="616">
        <f t="shared" ref="E33:O48" si="7">E$8</f>
        <v>0.66390000000000005</v>
      </c>
      <c r="F33" s="616">
        <f t="shared" si="7"/>
        <v>0.1285</v>
      </c>
      <c r="G33" s="616">
        <f t="shared" si="6"/>
        <v>0</v>
      </c>
      <c r="H33" s="616">
        <f t="shared" si="7"/>
        <v>0</v>
      </c>
      <c r="I33" s="616">
        <f t="shared" si="6"/>
        <v>0</v>
      </c>
      <c r="J33" s="616">
        <f t="shared" si="7"/>
        <v>8.0999999999999996E-3</v>
      </c>
      <c r="K33" s="616">
        <f t="shared" si="7"/>
        <v>0</v>
      </c>
      <c r="L33" s="616">
        <f t="shared" si="7"/>
        <v>0.1071</v>
      </c>
      <c r="M33" s="616">
        <f t="shared" si="7"/>
        <v>1.77E-2</v>
      </c>
      <c r="N33" s="616">
        <f t="shared" si="7"/>
        <v>1.3299999999999999E-2</v>
      </c>
      <c r="O33" s="616">
        <f t="shared" si="7"/>
        <v>6.2100000000000002E-2</v>
      </c>
      <c r="P33" s="623">
        <f t="shared" si="1"/>
        <v>1.0006999999999999</v>
      </c>
      <c r="S33" s="622">
        <f t="shared" si="4"/>
        <v>2020</v>
      </c>
      <c r="T33" s="624">
        <v>0</v>
      </c>
      <c r="U33" s="624">
        <v>5</v>
      </c>
      <c r="V33" s="625">
        <f t="shared" si="5"/>
        <v>0</v>
      </c>
      <c r="W33" s="626">
        <v>1</v>
      </c>
      <c r="X33" s="627">
        <f t="shared" si="2"/>
        <v>0</v>
      </c>
    </row>
    <row r="34" spans="2:24">
      <c r="B34" s="622">
        <f t="shared" si="3"/>
        <v>2021</v>
      </c>
      <c r="C34" s="628"/>
      <c r="D34" s="615">
        <v>1</v>
      </c>
      <c r="E34" s="616">
        <f t="shared" si="7"/>
        <v>0.66390000000000005</v>
      </c>
      <c r="F34" s="616">
        <f t="shared" si="7"/>
        <v>0.1285</v>
      </c>
      <c r="G34" s="616">
        <f t="shared" si="6"/>
        <v>0</v>
      </c>
      <c r="H34" s="616">
        <f t="shared" si="7"/>
        <v>0</v>
      </c>
      <c r="I34" s="616">
        <f t="shared" si="6"/>
        <v>0</v>
      </c>
      <c r="J34" s="616">
        <f t="shared" si="7"/>
        <v>8.0999999999999996E-3</v>
      </c>
      <c r="K34" s="616">
        <f t="shared" si="7"/>
        <v>0</v>
      </c>
      <c r="L34" s="616">
        <f t="shared" si="7"/>
        <v>0.1071</v>
      </c>
      <c r="M34" s="616">
        <f t="shared" si="7"/>
        <v>1.77E-2</v>
      </c>
      <c r="N34" s="616">
        <f t="shared" si="7"/>
        <v>1.3299999999999999E-2</v>
      </c>
      <c r="O34" s="616">
        <f t="shared" si="7"/>
        <v>6.2100000000000002E-2</v>
      </c>
      <c r="P34" s="623">
        <f t="shared" si="1"/>
        <v>1.0006999999999999</v>
      </c>
      <c r="S34" s="622">
        <f t="shared" si="4"/>
        <v>2021</v>
      </c>
      <c r="T34" s="624">
        <v>0</v>
      </c>
      <c r="U34" s="624">
        <v>5</v>
      </c>
      <c r="V34" s="625">
        <f t="shared" si="5"/>
        <v>0</v>
      </c>
      <c r="W34" s="626">
        <v>1</v>
      </c>
      <c r="X34" s="627">
        <f t="shared" si="2"/>
        <v>0</v>
      </c>
    </row>
    <row r="35" spans="2:24">
      <c r="B35" s="622">
        <f t="shared" si="3"/>
        <v>2022</v>
      </c>
      <c r="C35" s="628"/>
      <c r="D35" s="615">
        <v>1</v>
      </c>
      <c r="E35" s="616">
        <f t="shared" si="7"/>
        <v>0.66390000000000005</v>
      </c>
      <c r="F35" s="616">
        <f t="shared" si="7"/>
        <v>0.1285</v>
      </c>
      <c r="G35" s="616">
        <f t="shared" si="6"/>
        <v>0</v>
      </c>
      <c r="H35" s="616">
        <f t="shared" si="7"/>
        <v>0</v>
      </c>
      <c r="I35" s="616">
        <f t="shared" si="6"/>
        <v>0</v>
      </c>
      <c r="J35" s="616">
        <f t="shared" si="7"/>
        <v>8.0999999999999996E-3</v>
      </c>
      <c r="K35" s="616">
        <f t="shared" si="7"/>
        <v>0</v>
      </c>
      <c r="L35" s="616">
        <f t="shared" si="7"/>
        <v>0.1071</v>
      </c>
      <c r="M35" s="616">
        <f t="shared" si="7"/>
        <v>1.77E-2</v>
      </c>
      <c r="N35" s="616">
        <f t="shared" si="7"/>
        <v>1.3299999999999999E-2</v>
      </c>
      <c r="O35" s="616">
        <f t="shared" si="7"/>
        <v>6.2100000000000002E-2</v>
      </c>
      <c r="P35" s="623">
        <f t="shared" si="1"/>
        <v>1.0006999999999999</v>
      </c>
      <c r="S35" s="622">
        <f t="shared" si="4"/>
        <v>2022</v>
      </c>
      <c r="T35" s="624">
        <v>0</v>
      </c>
      <c r="U35" s="624">
        <v>5</v>
      </c>
      <c r="V35" s="625">
        <f t="shared" si="5"/>
        <v>0</v>
      </c>
      <c r="W35" s="626">
        <v>1</v>
      </c>
      <c r="X35" s="627">
        <f t="shared" si="2"/>
        <v>0</v>
      </c>
    </row>
    <row r="36" spans="2:24">
      <c r="B36" s="622">
        <f t="shared" si="3"/>
        <v>2023</v>
      </c>
      <c r="C36" s="628"/>
      <c r="D36" s="615">
        <v>1</v>
      </c>
      <c r="E36" s="616">
        <f t="shared" si="7"/>
        <v>0.66390000000000005</v>
      </c>
      <c r="F36" s="616">
        <f t="shared" si="7"/>
        <v>0.1285</v>
      </c>
      <c r="G36" s="616">
        <f t="shared" si="6"/>
        <v>0</v>
      </c>
      <c r="H36" s="616">
        <f t="shared" si="7"/>
        <v>0</v>
      </c>
      <c r="I36" s="616">
        <f t="shared" si="6"/>
        <v>0</v>
      </c>
      <c r="J36" s="616">
        <f t="shared" si="7"/>
        <v>8.0999999999999996E-3</v>
      </c>
      <c r="K36" s="616">
        <f t="shared" si="7"/>
        <v>0</v>
      </c>
      <c r="L36" s="616">
        <f t="shared" si="7"/>
        <v>0.1071</v>
      </c>
      <c r="M36" s="616">
        <f t="shared" si="7"/>
        <v>1.77E-2</v>
      </c>
      <c r="N36" s="616">
        <f t="shared" si="7"/>
        <v>1.3299999999999999E-2</v>
      </c>
      <c r="O36" s="616">
        <f t="shared" si="7"/>
        <v>6.2100000000000002E-2</v>
      </c>
      <c r="P36" s="623">
        <f t="shared" si="1"/>
        <v>1.0006999999999999</v>
      </c>
      <c r="S36" s="622">
        <f t="shared" si="4"/>
        <v>2023</v>
      </c>
      <c r="T36" s="624">
        <v>0</v>
      </c>
      <c r="U36" s="624">
        <v>5</v>
      </c>
      <c r="V36" s="625">
        <f t="shared" si="5"/>
        <v>0</v>
      </c>
      <c r="W36" s="626">
        <v>1</v>
      </c>
      <c r="X36" s="627">
        <f t="shared" si="2"/>
        <v>0</v>
      </c>
    </row>
    <row r="37" spans="2:24">
      <c r="B37" s="622">
        <f t="shared" si="3"/>
        <v>2024</v>
      </c>
      <c r="C37" s="628"/>
      <c r="D37" s="615">
        <v>1</v>
      </c>
      <c r="E37" s="616">
        <f t="shared" si="7"/>
        <v>0.66390000000000005</v>
      </c>
      <c r="F37" s="616">
        <f t="shared" si="7"/>
        <v>0.1285</v>
      </c>
      <c r="G37" s="616">
        <f t="shared" si="6"/>
        <v>0</v>
      </c>
      <c r="H37" s="616">
        <f t="shared" si="7"/>
        <v>0</v>
      </c>
      <c r="I37" s="616">
        <f t="shared" si="6"/>
        <v>0</v>
      </c>
      <c r="J37" s="616">
        <f t="shared" si="7"/>
        <v>8.0999999999999996E-3</v>
      </c>
      <c r="K37" s="616">
        <f t="shared" si="7"/>
        <v>0</v>
      </c>
      <c r="L37" s="616">
        <f t="shared" si="7"/>
        <v>0.1071</v>
      </c>
      <c r="M37" s="616">
        <f t="shared" si="7"/>
        <v>1.77E-2</v>
      </c>
      <c r="N37" s="616">
        <f t="shared" si="7"/>
        <v>1.3299999999999999E-2</v>
      </c>
      <c r="O37" s="616">
        <f t="shared" si="7"/>
        <v>6.2100000000000002E-2</v>
      </c>
      <c r="P37" s="623">
        <f t="shared" si="1"/>
        <v>1.0006999999999999</v>
      </c>
      <c r="S37" s="622">
        <f t="shared" si="4"/>
        <v>2024</v>
      </c>
      <c r="T37" s="624">
        <v>0</v>
      </c>
      <c r="U37" s="624">
        <v>5</v>
      </c>
      <c r="V37" s="625">
        <f t="shared" si="5"/>
        <v>0</v>
      </c>
      <c r="W37" s="626">
        <v>1</v>
      </c>
      <c r="X37" s="627">
        <f t="shared" si="2"/>
        <v>0</v>
      </c>
    </row>
    <row r="38" spans="2:24">
      <c r="B38" s="622">
        <f t="shared" si="3"/>
        <v>2025</v>
      </c>
      <c r="C38" s="628"/>
      <c r="D38" s="615">
        <v>1</v>
      </c>
      <c r="E38" s="616">
        <f t="shared" si="7"/>
        <v>0.66390000000000005</v>
      </c>
      <c r="F38" s="616">
        <f t="shared" si="7"/>
        <v>0.1285</v>
      </c>
      <c r="G38" s="616">
        <f t="shared" si="6"/>
        <v>0</v>
      </c>
      <c r="H38" s="616">
        <f t="shared" si="7"/>
        <v>0</v>
      </c>
      <c r="I38" s="616">
        <f t="shared" si="6"/>
        <v>0</v>
      </c>
      <c r="J38" s="616">
        <f t="shared" si="7"/>
        <v>8.0999999999999996E-3</v>
      </c>
      <c r="K38" s="616">
        <f t="shared" si="7"/>
        <v>0</v>
      </c>
      <c r="L38" s="616">
        <f t="shared" si="7"/>
        <v>0.1071</v>
      </c>
      <c r="M38" s="616">
        <f t="shared" si="7"/>
        <v>1.77E-2</v>
      </c>
      <c r="N38" s="616">
        <f t="shared" si="7"/>
        <v>1.3299999999999999E-2</v>
      </c>
      <c r="O38" s="616">
        <f t="shared" si="7"/>
        <v>6.2100000000000002E-2</v>
      </c>
      <c r="P38" s="623">
        <f t="shared" si="1"/>
        <v>1.0006999999999999</v>
      </c>
      <c r="S38" s="622">
        <f t="shared" si="4"/>
        <v>2025</v>
      </c>
      <c r="T38" s="624">
        <v>0</v>
      </c>
      <c r="U38" s="624">
        <v>5</v>
      </c>
      <c r="V38" s="625">
        <f t="shared" si="5"/>
        <v>0</v>
      </c>
      <c r="W38" s="626">
        <v>1</v>
      </c>
      <c r="X38" s="627">
        <f t="shared" si="2"/>
        <v>0</v>
      </c>
    </row>
    <row r="39" spans="2:24">
      <c r="B39" s="622">
        <f t="shared" si="3"/>
        <v>2026</v>
      </c>
      <c r="C39" s="628"/>
      <c r="D39" s="615">
        <v>1</v>
      </c>
      <c r="E39" s="616">
        <f t="shared" si="7"/>
        <v>0.66390000000000005</v>
      </c>
      <c r="F39" s="616">
        <f t="shared" si="7"/>
        <v>0.1285</v>
      </c>
      <c r="G39" s="616">
        <f t="shared" si="7"/>
        <v>0</v>
      </c>
      <c r="H39" s="616">
        <f t="shared" si="7"/>
        <v>0</v>
      </c>
      <c r="I39" s="616">
        <f t="shared" si="7"/>
        <v>0</v>
      </c>
      <c r="J39" s="616">
        <f t="shared" si="7"/>
        <v>8.0999999999999996E-3</v>
      </c>
      <c r="K39" s="616">
        <f t="shared" si="7"/>
        <v>0</v>
      </c>
      <c r="L39" s="616">
        <f t="shared" si="7"/>
        <v>0.1071</v>
      </c>
      <c r="M39" s="616">
        <f t="shared" si="7"/>
        <v>1.77E-2</v>
      </c>
      <c r="N39" s="616">
        <f t="shared" si="7"/>
        <v>1.3299999999999999E-2</v>
      </c>
      <c r="O39" s="616">
        <f t="shared" si="7"/>
        <v>6.2100000000000002E-2</v>
      </c>
      <c r="P39" s="623">
        <f t="shared" si="1"/>
        <v>1.0006999999999999</v>
      </c>
      <c r="S39" s="622">
        <f t="shared" si="4"/>
        <v>2026</v>
      </c>
      <c r="T39" s="624">
        <v>0</v>
      </c>
      <c r="U39" s="624">
        <v>5</v>
      </c>
      <c r="V39" s="625">
        <f t="shared" si="5"/>
        <v>0</v>
      </c>
      <c r="W39" s="626">
        <v>1</v>
      </c>
      <c r="X39" s="627">
        <f t="shared" si="2"/>
        <v>0</v>
      </c>
    </row>
    <row r="40" spans="2:24">
      <c r="B40" s="622">
        <f t="shared" si="3"/>
        <v>2027</v>
      </c>
      <c r="C40" s="628"/>
      <c r="D40" s="615">
        <v>1</v>
      </c>
      <c r="E40" s="616">
        <f t="shared" si="7"/>
        <v>0.66390000000000005</v>
      </c>
      <c r="F40" s="616">
        <f t="shared" si="7"/>
        <v>0.1285</v>
      </c>
      <c r="G40" s="616">
        <f t="shared" si="7"/>
        <v>0</v>
      </c>
      <c r="H40" s="616">
        <f t="shared" si="7"/>
        <v>0</v>
      </c>
      <c r="I40" s="616">
        <f t="shared" si="7"/>
        <v>0</v>
      </c>
      <c r="J40" s="616">
        <f t="shared" si="7"/>
        <v>8.0999999999999996E-3</v>
      </c>
      <c r="K40" s="616">
        <f t="shared" si="7"/>
        <v>0</v>
      </c>
      <c r="L40" s="616">
        <f t="shared" si="7"/>
        <v>0.1071</v>
      </c>
      <c r="M40" s="616">
        <f t="shared" si="7"/>
        <v>1.77E-2</v>
      </c>
      <c r="N40" s="616">
        <f t="shared" si="7"/>
        <v>1.3299999999999999E-2</v>
      </c>
      <c r="O40" s="616">
        <f t="shared" si="7"/>
        <v>6.2100000000000002E-2</v>
      </c>
      <c r="P40" s="623">
        <f t="shared" si="1"/>
        <v>1.0006999999999999</v>
      </c>
      <c r="S40" s="622">
        <f t="shared" si="4"/>
        <v>2027</v>
      </c>
      <c r="T40" s="624">
        <v>0</v>
      </c>
      <c r="U40" s="624">
        <v>5</v>
      </c>
      <c r="V40" s="625">
        <f t="shared" si="5"/>
        <v>0</v>
      </c>
      <c r="W40" s="626">
        <v>1</v>
      </c>
      <c r="X40" s="627">
        <f t="shared" si="2"/>
        <v>0</v>
      </c>
    </row>
    <row r="41" spans="2:24">
      <c r="B41" s="622">
        <f t="shared" si="3"/>
        <v>2028</v>
      </c>
      <c r="C41" s="628"/>
      <c r="D41" s="615">
        <v>1</v>
      </c>
      <c r="E41" s="616">
        <f t="shared" si="7"/>
        <v>0.66390000000000005</v>
      </c>
      <c r="F41" s="616">
        <f t="shared" si="7"/>
        <v>0.1285</v>
      </c>
      <c r="G41" s="616">
        <f t="shared" si="7"/>
        <v>0</v>
      </c>
      <c r="H41" s="616">
        <f t="shared" si="7"/>
        <v>0</v>
      </c>
      <c r="I41" s="616">
        <f t="shared" si="7"/>
        <v>0</v>
      </c>
      <c r="J41" s="616">
        <f t="shared" si="7"/>
        <v>8.0999999999999996E-3</v>
      </c>
      <c r="K41" s="616">
        <f t="shared" si="7"/>
        <v>0</v>
      </c>
      <c r="L41" s="616">
        <f t="shared" si="7"/>
        <v>0.1071</v>
      </c>
      <c r="M41" s="616">
        <f t="shared" si="7"/>
        <v>1.77E-2</v>
      </c>
      <c r="N41" s="616">
        <f t="shared" si="7"/>
        <v>1.3299999999999999E-2</v>
      </c>
      <c r="O41" s="616">
        <f t="shared" si="7"/>
        <v>6.2100000000000002E-2</v>
      </c>
      <c r="P41" s="623">
        <f t="shared" si="1"/>
        <v>1.0006999999999999</v>
      </c>
      <c r="S41" s="622">
        <f t="shared" si="4"/>
        <v>2028</v>
      </c>
      <c r="T41" s="624">
        <v>0</v>
      </c>
      <c r="U41" s="624">
        <v>5</v>
      </c>
      <c r="V41" s="625">
        <f t="shared" si="5"/>
        <v>0</v>
      </c>
      <c r="W41" s="626">
        <v>1</v>
      </c>
      <c r="X41" s="627">
        <f t="shared" si="2"/>
        <v>0</v>
      </c>
    </row>
    <row r="42" spans="2:24">
      <c r="B42" s="622">
        <f t="shared" si="3"/>
        <v>2029</v>
      </c>
      <c r="C42" s="628"/>
      <c r="D42" s="615">
        <v>1</v>
      </c>
      <c r="E42" s="616">
        <f t="shared" si="7"/>
        <v>0.66390000000000005</v>
      </c>
      <c r="F42" s="616">
        <f t="shared" si="7"/>
        <v>0.1285</v>
      </c>
      <c r="G42" s="616">
        <f t="shared" si="7"/>
        <v>0</v>
      </c>
      <c r="H42" s="616">
        <f t="shared" si="7"/>
        <v>0</v>
      </c>
      <c r="I42" s="616">
        <f t="shared" si="7"/>
        <v>0</v>
      </c>
      <c r="J42" s="616">
        <f t="shared" si="7"/>
        <v>8.0999999999999996E-3</v>
      </c>
      <c r="K42" s="616">
        <f t="shared" si="7"/>
        <v>0</v>
      </c>
      <c r="L42" s="616">
        <f t="shared" si="7"/>
        <v>0.1071</v>
      </c>
      <c r="M42" s="616">
        <f t="shared" si="7"/>
        <v>1.77E-2</v>
      </c>
      <c r="N42" s="616">
        <f t="shared" si="7"/>
        <v>1.3299999999999999E-2</v>
      </c>
      <c r="O42" s="616">
        <f t="shared" si="7"/>
        <v>6.2100000000000002E-2</v>
      </c>
      <c r="P42" s="623">
        <f t="shared" si="1"/>
        <v>1.0006999999999999</v>
      </c>
      <c r="S42" s="622">
        <f t="shared" si="4"/>
        <v>2029</v>
      </c>
      <c r="T42" s="624">
        <v>0</v>
      </c>
      <c r="U42" s="624">
        <v>5</v>
      </c>
      <c r="V42" s="625">
        <f t="shared" si="5"/>
        <v>0</v>
      </c>
      <c r="W42" s="626">
        <v>1</v>
      </c>
      <c r="X42" s="627">
        <f t="shared" si="2"/>
        <v>0</v>
      </c>
    </row>
    <row r="43" spans="2:24">
      <c r="B43" s="622">
        <f t="shared" si="3"/>
        <v>2030</v>
      </c>
      <c r="C43" s="628"/>
      <c r="D43" s="615">
        <v>1</v>
      </c>
      <c r="E43" s="616">
        <f t="shared" ref="E43:O58" si="8">E$8</f>
        <v>0.66390000000000005</v>
      </c>
      <c r="F43" s="616">
        <f t="shared" si="8"/>
        <v>0.1285</v>
      </c>
      <c r="G43" s="616">
        <f t="shared" si="7"/>
        <v>0</v>
      </c>
      <c r="H43" s="616">
        <f t="shared" si="8"/>
        <v>0</v>
      </c>
      <c r="I43" s="616">
        <f t="shared" si="7"/>
        <v>0</v>
      </c>
      <c r="J43" s="616">
        <f t="shared" si="8"/>
        <v>8.0999999999999996E-3</v>
      </c>
      <c r="K43" s="616">
        <f t="shared" si="8"/>
        <v>0</v>
      </c>
      <c r="L43" s="616">
        <f t="shared" si="8"/>
        <v>0.1071</v>
      </c>
      <c r="M43" s="616">
        <f t="shared" si="8"/>
        <v>1.77E-2</v>
      </c>
      <c r="N43" s="616">
        <f t="shared" si="8"/>
        <v>1.3299999999999999E-2</v>
      </c>
      <c r="O43" s="616">
        <f t="shared" si="8"/>
        <v>6.2100000000000002E-2</v>
      </c>
      <c r="P43" s="623">
        <f t="shared" si="1"/>
        <v>1.0006999999999999</v>
      </c>
      <c r="S43" s="622">
        <f t="shared" si="4"/>
        <v>2030</v>
      </c>
      <c r="T43" s="624">
        <v>0</v>
      </c>
      <c r="U43" s="624">
        <v>5</v>
      </c>
      <c r="V43" s="625">
        <f t="shared" si="5"/>
        <v>0</v>
      </c>
      <c r="W43" s="626">
        <v>1</v>
      </c>
      <c r="X43" s="627">
        <f t="shared" si="2"/>
        <v>0</v>
      </c>
    </row>
    <row r="44" spans="2:24">
      <c r="B44" s="622">
        <f t="shared" si="3"/>
        <v>2031</v>
      </c>
      <c r="C44" s="628"/>
      <c r="D44" s="615">
        <v>1</v>
      </c>
      <c r="E44" s="616">
        <f t="shared" si="8"/>
        <v>0.66390000000000005</v>
      </c>
      <c r="F44" s="616">
        <f t="shared" si="8"/>
        <v>0.1285</v>
      </c>
      <c r="G44" s="616">
        <f t="shared" si="7"/>
        <v>0</v>
      </c>
      <c r="H44" s="616">
        <f t="shared" si="8"/>
        <v>0</v>
      </c>
      <c r="I44" s="616">
        <f t="shared" si="7"/>
        <v>0</v>
      </c>
      <c r="J44" s="616">
        <f t="shared" si="8"/>
        <v>8.0999999999999996E-3</v>
      </c>
      <c r="K44" s="616">
        <f t="shared" si="8"/>
        <v>0</v>
      </c>
      <c r="L44" s="616">
        <f t="shared" si="8"/>
        <v>0.1071</v>
      </c>
      <c r="M44" s="616">
        <f t="shared" si="8"/>
        <v>1.77E-2</v>
      </c>
      <c r="N44" s="616">
        <f t="shared" si="8"/>
        <v>1.3299999999999999E-2</v>
      </c>
      <c r="O44" s="616">
        <f t="shared" si="8"/>
        <v>6.2100000000000002E-2</v>
      </c>
      <c r="P44" s="623">
        <f t="shared" si="1"/>
        <v>1.0006999999999999</v>
      </c>
      <c r="S44" s="622">
        <f t="shared" si="4"/>
        <v>2031</v>
      </c>
      <c r="T44" s="624">
        <v>0</v>
      </c>
      <c r="U44" s="624">
        <v>5</v>
      </c>
      <c r="V44" s="625">
        <f t="shared" si="5"/>
        <v>0</v>
      </c>
      <c r="W44" s="626">
        <v>1</v>
      </c>
      <c r="X44" s="627">
        <f t="shared" si="2"/>
        <v>0</v>
      </c>
    </row>
    <row r="45" spans="2:24">
      <c r="B45" s="622">
        <f t="shared" si="3"/>
        <v>2032</v>
      </c>
      <c r="C45" s="628"/>
      <c r="D45" s="615">
        <v>1</v>
      </c>
      <c r="E45" s="616">
        <f t="shared" si="8"/>
        <v>0.66390000000000005</v>
      </c>
      <c r="F45" s="616">
        <f t="shared" si="8"/>
        <v>0.1285</v>
      </c>
      <c r="G45" s="616">
        <f t="shared" si="7"/>
        <v>0</v>
      </c>
      <c r="H45" s="616">
        <f t="shared" si="8"/>
        <v>0</v>
      </c>
      <c r="I45" s="616">
        <f t="shared" si="7"/>
        <v>0</v>
      </c>
      <c r="J45" s="616">
        <f t="shared" si="8"/>
        <v>8.0999999999999996E-3</v>
      </c>
      <c r="K45" s="616">
        <f t="shared" si="8"/>
        <v>0</v>
      </c>
      <c r="L45" s="616">
        <f t="shared" si="8"/>
        <v>0.1071</v>
      </c>
      <c r="M45" s="616">
        <f t="shared" si="8"/>
        <v>1.77E-2</v>
      </c>
      <c r="N45" s="616">
        <f t="shared" si="8"/>
        <v>1.3299999999999999E-2</v>
      </c>
      <c r="O45" s="616">
        <f t="shared" si="8"/>
        <v>6.2100000000000002E-2</v>
      </c>
      <c r="P45" s="623">
        <f t="shared" ref="P45:P76" si="9">SUM(E45:O45)</f>
        <v>1.0006999999999999</v>
      </c>
      <c r="S45" s="622">
        <f t="shared" si="4"/>
        <v>2032</v>
      </c>
      <c r="T45" s="624">
        <v>0</v>
      </c>
      <c r="U45" s="624">
        <v>5</v>
      </c>
      <c r="V45" s="625">
        <f t="shared" si="5"/>
        <v>0</v>
      </c>
      <c r="W45" s="626">
        <v>1</v>
      </c>
      <c r="X45" s="627">
        <f t="shared" ref="X45:X76" si="10">V45*W45</f>
        <v>0</v>
      </c>
    </row>
    <row r="46" spans="2:24">
      <c r="B46" s="622">
        <f t="shared" ref="B46:B77" si="11">B45+1</f>
        <v>2033</v>
      </c>
      <c r="C46" s="628"/>
      <c r="D46" s="615">
        <v>1</v>
      </c>
      <c r="E46" s="616">
        <f t="shared" si="8"/>
        <v>0.66390000000000005</v>
      </c>
      <c r="F46" s="616">
        <f t="shared" si="8"/>
        <v>0.1285</v>
      </c>
      <c r="G46" s="616">
        <f t="shared" si="7"/>
        <v>0</v>
      </c>
      <c r="H46" s="616">
        <f t="shared" si="8"/>
        <v>0</v>
      </c>
      <c r="I46" s="616">
        <f t="shared" si="7"/>
        <v>0</v>
      </c>
      <c r="J46" s="616">
        <f t="shared" si="8"/>
        <v>8.0999999999999996E-3</v>
      </c>
      <c r="K46" s="616">
        <f t="shared" si="8"/>
        <v>0</v>
      </c>
      <c r="L46" s="616">
        <f t="shared" si="8"/>
        <v>0.1071</v>
      </c>
      <c r="M46" s="616">
        <f t="shared" si="8"/>
        <v>1.77E-2</v>
      </c>
      <c r="N46" s="616">
        <f t="shared" si="8"/>
        <v>1.3299999999999999E-2</v>
      </c>
      <c r="O46" s="616">
        <f t="shared" si="8"/>
        <v>6.2100000000000002E-2</v>
      </c>
      <c r="P46" s="623">
        <f t="shared" si="9"/>
        <v>1.0006999999999999</v>
      </c>
      <c r="S46" s="622">
        <f t="shared" si="4"/>
        <v>2033</v>
      </c>
      <c r="T46" s="624">
        <v>0</v>
      </c>
      <c r="U46" s="624">
        <v>5</v>
      </c>
      <c r="V46" s="625">
        <f t="shared" si="5"/>
        <v>0</v>
      </c>
      <c r="W46" s="626">
        <v>1</v>
      </c>
      <c r="X46" s="627">
        <f t="shared" si="10"/>
        <v>0</v>
      </c>
    </row>
    <row r="47" spans="2:24">
      <c r="B47" s="622">
        <f t="shared" si="11"/>
        <v>2034</v>
      </c>
      <c r="C47" s="628"/>
      <c r="D47" s="615">
        <v>1</v>
      </c>
      <c r="E47" s="616">
        <f t="shared" si="8"/>
        <v>0.66390000000000005</v>
      </c>
      <c r="F47" s="616">
        <f t="shared" si="8"/>
        <v>0.1285</v>
      </c>
      <c r="G47" s="616">
        <f t="shared" si="7"/>
        <v>0</v>
      </c>
      <c r="H47" s="616">
        <f t="shared" si="8"/>
        <v>0</v>
      </c>
      <c r="I47" s="616">
        <f t="shared" si="7"/>
        <v>0</v>
      </c>
      <c r="J47" s="616">
        <f t="shared" si="8"/>
        <v>8.0999999999999996E-3</v>
      </c>
      <c r="K47" s="616">
        <f t="shared" si="8"/>
        <v>0</v>
      </c>
      <c r="L47" s="616">
        <f t="shared" si="8"/>
        <v>0.1071</v>
      </c>
      <c r="M47" s="616">
        <f t="shared" si="8"/>
        <v>1.77E-2</v>
      </c>
      <c r="N47" s="616">
        <f t="shared" si="8"/>
        <v>1.3299999999999999E-2</v>
      </c>
      <c r="O47" s="616">
        <f t="shared" si="8"/>
        <v>6.2100000000000002E-2</v>
      </c>
      <c r="P47" s="623">
        <f t="shared" si="9"/>
        <v>1.0006999999999999</v>
      </c>
      <c r="S47" s="622">
        <f t="shared" si="4"/>
        <v>2034</v>
      </c>
      <c r="T47" s="624">
        <v>0</v>
      </c>
      <c r="U47" s="624">
        <v>5</v>
      </c>
      <c r="V47" s="625">
        <f t="shared" si="5"/>
        <v>0</v>
      </c>
      <c r="W47" s="626">
        <v>1</v>
      </c>
      <c r="X47" s="627">
        <f t="shared" si="10"/>
        <v>0</v>
      </c>
    </row>
    <row r="48" spans="2:24">
      <c r="B48" s="622">
        <f t="shared" si="11"/>
        <v>2035</v>
      </c>
      <c r="C48" s="628"/>
      <c r="D48" s="615">
        <v>1</v>
      </c>
      <c r="E48" s="616">
        <f t="shared" si="8"/>
        <v>0.66390000000000005</v>
      </c>
      <c r="F48" s="616">
        <f t="shared" si="8"/>
        <v>0.1285</v>
      </c>
      <c r="G48" s="616">
        <f t="shared" si="7"/>
        <v>0</v>
      </c>
      <c r="H48" s="616">
        <f t="shared" si="8"/>
        <v>0</v>
      </c>
      <c r="I48" s="616">
        <f t="shared" si="7"/>
        <v>0</v>
      </c>
      <c r="J48" s="616">
        <f t="shared" si="8"/>
        <v>8.0999999999999996E-3</v>
      </c>
      <c r="K48" s="616">
        <f t="shared" si="8"/>
        <v>0</v>
      </c>
      <c r="L48" s="616">
        <f t="shared" si="8"/>
        <v>0.1071</v>
      </c>
      <c r="M48" s="616">
        <f t="shared" si="8"/>
        <v>1.77E-2</v>
      </c>
      <c r="N48" s="616">
        <f t="shared" si="8"/>
        <v>1.3299999999999999E-2</v>
      </c>
      <c r="O48" s="616">
        <f t="shared" si="8"/>
        <v>6.2100000000000002E-2</v>
      </c>
      <c r="P48" s="623">
        <f t="shared" si="9"/>
        <v>1.0006999999999999</v>
      </c>
      <c r="S48" s="622">
        <f t="shared" si="4"/>
        <v>2035</v>
      </c>
      <c r="T48" s="624">
        <v>0</v>
      </c>
      <c r="U48" s="624">
        <v>5</v>
      </c>
      <c r="V48" s="625">
        <f t="shared" si="5"/>
        <v>0</v>
      </c>
      <c r="W48" s="626">
        <v>1</v>
      </c>
      <c r="X48" s="627">
        <f t="shared" si="10"/>
        <v>0</v>
      </c>
    </row>
    <row r="49" spans="2:24">
      <c r="B49" s="622">
        <f t="shared" si="11"/>
        <v>2036</v>
      </c>
      <c r="C49" s="628"/>
      <c r="D49" s="615">
        <v>1</v>
      </c>
      <c r="E49" s="616">
        <f t="shared" si="8"/>
        <v>0.66390000000000005</v>
      </c>
      <c r="F49" s="616">
        <f t="shared" si="8"/>
        <v>0.1285</v>
      </c>
      <c r="G49" s="616">
        <f t="shared" si="8"/>
        <v>0</v>
      </c>
      <c r="H49" s="616">
        <f t="shared" si="8"/>
        <v>0</v>
      </c>
      <c r="I49" s="616">
        <f t="shared" si="8"/>
        <v>0</v>
      </c>
      <c r="J49" s="616">
        <f t="shared" si="8"/>
        <v>8.0999999999999996E-3</v>
      </c>
      <c r="K49" s="616">
        <f t="shared" si="8"/>
        <v>0</v>
      </c>
      <c r="L49" s="616">
        <f t="shared" si="8"/>
        <v>0.1071</v>
      </c>
      <c r="M49" s="616">
        <f t="shared" si="8"/>
        <v>1.77E-2</v>
      </c>
      <c r="N49" s="616">
        <f t="shared" si="8"/>
        <v>1.3299999999999999E-2</v>
      </c>
      <c r="O49" s="616">
        <f t="shared" si="8"/>
        <v>6.2100000000000002E-2</v>
      </c>
      <c r="P49" s="623">
        <f t="shared" si="9"/>
        <v>1.0006999999999999</v>
      </c>
      <c r="S49" s="622">
        <f t="shared" si="4"/>
        <v>2036</v>
      </c>
      <c r="T49" s="624">
        <v>0</v>
      </c>
      <c r="U49" s="624">
        <v>5</v>
      </c>
      <c r="V49" s="625">
        <f t="shared" si="5"/>
        <v>0</v>
      </c>
      <c r="W49" s="626">
        <v>1</v>
      </c>
      <c r="X49" s="627">
        <f t="shared" si="10"/>
        <v>0</v>
      </c>
    </row>
    <row r="50" spans="2:24">
      <c r="B50" s="622">
        <f t="shared" si="11"/>
        <v>2037</v>
      </c>
      <c r="C50" s="628"/>
      <c r="D50" s="615">
        <v>1</v>
      </c>
      <c r="E50" s="616">
        <f t="shared" si="8"/>
        <v>0.66390000000000005</v>
      </c>
      <c r="F50" s="616">
        <f t="shared" si="8"/>
        <v>0.1285</v>
      </c>
      <c r="G50" s="616">
        <f t="shared" si="8"/>
        <v>0</v>
      </c>
      <c r="H50" s="616">
        <f t="shared" si="8"/>
        <v>0</v>
      </c>
      <c r="I50" s="616">
        <f t="shared" si="8"/>
        <v>0</v>
      </c>
      <c r="J50" s="616">
        <f t="shared" si="8"/>
        <v>8.0999999999999996E-3</v>
      </c>
      <c r="K50" s="616">
        <f t="shared" si="8"/>
        <v>0</v>
      </c>
      <c r="L50" s="616">
        <f t="shared" si="8"/>
        <v>0.1071</v>
      </c>
      <c r="M50" s="616">
        <f t="shared" si="8"/>
        <v>1.77E-2</v>
      </c>
      <c r="N50" s="616">
        <f t="shared" si="8"/>
        <v>1.3299999999999999E-2</v>
      </c>
      <c r="O50" s="616">
        <f t="shared" si="8"/>
        <v>6.2100000000000002E-2</v>
      </c>
      <c r="P50" s="623">
        <f t="shared" si="9"/>
        <v>1.0006999999999999</v>
      </c>
      <c r="S50" s="622">
        <f t="shared" si="4"/>
        <v>2037</v>
      </c>
      <c r="T50" s="624">
        <v>0</v>
      </c>
      <c r="U50" s="624">
        <v>5</v>
      </c>
      <c r="V50" s="625">
        <f t="shared" si="5"/>
        <v>0</v>
      </c>
      <c r="W50" s="626">
        <v>1</v>
      </c>
      <c r="X50" s="627">
        <f t="shared" si="10"/>
        <v>0</v>
      </c>
    </row>
    <row r="51" spans="2:24">
      <c r="B51" s="622">
        <f t="shared" si="11"/>
        <v>2038</v>
      </c>
      <c r="C51" s="628"/>
      <c r="D51" s="615">
        <v>1</v>
      </c>
      <c r="E51" s="616">
        <f t="shared" si="8"/>
        <v>0.66390000000000005</v>
      </c>
      <c r="F51" s="616">
        <f t="shared" si="8"/>
        <v>0.1285</v>
      </c>
      <c r="G51" s="616">
        <f t="shared" si="8"/>
        <v>0</v>
      </c>
      <c r="H51" s="616">
        <f t="shared" si="8"/>
        <v>0</v>
      </c>
      <c r="I51" s="616">
        <f t="shared" si="8"/>
        <v>0</v>
      </c>
      <c r="J51" s="616">
        <f t="shared" si="8"/>
        <v>8.0999999999999996E-3</v>
      </c>
      <c r="K51" s="616">
        <f t="shared" si="8"/>
        <v>0</v>
      </c>
      <c r="L51" s="616">
        <f t="shared" si="8"/>
        <v>0.1071</v>
      </c>
      <c r="M51" s="616">
        <f t="shared" si="8"/>
        <v>1.77E-2</v>
      </c>
      <c r="N51" s="616">
        <f t="shared" si="8"/>
        <v>1.3299999999999999E-2</v>
      </c>
      <c r="O51" s="616">
        <f t="shared" si="8"/>
        <v>6.2100000000000002E-2</v>
      </c>
      <c r="P51" s="623">
        <f t="shared" si="9"/>
        <v>1.0006999999999999</v>
      </c>
      <c r="S51" s="622">
        <f t="shared" si="4"/>
        <v>2038</v>
      </c>
      <c r="T51" s="624">
        <v>0</v>
      </c>
      <c r="U51" s="624">
        <v>5</v>
      </c>
      <c r="V51" s="625">
        <f t="shared" si="5"/>
        <v>0</v>
      </c>
      <c r="W51" s="626">
        <v>1</v>
      </c>
      <c r="X51" s="627">
        <f t="shared" si="10"/>
        <v>0</v>
      </c>
    </row>
    <row r="52" spans="2:24">
      <c r="B52" s="622">
        <f t="shared" si="11"/>
        <v>2039</v>
      </c>
      <c r="C52" s="628"/>
      <c r="D52" s="615">
        <v>1</v>
      </c>
      <c r="E52" s="616">
        <f t="shared" si="8"/>
        <v>0.66390000000000005</v>
      </c>
      <c r="F52" s="616">
        <f t="shared" si="8"/>
        <v>0.1285</v>
      </c>
      <c r="G52" s="616">
        <f t="shared" si="8"/>
        <v>0</v>
      </c>
      <c r="H52" s="616">
        <f t="shared" si="8"/>
        <v>0</v>
      </c>
      <c r="I52" s="616">
        <f t="shared" si="8"/>
        <v>0</v>
      </c>
      <c r="J52" s="616">
        <f t="shared" si="8"/>
        <v>8.0999999999999996E-3</v>
      </c>
      <c r="K52" s="616">
        <f t="shared" si="8"/>
        <v>0</v>
      </c>
      <c r="L52" s="616">
        <f t="shared" si="8"/>
        <v>0.1071</v>
      </c>
      <c r="M52" s="616">
        <f t="shared" si="8"/>
        <v>1.77E-2</v>
      </c>
      <c r="N52" s="616">
        <f t="shared" si="8"/>
        <v>1.3299999999999999E-2</v>
      </c>
      <c r="O52" s="616">
        <f t="shared" si="8"/>
        <v>6.2100000000000002E-2</v>
      </c>
      <c r="P52" s="623">
        <f t="shared" si="9"/>
        <v>1.0006999999999999</v>
      </c>
      <c r="S52" s="622">
        <f t="shared" si="4"/>
        <v>2039</v>
      </c>
      <c r="T52" s="624">
        <v>0</v>
      </c>
      <c r="U52" s="624">
        <v>5</v>
      </c>
      <c r="V52" s="625">
        <f t="shared" si="5"/>
        <v>0</v>
      </c>
      <c r="W52" s="626">
        <v>1</v>
      </c>
      <c r="X52" s="627">
        <f t="shared" si="10"/>
        <v>0</v>
      </c>
    </row>
    <row r="53" spans="2:24">
      <c r="B53" s="622">
        <f t="shared" si="11"/>
        <v>2040</v>
      </c>
      <c r="C53" s="628"/>
      <c r="D53" s="615">
        <v>1</v>
      </c>
      <c r="E53" s="616">
        <f t="shared" ref="E53:O68" si="12">E$8</f>
        <v>0.66390000000000005</v>
      </c>
      <c r="F53" s="616">
        <f t="shared" si="12"/>
        <v>0.1285</v>
      </c>
      <c r="G53" s="616">
        <f t="shared" si="8"/>
        <v>0</v>
      </c>
      <c r="H53" s="616">
        <f t="shared" si="12"/>
        <v>0</v>
      </c>
      <c r="I53" s="616">
        <f t="shared" si="8"/>
        <v>0</v>
      </c>
      <c r="J53" s="616">
        <f t="shared" si="12"/>
        <v>8.0999999999999996E-3</v>
      </c>
      <c r="K53" s="616">
        <f t="shared" si="12"/>
        <v>0</v>
      </c>
      <c r="L53" s="616">
        <f t="shared" si="12"/>
        <v>0.1071</v>
      </c>
      <c r="M53" s="616">
        <f t="shared" si="12"/>
        <v>1.77E-2</v>
      </c>
      <c r="N53" s="616">
        <f t="shared" si="12"/>
        <v>1.3299999999999999E-2</v>
      </c>
      <c r="O53" s="616">
        <f t="shared" si="12"/>
        <v>6.2100000000000002E-2</v>
      </c>
      <c r="P53" s="623">
        <f t="shared" si="9"/>
        <v>1.0006999999999999</v>
      </c>
      <c r="S53" s="622">
        <f t="shared" si="4"/>
        <v>2040</v>
      </c>
      <c r="T53" s="624">
        <v>0</v>
      </c>
      <c r="U53" s="624">
        <v>5</v>
      </c>
      <c r="V53" s="625">
        <f t="shared" si="5"/>
        <v>0</v>
      </c>
      <c r="W53" s="626">
        <v>1</v>
      </c>
      <c r="X53" s="627">
        <f t="shared" si="10"/>
        <v>0</v>
      </c>
    </row>
    <row r="54" spans="2:24">
      <c r="B54" s="622">
        <f t="shared" si="11"/>
        <v>2041</v>
      </c>
      <c r="C54" s="628"/>
      <c r="D54" s="615">
        <v>1</v>
      </c>
      <c r="E54" s="616">
        <f t="shared" si="12"/>
        <v>0.66390000000000005</v>
      </c>
      <c r="F54" s="616">
        <f t="shared" si="12"/>
        <v>0.1285</v>
      </c>
      <c r="G54" s="616">
        <f t="shared" si="8"/>
        <v>0</v>
      </c>
      <c r="H54" s="616">
        <f t="shared" si="12"/>
        <v>0</v>
      </c>
      <c r="I54" s="616">
        <f t="shared" si="8"/>
        <v>0</v>
      </c>
      <c r="J54" s="616">
        <f t="shared" si="12"/>
        <v>8.0999999999999996E-3</v>
      </c>
      <c r="K54" s="616">
        <f t="shared" si="12"/>
        <v>0</v>
      </c>
      <c r="L54" s="616">
        <f t="shared" si="12"/>
        <v>0.1071</v>
      </c>
      <c r="M54" s="616">
        <f t="shared" si="12"/>
        <v>1.77E-2</v>
      </c>
      <c r="N54" s="616">
        <f t="shared" si="12"/>
        <v>1.3299999999999999E-2</v>
      </c>
      <c r="O54" s="616">
        <f t="shared" si="12"/>
        <v>6.2100000000000002E-2</v>
      </c>
      <c r="P54" s="623">
        <f t="shared" si="9"/>
        <v>1.0006999999999999</v>
      </c>
      <c r="S54" s="622">
        <f t="shared" si="4"/>
        <v>2041</v>
      </c>
      <c r="T54" s="624">
        <v>0</v>
      </c>
      <c r="U54" s="624">
        <v>5</v>
      </c>
      <c r="V54" s="625">
        <f t="shared" si="5"/>
        <v>0</v>
      </c>
      <c r="W54" s="626">
        <v>1</v>
      </c>
      <c r="X54" s="627">
        <f t="shared" si="10"/>
        <v>0</v>
      </c>
    </row>
    <row r="55" spans="2:24">
      <c r="B55" s="622">
        <f t="shared" si="11"/>
        <v>2042</v>
      </c>
      <c r="C55" s="628"/>
      <c r="D55" s="615">
        <v>1</v>
      </c>
      <c r="E55" s="616">
        <f t="shared" si="12"/>
        <v>0.66390000000000005</v>
      </c>
      <c r="F55" s="616">
        <f t="shared" si="12"/>
        <v>0.1285</v>
      </c>
      <c r="G55" s="616">
        <f t="shared" si="8"/>
        <v>0</v>
      </c>
      <c r="H55" s="616">
        <f t="shared" si="12"/>
        <v>0</v>
      </c>
      <c r="I55" s="616">
        <f t="shared" si="8"/>
        <v>0</v>
      </c>
      <c r="J55" s="616">
        <f t="shared" si="12"/>
        <v>8.0999999999999996E-3</v>
      </c>
      <c r="K55" s="616">
        <f t="shared" si="12"/>
        <v>0</v>
      </c>
      <c r="L55" s="616">
        <f t="shared" si="12"/>
        <v>0.1071</v>
      </c>
      <c r="M55" s="616">
        <f t="shared" si="12"/>
        <v>1.77E-2</v>
      </c>
      <c r="N55" s="616">
        <f t="shared" si="12"/>
        <v>1.3299999999999999E-2</v>
      </c>
      <c r="O55" s="616">
        <f t="shared" si="12"/>
        <v>6.2100000000000002E-2</v>
      </c>
      <c r="P55" s="623">
        <f t="shared" si="9"/>
        <v>1.0006999999999999</v>
      </c>
      <c r="S55" s="622">
        <f t="shared" si="4"/>
        <v>2042</v>
      </c>
      <c r="T55" s="624">
        <v>0</v>
      </c>
      <c r="U55" s="624">
        <v>5</v>
      </c>
      <c r="V55" s="625">
        <f t="shared" si="5"/>
        <v>0</v>
      </c>
      <c r="W55" s="626">
        <v>1</v>
      </c>
      <c r="X55" s="627">
        <f t="shared" si="10"/>
        <v>0</v>
      </c>
    </row>
    <row r="56" spans="2:24">
      <c r="B56" s="622">
        <f t="shared" si="11"/>
        <v>2043</v>
      </c>
      <c r="C56" s="628"/>
      <c r="D56" s="615">
        <v>1</v>
      </c>
      <c r="E56" s="616">
        <f t="shared" si="12"/>
        <v>0.66390000000000005</v>
      </c>
      <c r="F56" s="616">
        <f t="shared" si="12"/>
        <v>0.1285</v>
      </c>
      <c r="G56" s="616">
        <f t="shared" si="8"/>
        <v>0</v>
      </c>
      <c r="H56" s="616">
        <f t="shared" si="12"/>
        <v>0</v>
      </c>
      <c r="I56" s="616">
        <f t="shared" si="8"/>
        <v>0</v>
      </c>
      <c r="J56" s="616">
        <f t="shared" si="12"/>
        <v>8.0999999999999996E-3</v>
      </c>
      <c r="K56" s="616">
        <f t="shared" si="12"/>
        <v>0</v>
      </c>
      <c r="L56" s="616">
        <f t="shared" si="12"/>
        <v>0.1071</v>
      </c>
      <c r="M56" s="616">
        <f t="shared" si="12"/>
        <v>1.77E-2</v>
      </c>
      <c r="N56" s="616">
        <f t="shared" si="12"/>
        <v>1.3299999999999999E-2</v>
      </c>
      <c r="O56" s="616">
        <f t="shared" si="12"/>
        <v>6.2100000000000002E-2</v>
      </c>
      <c r="P56" s="623">
        <f t="shared" si="9"/>
        <v>1.0006999999999999</v>
      </c>
      <c r="S56" s="622">
        <f t="shared" si="4"/>
        <v>2043</v>
      </c>
      <c r="T56" s="624">
        <v>0</v>
      </c>
      <c r="U56" s="624">
        <v>5</v>
      </c>
      <c r="V56" s="625">
        <f t="shared" si="5"/>
        <v>0</v>
      </c>
      <c r="W56" s="626">
        <v>1</v>
      </c>
      <c r="X56" s="627">
        <f t="shared" si="10"/>
        <v>0</v>
      </c>
    </row>
    <row r="57" spans="2:24">
      <c r="B57" s="622">
        <f t="shared" si="11"/>
        <v>2044</v>
      </c>
      <c r="C57" s="628"/>
      <c r="D57" s="615">
        <v>1</v>
      </c>
      <c r="E57" s="616">
        <f t="shared" si="12"/>
        <v>0.66390000000000005</v>
      </c>
      <c r="F57" s="616">
        <f t="shared" si="12"/>
        <v>0.1285</v>
      </c>
      <c r="G57" s="616">
        <f t="shared" si="8"/>
        <v>0</v>
      </c>
      <c r="H57" s="616">
        <f t="shared" si="12"/>
        <v>0</v>
      </c>
      <c r="I57" s="616">
        <f t="shared" si="8"/>
        <v>0</v>
      </c>
      <c r="J57" s="616">
        <f t="shared" si="12"/>
        <v>8.0999999999999996E-3</v>
      </c>
      <c r="K57" s="616">
        <f t="shared" si="12"/>
        <v>0</v>
      </c>
      <c r="L57" s="616">
        <f t="shared" si="12"/>
        <v>0.1071</v>
      </c>
      <c r="M57" s="616">
        <f t="shared" si="12"/>
        <v>1.77E-2</v>
      </c>
      <c r="N57" s="616">
        <f t="shared" si="12"/>
        <v>1.3299999999999999E-2</v>
      </c>
      <c r="O57" s="616">
        <f t="shared" si="12"/>
        <v>6.2100000000000002E-2</v>
      </c>
      <c r="P57" s="623">
        <f t="shared" si="9"/>
        <v>1.0006999999999999</v>
      </c>
      <c r="S57" s="622">
        <f t="shared" si="4"/>
        <v>2044</v>
      </c>
      <c r="T57" s="624">
        <v>0</v>
      </c>
      <c r="U57" s="624">
        <v>5</v>
      </c>
      <c r="V57" s="625">
        <f t="shared" si="5"/>
        <v>0</v>
      </c>
      <c r="W57" s="626">
        <v>1</v>
      </c>
      <c r="X57" s="627">
        <f t="shared" si="10"/>
        <v>0</v>
      </c>
    </row>
    <row r="58" spans="2:24">
      <c r="B58" s="622">
        <f t="shared" si="11"/>
        <v>2045</v>
      </c>
      <c r="C58" s="628"/>
      <c r="D58" s="615">
        <v>1</v>
      </c>
      <c r="E58" s="616">
        <f t="shared" si="12"/>
        <v>0.66390000000000005</v>
      </c>
      <c r="F58" s="616">
        <f t="shared" si="12"/>
        <v>0.1285</v>
      </c>
      <c r="G58" s="616">
        <f t="shared" si="8"/>
        <v>0</v>
      </c>
      <c r="H58" s="616">
        <f t="shared" si="12"/>
        <v>0</v>
      </c>
      <c r="I58" s="616">
        <f t="shared" si="8"/>
        <v>0</v>
      </c>
      <c r="J58" s="616">
        <f t="shared" si="12"/>
        <v>8.0999999999999996E-3</v>
      </c>
      <c r="K58" s="616">
        <f t="shared" si="12"/>
        <v>0</v>
      </c>
      <c r="L58" s="616">
        <f t="shared" si="12"/>
        <v>0.1071</v>
      </c>
      <c r="M58" s="616">
        <f t="shared" si="12"/>
        <v>1.77E-2</v>
      </c>
      <c r="N58" s="616">
        <f t="shared" si="12"/>
        <v>1.3299999999999999E-2</v>
      </c>
      <c r="O58" s="616">
        <f t="shared" si="12"/>
        <v>6.2100000000000002E-2</v>
      </c>
      <c r="P58" s="623">
        <f t="shared" si="9"/>
        <v>1.0006999999999999</v>
      </c>
      <c r="S58" s="622">
        <f t="shared" si="4"/>
        <v>2045</v>
      </c>
      <c r="T58" s="624">
        <v>0</v>
      </c>
      <c r="U58" s="624">
        <v>5</v>
      </c>
      <c r="V58" s="625">
        <f t="shared" si="5"/>
        <v>0</v>
      </c>
      <c r="W58" s="626">
        <v>1</v>
      </c>
      <c r="X58" s="627">
        <f t="shared" si="10"/>
        <v>0</v>
      </c>
    </row>
    <row r="59" spans="2:24">
      <c r="B59" s="622">
        <f t="shared" si="11"/>
        <v>2046</v>
      </c>
      <c r="C59" s="628"/>
      <c r="D59" s="615">
        <v>1</v>
      </c>
      <c r="E59" s="616">
        <f t="shared" si="12"/>
        <v>0.66390000000000005</v>
      </c>
      <c r="F59" s="616">
        <f t="shared" si="12"/>
        <v>0.1285</v>
      </c>
      <c r="G59" s="616">
        <f t="shared" si="12"/>
        <v>0</v>
      </c>
      <c r="H59" s="616">
        <f t="shared" si="12"/>
        <v>0</v>
      </c>
      <c r="I59" s="616">
        <f t="shared" si="12"/>
        <v>0</v>
      </c>
      <c r="J59" s="616">
        <f t="shared" si="12"/>
        <v>8.0999999999999996E-3</v>
      </c>
      <c r="K59" s="616">
        <f t="shared" si="12"/>
        <v>0</v>
      </c>
      <c r="L59" s="616">
        <f t="shared" si="12"/>
        <v>0.1071</v>
      </c>
      <c r="M59" s="616">
        <f t="shared" si="12"/>
        <v>1.77E-2</v>
      </c>
      <c r="N59" s="616">
        <f t="shared" si="12"/>
        <v>1.3299999999999999E-2</v>
      </c>
      <c r="O59" s="616">
        <f t="shared" si="12"/>
        <v>6.2100000000000002E-2</v>
      </c>
      <c r="P59" s="623">
        <f t="shared" si="9"/>
        <v>1.0006999999999999</v>
      </c>
      <c r="S59" s="622">
        <f t="shared" si="4"/>
        <v>2046</v>
      </c>
      <c r="T59" s="624">
        <v>0</v>
      </c>
      <c r="U59" s="624">
        <v>5</v>
      </c>
      <c r="V59" s="625">
        <f t="shared" si="5"/>
        <v>0</v>
      </c>
      <c r="W59" s="626">
        <v>1</v>
      </c>
      <c r="X59" s="627">
        <f t="shared" si="10"/>
        <v>0</v>
      </c>
    </row>
    <row r="60" spans="2:24">
      <c r="B60" s="622">
        <f t="shared" si="11"/>
        <v>2047</v>
      </c>
      <c r="C60" s="628"/>
      <c r="D60" s="615">
        <v>1</v>
      </c>
      <c r="E60" s="616">
        <f t="shared" si="12"/>
        <v>0.66390000000000005</v>
      </c>
      <c r="F60" s="616">
        <f t="shared" si="12"/>
        <v>0.1285</v>
      </c>
      <c r="G60" s="616">
        <f t="shared" si="12"/>
        <v>0</v>
      </c>
      <c r="H60" s="616">
        <f t="shared" si="12"/>
        <v>0</v>
      </c>
      <c r="I60" s="616">
        <f t="shared" si="12"/>
        <v>0</v>
      </c>
      <c r="J60" s="616">
        <f t="shared" si="12"/>
        <v>8.0999999999999996E-3</v>
      </c>
      <c r="K60" s="616">
        <f t="shared" si="12"/>
        <v>0</v>
      </c>
      <c r="L60" s="616">
        <f t="shared" si="12"/>
        <v>0.1071</v>
      </c>
      <c r="M60" s="616">
        <f t="shared" si="12"/>
        <v>1.77E-2</v>
      </c>
      <c r="N60" s="616">
        <f t="shared" si="12"/>
        <v>1.3299999999999999E-2</v>
      </c>
      <c r="O60" s="616">
        <f t="shared" si="12"/>
        <v>6.2100000000000002E-2</v>
      </c>
      <c r="P60" s="623">
        <f t="shared" si="9"/>
        <v>1.0006999999999999</v>
      </c>
      <c r="S60" s="622">
        <f t="shared" si="4"/>
        <v>2047</v>
      </c>
      <c r="T60" s="624">
        <v>0</v>
      </c>
      <c r="U60" s="624">
        <v>5</v>
      </c>
      <c r="V60" s="625">
        <f t="shared" si="5"/>
        <v>0</v>
      </c>
      <c r="W60" s="626">
        <v>1</v>
      </c>
      <c r="X60" s="627">
        <f t="shared" si="10"/>
        <v>0</v>
      </c>
    </row>
    <row r="61" spans="2:24">
      <c r="B61" s="622">
        <f t="shared" si="11"/>
        <v>2048</v>
      </c>
      <c r="C61" s="628"/>
      <c r="D61" s="615">
        <v>1</v>
      </c>
      <c r="E61" s="616">
        <f t="shared" si="12"/>
        <v>0.66390000000000005</v>
      </c>
      <c r="F61" s="616">
        <f t="shared" si="12"/>
        <v>0.1285</v>
      </c>
      <c r="G61" s="616">
        <f t="shared" si="12"/>
        <v>0</v>
      </c>
      <c r="H61" s="616">
        <f t="shared" si="12"/>
        <v>0</v>
      </c>
      <c r="I61" s="616">
        <f t="shared" si="12"/>
        <v>0</v>
      </c>
      <c r="J61" s="616">
        <f t="shared" si="12"/>
        <v>8.0999999999999996E-3</v>
      </c>
      <c r="K61" s="616">
        <f t="shared" si="12"/>
        <v>0</v>
      </c>
      <c r="L61" s="616">
        <f t="shared" si="12"/>
        <v>0.1071</v>
      </c>
      <c r="M61" s="616">
        <f t="shared" si="12"/>
        <v>1.77E-2</v>
      </c>
      <c r="N61" s="616">
        <f t="shared" si="12"/>
        <v>1.3299999999999999E-2</v>
      </c>
      <c r="O61" s="616">
        <f t="shared" si="12"/>
        <v>6.2100000000000002E-2</v>
      </c>
      <c r="P61" s="623">
        <f t="shared" si="9"/>
        <v>1.0006999999999999</v>
      </c>
      <c r="S61" s="622">
        <f t="shared" si="4"/>
        <v>2048</v>
      </c>
      <c r="T61" s="624">
        <v>0</v>
      </c>
      <c r="U61" s="624">
        <v>5</v>
      </c>
      <c r="V61" s="625">
        <f t="shared" si="5"/>
        <v>0</v>
      </c>
      <c r="W61" s="626">
        <v>1</v>
      </c>
      <c r="X61" s="627">
        <f t="shared" si="10"/>
        <v>0</v>
      </c>
    </row>
    <row r="62" spans="2:24">
      <c r="B62" s="622">
        <f t="shared" si="11"/>
        <v>2049</v>
      </c>
      <c r="C62" s="628"/>
      <c r="D62" s="615">
        <v>1</v>
      </c>
      <c r="E62" s="616">
        <f t="shared" si="12"/>
        <v>0.66390000000000005</v>
      </c>
      <c r="F62" s="616">
        <f t="shared" si="12"/>
        <v>0.1285</v>
      </c>
      <c r="G62" s="616">
        <f t="shared" si="12"/>
        <v>0</v>
      </c>
      <c r="H62" s="616">
        <f t="shared" si="12"/>
        <v>0</v>
      </c>
      <c r="I62" s="616">
        <f t="shared" si="12"/>
        <v>0</v>
      </c>
      <c r="J62" s="616">
        <f t="shared" si="12"/>
        <v>8.0999999999999996E-3</v>
      </c>
      <c r="K62" s="616">
        <f t="shared" si="12"/>
        <v>0</v>
      </c>
      <c r="L62" s="616">
        <f t="shared" si="12"/>
        <v>0.1071</v>
      </c>
      <c r="M62" s="616">
        <f t="shared" si="12"/>
        <v>1.77E-2</v>
      </c>
      <c r="N62" s="616">
        <f t="shared" si="12"/>
        <v>1.3299999999999999E-2</v>
      </c>
      <c r="O62" s="616">
        <f t="shared" si="12"/>
        <v>6.2100000000000002E-2</v>
      </c>
      <c r="P62" s="623">
        <f t="shared" si="9"/>
        <v>1.0006999999999999</v>
      </c>
      <c r="S62" s="622">
        <f t="shared" si="4"/>
        <v>2049</v>
      </c>
      <c r="T62" s="624">
        <v>0</v>
      </c>
      <c r="U62" s="624">
        <v>5</v>
      </c>
      <c r="V62" s="625">
        <f t="shared" si="5"/>
        <v>0</v>
      </c>
      <c r="W62" s="626">
        <v>1</v>
      </c>
      <c r="X62" s="627">
        <f t="shared" si="10"/>
        <v>0</v>
      </c>
    </row>
    <row r="63" spans="2:24">
      <c r="B63" s="622">
        <f t="shared" si="11"/>
        <v>2050</v>
      </c>
      <c r="C63" s="628"/>
      <c r="D63" s="615">
        <v>1</v>
      </c>
      <c r="E63" s="616">
        <f t="shared" ref="E63:O78" si="13">E$8</f>
        <v>0.66390000000000005</v>
      </c>
      <c r="F63" s="616">
        <f t="shared" si="13"/>
        <v>0.1285</v>
      </c>
      <c r="G63" s="616">
        <f t="shared" si="12"/>
        <v>0</v>
      </c>
      <c r="H63" s="616">
        <f t="shared" si="13"/>
        <v>0</v>
      </c>
      <c r="I63" s="616">
        <f t="shared" si="12"/>
        <v>0</v>
      </c>
      <c r="J63" s="616">
        <f t="shared" si="13"/>
        <v>8.0999999999999996E-3</v>
      </c>
      <c r="K63" s="616">
        <f t="shared" si="13"/>
        <v>0</v>
      </c>
      <c r="L63" s="616">
        <f t="shared" si="13"/>
        <v>0.1071</v>
      </c>
      <c r="M63" s="616">
        <f t="shared" si="13"/>
        <v>1.77E-2</v>
      </c>
      <c r="N63" s="616">
        <f t="shared" si="13"/>
        <v>1.3299999999999999E-2</v>
      </c>
      <c r="O63" s="616">
        <f t="shared" si="13"/>
        <v>6.2100000000000002E-2</v>
      </c>
      <c r="P63" s="623">
        <f t="shared" si="9"/>
        <v>1.0006999999999999</v>
      </c>
      <c r="S63" s="622">
        <f t="shared" si="4"/>
        <v>2050</v>
      </c>
      <c r="T63" s="624">
        <v>0</v>
      </c>
      <c r="U63" s="624">
        <v>5</v>
      </c>
      <c r="V63" s="625">
        <f t="shared" si="5"/>
        <v>0</v>
      </c>
      <c r="W63" s="626">
        <v>1</v>
      </c>
      <c r="X63" s="627">
        <f t="shared" si="10"/>
        <v>0</v>
      </c>
    </row>
    <row r="64" spans="2:24">
      <c r="B64" s="622">
        <f t="shared" si="11"/>
        <v>2051</v>
      </c>
      <c r="C64" s="628"/>
      <c r="D64" s="615">
        <v>1</v>
      </c>
      <c r="E64" s="616">
        <f t="shared" si="13"/>
        <v>0.66390000000000005</v>
      </c>
      <c r="F64" s="616">
        <f t="shared" si="13"/>
        <v>0.1285</v>
      </c>
      <c r="G64" s="616">
        <f t="shared" si="12"/>
        <v>0</v>
      </c>
      <c r="H64" s="616">
        <f t="shared" si="13"/>
        <v>0</v>
      </c>
      <c r="I64" s="616">
        <f t="shared" si="12"/>
        <v>0</v>
      </c>
      <c r="J64" s="616">
        <f t="shared" si="13"/>
        <v>8.0999999999999996E-3</v>
      </c>
      <c r="K64" s="616">
        <f t="shared" si="13"/>
        <v>0</v>
      </c>
      <c r="L64" s="616">
        <f t="shared" si="13"/>
        <v>0.1071</v>
      </c>
      <c r="M64" s="616">
        <f t="shared" si="13"/>
        <v>1.77E-2</v>
      </c>
      <c r="N64" s="616">
        <f t="shared" si="13"/>
        <v>1.3299999999999999E-2</v>
      </c>
      <c r="O64" s="616">
        <f t="shared" si="13"/>
        <v>6.2100000000000002E-2</v>
      </c>
      <c r="P64" s="623">
        <f t="shared" si="9"/>
        <v>1.0006999999999999</v>
      </c>
      <c r="S64" s="622">
        <f t="shared" si="4"/>
        <v>2051</v>
      </c>
      <c r="T64" s="624">
        <v>0</v>
      </c>
      <c r="U64" s="624">
        <v>5</v>
      </c>
      <c r="V64" s="625">
        <f t="shared" si="5"/>
        <v>0</v>
      </c>
      <c r="W64" s="626">
        <v>1</v>
      </c>
      <c r="X64" s="627">
        <f t="shared" si="10"/>
        <v>0</v>
      </c>
    </row>
    <row r="65" spans="2:24">
      <c r="B65" s="622">
        <f t="shared" si="11"/>
        <v>2052</v>
      </c>
      <c r="C65" s="628"/>
      <c r="D65" s="615">
        <v>1</v>
      </c>
      <c r="E65" s="616">
        <f t="shared" si="13"/>
        <v>0.66390000000000005</v>
      </c>
      <c r="F65" s="616">
        <f t="shared" si="13"/>
        <v>0.1285</v>
      </c>
      <c r="G65" s="616">
        <f t="shared" si="12"/>
        <v>0</v>
      </c>
      <c r="H65" s="616">
        <f t="shared" si="13"/>
        <v>0</v>
      </c>
      <c r="I65" s="616">
        <f t="shared" si="12"/>
        <v>0</v>
      </c>
      <c r="J65" s="616">
        <f t="shared" si="13"/>
        <v>8.0999999999999996E-3</v>
      </c>
      <c r="K65" s="616">
        <f t="shared" si="13"/>
        <v>0</v>
      </c>
      <c r="L65" s="616">
        <f t="shared" si="13"/>
        <v>0.1071</v>
      </c>
      <c r="M65" s="616">
        <f t="shared" si="13"/>
        <v>1.77E-2</v>
      </c>
      <c r="N65" s="616">
        <f t="shared" si="13"/>
        <v>1.3299999999999999E-2</v>
      </c>
      <c r="O65" s="616">
        <f t="shared" si="13"/>
        <v>6.2100000000000002E-2</v>
      </c>
      <c r="P65" s="623">
        <f t="shared" si="9"/>
        <v>1.0006999999999999</v>
      </c>
      <c r="S65" s="622">
        <f t="shared" si="4"/>
        <v>2052</v>
      </c>
      <c r="T65" s="624">
        <v>0</v>
      </c>
      <c r="U65" s="624">
        <v>5</v>
      </c>
      <c r="V65" s="625">
        <f t="shared" si="5"/>
        <v>0</v>
      </c>
      <c r="W65" s="626">
        <v>1</v>
      </c>
      <c r="X65" s="627">
        <f t="shared" si="10"/>
        <v>0</v>
      </c>
    </row>
    <row r="66" spans="2:24">
      <c r="B66" s="622">
        <f t="shared" si="11"/>
        <v>2053</v>
      </c>
      <c r="C66" s="628"/>
      <c r="D66" s="615">
        <v>1</v>
      </c>
      <c r="E66" s="616">
        <f t="shared" si="13"/>
        <v>0.66390000000000005</v>
      </c>
      <c r="F66" s="616">
        <f t="shared" si="13"/>
        <v>0.1285</v>
      </c>
      <c r="G66" s="616">
        <f t="shared" si="12"/>
        <v>0</v>
      </c>
      <c r="H66" s="616">
        <f t="shared" si="13"/>
        <v>0</v>
      </c>
      <c r="I66" s="616">
        <f t="shared" si="12"/>
        <v>0</v>
      </c>
      <c r="J66" s="616">
        <f t="shared" si="13"/>
        <v>8.0999999999999996E-3</v>
      </c>
      <c r="K66" s="616">
        <f t="shared" si="13"/>
        <v>0</v>
      </c>
      <c r="L66" s="616">
        <f t="shared" si="13"/>
        <v>0.1071</v>
      </c>
      <c r="M66" s="616">
        <f t="shared" si="13"/>
        <v>1.77E-2</v>
      </c>
      <c r="N66" s="616">
        <f t="shared" si="13"/>
        <v>1.3299999999999999E-2</v>
      </c>
      <c r="O66" s="616">
        <f t="shared" si="13"/>
        <v>6.2100000000000002E-2</v>
      </c>
      <c r="P66" s="623">
        <f t="shared" si="9"/>
        <v>1.0006999999999999</v>
      </c>
      <c r="S66" s="622">
        <f t="shared" si="4"/>
        <v>2053</v>
      </c>
      <c r="T66" s="624">
        <v>0</v>
      </c>
      <c r="U66" s="624">
        <v>5</v>
      </c>
      <c r="V66" s="625">
        <f t="shared" si="5"/>
        <v>0</v>
      </c>
      <c r="W66" s="626">
        <v>1</v>
      </c>
      <c r="X66" s="627">
        <f t="shared" si="10"/>
        <v>0</v>
      </c>
    </row>
    <row r="67" spans="2:24">
      <c r="B67" s="622">
        <f t="shared" si="11"/>
        <v>2054</v>
      </c>
      <c r="C67" s="628"/>
      <c r="D67" s="615">
        <v>1</v>
      </c>
      <c r="E67" s="616">
        <f t="shared" si="13"/>
        <v>0.66390000000000005</v>
      </c>
      <c r="F67" s="616">
        <f t="shared" si="13"/>
        <v>0.1285</v>
      </c>
      <c r="G67" s="616">
        <f t="shared" si="12"/>
        <v>0</v>
      </c>
      <c r="H67" s="616">
        <f t="shared" si="13"/>
        <v>0</v>
      </c>
      <c r="I67" s="616">
        <f t="shared" si="12"/>
        <v>0</v>
      </c>
      <c r="J67" s="616">
        <f t="shared" si="13"/>
        <v>8.0999999999999996E-3</v>
      </c>
      <c r="K67" s="616">
        <f t="shared" si="13"/>
        <v>0</v>
      </c>
      <c r="L67" s="616">
        <f t="shared" si="13"/>
        <v>0.1071</v>
      </c>
      <c r="M67" s="616">
        <f t="shared" si="13"/>
        <v>1.77E-2</v>
      </c>
      <c r="N67" s="616">
        <f t="shared" si="13"/>
        <v>1.3299999999999999E-2</v>
      </c>
      <c r="O67" s="616">
        <f t="shared" si="13"/>
        <v>6.2100000000000002E-2</v>
      </c>
      <c r="P67" s="623">
        <f t="shared" si="9"/>
        <v>1.0006999999999999</v>
      </c>
      <c r="S67" s="622">
        <f t="shared" si="4"/>
        <v>2054</v>
      </c>
      <c r="T67" s="624">
        <v>0</v>
      </c>
      <c r="U67" s="624">
        <v>5</v>
      </c>
      <c r="V67" s="625">
        <f t="shared" si="5"/>
        <v>0</v>
      </c>
      <c r="W67" s="626">
        <v>1</v>
      </c>
      <c r="X67" s="627">
        <f t="shared" si="10"/>
        <v>0</v>
      </c>
    </row>
    <row r="68" spans="2:24">
      <c r="B68" s="622">
        <f t="shared" si="11"/>
        <v>2055</v>
      </c>
      <c r="C68" s="628"/>
      <c r="D68" s="615">
        <v>1</v>
      </c>
      <c r="E68" s="616">
        <f t="shared" si="13"/>
        <v>0.66390000000000005</v>
      </c>
      <c r="F68" s="616">
        <f t="shared" si="13"/>
        <v>0.1285</v>
      </c>
      <c r="G68" s="616">
        <f t="shared" si="12"/>
        <v>0</v>
      </c>
      <c r="H68" s="616">
        <f t="shared" si="13"/>
        <v>0</v>
      </c>
      <c r="I68" s="616">
        <f t="shared" si="12"/>
        <v>0</v>
      </c>
      <c r="J68" s="616">
        <f t="shared" si="13"/>
        <v>8.0999999999999996E-3</v>
      </c>
      <c r="K68" s="616">
        <f t="shared" si="13"/>
        <v>0</v>
      </c>
      <c r="L68" s="616">
        <f t="shared" si="13"/>
        <v>0.1071</v>
      </c>
      <c r="M68" s="616">
        <f t="shared" si="13"/>
        <v>1.77E-2</v>
      </c>
      <c r="N68" s="616">
        <f t="shared" si="13"/>
        <v>1.3299999999999999E-2</v>
      </c>
      <c r="O68" s="616">
        <f t="shared" si="13"/>
        <v>6.2100000000000002E-2</v>
      </c>
      <c r="P68" s="623">
        <f t="shared" si="9"/>
        <v>1.0006999999999999</v>
      </c>
      <c r="S68" s="622">
        <f t="shared" si="4"/>
        <v>2055</v>
      </c>
      <c r="T68" s="624">
        <v>0</v>
      </c>
      <c r="U68" s="624">
        <v>5</v>
      </c>
      <c r="V68" s="625">
        <f t="shared" si="5"/>
        <v>0</v>
      </c>
      <c r="W68" s="626">
        <v>1</v>
      </c>
      <c r="X68" s="627">
        <f t="shared" si="10"/>
        <v>0</v>
      </c>
    </row>
    <row r="69" spans="2:24">
      <c r="B69" s="622">
        <f t="shared" si="11"/>
        <v>2056</v>
      </c>
      <c r="C69" s="628"/>
      <c r="D69" s="615">
        <v>1</v>
      </c>
      <c r="E69" s="616">
        <f t="shared" si="13"/>
        <v>0.66390000000000005</v>
      </c>
      <c r="F69" s="616">
        <f t="shared" si="13"/>
        <v>0.1285</v>
      </c>
      <c r="G69" s="616">
        <f t="shared" si="13"/>
        <v>0</v>
      </c>
      <c r="H69" s="616">
        <f t="shared" si="13"/>
        <v>0</v>
      </c>
      <c r="I69" s="616">
        <f t="shared" si="13"/>
        <v>0</v>
      </c>
      <c r="J69" s="616">
        <f t="shared" si="13"/>
        <v>8.0999999999999996E-3</v>
      </c>
      <c r="K69" s="616">
        <f t="shared" si="13"/>
        <v>0</v>
      </c>
      <c r="L69" s="616">
        <f t="shared" si="13"/>
        <v>0.1071</v>
      </c>
      <c r="M69" s="616">
        <f t="shared" si="13"/>
        <v>1.77E-2</v>
      </c>
      <c r="N69" s="616">
        <f t="shared" si="13"/>
        <v>1.3299999999999999E-2</v>
      </c>
      <c r="O69" s="616">
        <f t="shared" si="13"/>
        <v>6.2100000000000002E-2</v>
      </c>
      <c r="P69" s="623">
        <f t="shared" si="9"/>
        <v>1.0006999999999999</v>
      </c>
      <c r="S69" s="622">
        <f t="shared" si="4"/>
        <v>2056</v>
      </c>
      <c r="T69" s="624">
        <v>0</v>
      </c>
      <c r="U69" s="624">
        <v>5</v>
      </c>
      <c r="V69" s="625">
        <f t="shared" si="5"/>
        <v>0</v>
      </c>
      <c r="W69" s="626">
        <v>1</v>
      </c>
      <c r="X69" s="627">
        <f t="shared" si="10"/>
        <v>0</v>
      </c>
    </row>
    <row r="70" spans="2:24">
      <c r="B70" s="622">
        <f t="shared" si="11"/>
        <v>2057</v>
      </c>
      <c r="C70" s="628"/>
      <c r="D70" s="615">
        <v>1</v>
      </c>
      <c r="E70" s="616">
        <f t="shared" si="13"/>
        <v>0.66390000000000005</v>
      </c>
      <c r="F70" s="616">
        <f t="shared" si="13"/>
        <v>0.1285</v>
      </c>
      <c r="G70" s="616">
        <f t="shared" si="13"/>
        <v>0</v>
      </c>
      <c r="H70" s="616">
        <f t="shared" si="13"/>
        <v>0</v>
      </c>
      <c r="I70" s="616">
        <f t="shared" si="13"/>
        <v>0</v>
      </c>
      <c r="J70" s="616">
        <f t="shared" si="13"/>
        <v>8.0999999999999996E-3</v>
      </c>
      <c r="K70" s="616">
        <f t="shared" si="13"/>
        <v>0</v>
      </c>
      <c r="L70" s="616">
        <f t="shared" si="13"/>
        <v>0.1071</v>
      </c>
      <c r="M70" s="616">
        <f t="shared" si="13"/>
        <v>1.77E-2</v>
      </c>
      <c r="N70" s="616">
        <f t="shared" si="13"/>
        <v>1.3299999999999999E-2</v>
      </c>
      <c r="O70" s="616">
        <f t="shared" si="13"/>
        <v>6.2100000000000002E-2</v>
      </c>
      <c r="P70" s="623">
        <f t="shared" si="9"/>
        <v>1.0006999999999999</v>
      </c>
      <c r="S70" s="622">
        <f t="shared" si="4"/>
        <v>2057</v>
      </c>
      <c r="T70" s="624">
        <v>0</v>
      </c>
      <c r="U70" s="624">
        <v>5</v>
      </c>
      <c r="V70" s="625">
        <f t="shared" si="5"/>
        <v>0</v>
      </c>
      <c r="W70" s="626">
        <v>1</v>
      </c>
      <c r="X70" s="627">
        <f t="shared" si="10"/>
        <v>0</v>
      </c>
    </row>
    <row r="71" spans="2:24">
      <c r="B71" s="622">
        <f t="shared" si="11"/>
        <v>2058</v>
      </c>
      <c r="C71" s="628"/>
      <c r="D71" s="615">
        <v>1</v>
      </c>
      <c r="E71" s="616">
        <f t="shared" si="13"/>
        <v>0.66390000000000005</v>
      </c>
      <c r="F71" s="616">
        <f t="shared" si="13"/>
        <v>0.1285</v>
      </c>
      <c r="G71" s="616">
        <f t="shared" si="13"/>
        <v>0</v>
      </c>
      <c r="H71" s="616">
        <f t="shared" si="13"/>
        <v>0</v>
      </c>
      <c r="I71" s="616">
        <f t="shared" si="13"/>
        <v>0</v>
      </c>
      <c r="J71" s="616">
        <f t="shared" si="13"/>
        <v>8.0999999999999996E-3</v>
      </c>
      <c r="K71" s="616">
        <f t="shared" si="13"/>
        <v>0</v>
      </c>
      <c r="L71" s="616">
        <f t="shared" si="13"/>
        <v>0.1071</v>
      </c>
      <c r="M71" s="616">
        <f t="shared" si="13"/>
        <v>1.77E-2</v>
      </c>
      <c r="N71" s="616">
        <f t="shared" si="13"/>
        <v>1.3299999999999999E-2</v>
      </c>
      <c r="O71" s="616">
        <f t="shared" si="13"/>
        <v>6.2100000000000002E-2</v>
      </c>
      <c r="P71" s="623">
        <f t="shared" si="9"/>
        <v>1.0006999999999999</v>
      </c>
      <c r="S71" s="622">
        <f t="shared" si="4"/>
        <v>2058</v>
      </c>
      <c r="T71" s="624">
        <v>0</v>
      </c>
      <c r="U71" s="624">
        <v>5</v>
      </c>
      <c r="V71" s="625">
        <f t="shared" si="5"/>
        <v>0</v>
      </c>
      <c r="W71" s="626">
        <v>1</v>
      </c>
      <c r="X71" s="627">
        <f t="shared" si="10"/>
        <v>0</v>
      </c>
    </row>
    <row r="72" spans="2:24">
      <c r="B72" s="622">
        <f t="shared" si="11"/>
        <v>2059</v>
      </c>
      <c r="C72" s="628"/>
      <c r="D72" s="615">
        <v>1</v>
      </c>
      <c r="E72" s="616">
        <f t="shared" si="13"/>
        <v>0.66390000000000005</v>
      </c>
      <c r="F72" s="616">
        <f t="shared" si="13"/>
        <v>0.1285</v>
      </c>
      <c r="G72" s="616">
        <f t="shared" si="13"/>
        <v>0</v>
      </c>
      <c r="H72" s="616">
        <f t="shared" si="13"/>
        <v>0</v>
      </c>
      <c r="I72" s="616">
        <f t="shared" si="13"/>
        <v>0</v>
      </c>
      <c r="J72" s="616">
        <f t="shared" si="13"/>
        <v>8.0999999999999996E-3</v>
      </c>
      <c r="K72" s="616">
        <f t="shared" si="13"/>
        <v>0</v>
      </c>
      <c r="L72" s="616">
        <f t="shared" si="13"/>
        <v>0.1071</v>
      </c>
      <c r="M72" s="616">
        <f t="shared" si="13"/>
        <v>1.77E-2</v>
      </c>
      <c r="N72" s="616">
        <f t="shared" si="13"/>
        <v>1.3299999999999999E-2</v>
      </c>
      <c r="O72" s="616">
        <f t="shared" si="13"/>
        <v>6.2100000000000002E-2</v>
      </c>
      <c r="P72" s="623">
        <f t="shared" si="9"/>
        <v>1.0006999999999999</v>
      </c>
      <c r="S72" s="622">
        <f t="shared" si="4"/>
        <v>2059</v>
      </c>
      <c r="T72" s="624">
        <v>0</v>
      </c>
      <c r="U72" s="624">
        <v>5</v>
      </c>
      <c r="V72" s="625">
        <f t="shared" si="5"/>
        <v>0</v>
      </c>
      <c r="W72" s="626">
        <v>1</v>
      </c>
      <c r="X72" s="627">
        <f t="shared" si="10"/>
        <v>0</v>
      </c>
    </row>
    <row r="73" spans="2:24">
      <c r="B73" s="622">
        <f t="shared" si="11"/>
        <v>2060</v>
      </c>
      <c r="C73" s="628"/>
      <c r="D73" s="615">
        <v>1</v>
      </c>
      <c r="E73" s="616">
        <f t="shared" ref="E73:O88" si="14">E$8</f>
        <v>0.66390000000000005</v>
      </c>
      <c r="F73" s="616">
        <f t="shared" si="14"/>
        <v>0.1285</v>
      </c>
      <c r="G73" s="616">
        <f t="shared" si="13"/>
        <v>0</v>
      </c>
      <c r="H73" s="616">
        <f t="shared" si="14"/>
        <v>0</v>
      </c>
      <c r="I73" s="616">
        <f t="shared" si="13"/>
        <v>0</v>
      </c>
      <c r="J73" s="616">
        <f t="shared" si="14"/>
        <v>8.0999999999999996E-3</v>
      </c>
      <c r="K73" s="616">
        <f t="shared" si="14"/>
        <v>0</v>
      </c>
      <c r="L73" s="616">
        <f t="shared" si="14"/>
        <v>0.1071</v>
      </c>
      <c r="M73" s="616">
        <f t="shared" si="14"/>
        <v>1.77E-2</v>
      </c>
      <c r="N73" s="616">
        <f t="shared" si="14"/>
        <v>1.3299999999999999E-2</v>
      </c>
      <c r="O73" s="616">
        <f t="shared" si="14"/>
        <v>6.2100000000000002E-2</v>
      </c>
      <c r="P73" s="623">
        <f t="shared" si="9"/>
        <v>1.0006999999999999</v>
      </c>
      <c r="S73" s="622">
        <f t="shared" si="4"/>
        <v>2060</v>
      </c>
      <c r="T73" s="624">
        <v>0</v>
      </c>
      <c r="U73" s="624">
        <v>5</v>
      </c>
      <c r="V73" s="625">
        <f t="shared" si="5"/>
        <v>0</v>
      </c>
      <c r="W73" s="626">
        <v>1</v>
      </c>
      <c r="X73" s="627">
        <f t="shared" si="10"/>
        <v>0</v>
      </c>
    </row>
    <row r="74" spans="2:24">
      <c r="B74" s="622">
        <f t="shared" si="11"/>
        <v>2061</v>
      </c>
      <c r="C74" s="628"/>
      <c r="D74" s="615">
        <v>1</v>
      </c>
      <c r="E74" s="616">
        <f t="shared" si="14"/>
        <v>0.66390000000000005</v>
      </c>
      <c r="F74" s="616">
        <f t="shared" si="14"/>
        <v>0.1285</v>
      </c>
      <c r="G74" s="616">
        <f t="shared" si="13"/>
        <v>0</v>
      </c>
      <c r="H74" s="616">
        <f t="shared" si="14"/>
        <v>0</v>
      </c>
      <c r="I74" s="616">
        <f t="shared" si="13"/>
        <v>0</v>
      </c>
      <c r="J74" s="616">
        <f t="shared" si="14"/>
        <v>8.0999999999999996E-3</v>
      </c>
      <c r="K74" s="616">
        <f t="shared" si="14"/>
        <v>0</v>
      </c>
      <c r="L74" s="616">
        <f t="shared" si="14"/>
        <v>0.1071</v>
      </c>
      <c r="M74" s="616">
        <f t="shared" si="14"/>
        <v>1.77E-2</v>
      </c>
      <c r="N74" s="616">
        <f t="shared" si="14"/>
        <v>1.3299999999999999E-2</v>
      </c>
      <c r="O74" s="616">
        <f t="shared" si="14"/>
        <v>6.2100000000000002E-2</v>
      </c>
      <c r="P74" s="623">
        <f t="shared" si="9"/>
        <v>1.0006999999999999</v>
      </c>
      <c r="S74" s="622">
        <f t="shared" si="4"/>
        <v>2061</v>
      </c>
      <c r="T74" s="624">
        <v>0</v>
      </c>
      <c r="U74" s="624">
        <v>5</v>
      </c>
      <c r="V74" s="625">
        <f t="shared" si="5"/>
        <v>0</v>
      </c>
      <c r="W74" s="626">
        <v>1</v>
      </c>
      <c r="X74" s="627">
        <f t="shared" si="10"/>
        <v>0</v>
      </c>
    </row>
    <row r="75" spans="2:24">
      <c r="B75" s="622">
        <f t="shared" si="11"/>
        <v>2062</v>
      </c>
      <c r="C75" s="628"/>
      <c r="D75" s="615">
        <v>1</v>
      </c>
      <c r="E75" s="616">
        <f t="shared" si="14"/>
        <v>0.66390000000000005</v>
      </c>
      <c r="F75" s="616">
        <f t="shared" si="14"/>
        <v>0.1285</v>
      </c>
      <c r="G75" s="616">
        <f t="shared" si="13"/>
        <v>0</v>
      </c>
      <c r="H75" s="616">
        <f t="shared" si="14"/>
        <v>0</v>
      </c>
      <c r="I75" s="616">
        <f t="shared" si="13"/>
        <v>0</v>
      </c>
      <c r="J75" s="616">
        <f t="shared" si="14"/>
        <v>8.0999999999999996E-3</v>
      </c>
      <c r="K75" s="616">
        <f t="shared" si="14"/>
        <v>0</v>
      </c>
      <c r="L75" s="616">
        <f t="shared" si="14"/>
        <v>0.1071</v>
      </c>
      <c r="M75" s="616">
        <f t="shared" si="14"/>
        <v>1.77E-2</v>
      </c>
      <c r="N75" s="616">
        <f t="shared" si="14"/>
        <v>1.3299999999999999E-2</v>
      </c>
      <c r="O75" s="616">
        <f t="shared" si="14"/>
        <v>6.2100000000000002E-2</v>
      </c>
      <c r="P75" s="623">
        <f t="shared" si="9"/>
        <v>1.0006999999999999</v>
      </c>
      <c r="S75" s="622">
        <f t="shared" si="4"/>
        <v>2062</v>
      </c>
      <c r="T75" s="624">
        <v>0</v>
      </c>
      <c r="U75" s="624">
        <v>5</v>
      </c>
      <c r="V75" s="625">
        <f t="shared" si="5"/>
        <v>0</v>
      </c>
      <c r="W75" s="626">
        <v>1</v>
      </c>
      <c r="X75" s="627">
        <f t="shared" si="10"/>
        <v>0</v>
      </c>
    </row>
    <row r="76" spans="2:24">
      <c r="B76" s="622">
        <f t="shared" si="11"/>
        <v>2063</v>
      </c>
      <c r="C76" s="628"/>
      <c r="D76" s="615">
        <v>1</v>
      </c>
      <c r="E76" s="616">
        <f t="shared" si="14"/>
        <v>0.66390000000000005</v>
      </c>
      <c r="F76" s="616">
        <f t="shared" si="14"/>
        <v>0.1285</v>
      </c>
      <c r="G76" s="616">
        <f t="shared" si="13"/>
        <v>0</v>
      </c>
      <c r="H76" s="616">
        <f t="shared" si="14"/>
        <v>0</v>
      </c>
      <c r="I76" s="616">
        <f t="shared" si="13"/>
        <v>0</v>
      </c>
      <c r="J76" s="616">
        <f t="shared" si="14"/>
        <v>8.0999999999999996E-3</v>
      </c>
      <c r="K76" s="616">
        <f t="shared" si="14"/>
        <v>0</v>
      </c>
      <c r="L76" s="616">
        <f t="shared" si="14"/>
        <v>0.1071</v>
      </c>
      <c r="M76" s="616">
        <f t="shared" si="14"/>
        <v>1.77E-2</v>
      </c>
      <c r="N76" s="616">
        <f t="shared" si="14"/>
        <v>1.3299999999999999E-2</v>
      </c>
      <c r="O76" s="616">
        <f t="shared" si="14"/>
        <v>6.2100000000000002E-2</v>
      </c>
      <c r="P76" s="623">
        <f t="shared" si="9"/>
        <v>1.0006999999999999</v>
      </c>
      <c r="S76" s="622">
        <f t="shared" si="4"/>
        <v>2063</v>
      </c>
      <c r="T76" s="624">
        <v>0</v>
      </c>
      <c r="U76" s="624">
        <v>5</v>
      </c>
      <c r="V76" s="625">
        <f t="shared" si="5"/>
        <v>0</v>
      </c>
      <c r="W76" s="626">
        <v>1</v>
      </c>
      <c r="X76" s="627">
        <f t="shared" si="10"/>
        <v>0</v>
      </c>
    </row>
    <row r="77" spans="2:24">
      <c r="B77" s="622">
        <f t="shared" si="11"/>
        <v>2064</v>
      </c>
      <c r="C77" s="628"/>
      <c r="D77" s="615">
        <v>1</v>
      </c>
      <c r="E77" s="616">
        <f t="shared" si="14"/>
        <v>0.66390000000000005</v>
      </c>
      <c r="F77" s="616">
        <f t="shared" si="14"/>
        <v>0.1285</v>
      </c>
      <c r="G77" s="616">
        <f t="shared" si="13"/>
        <v>0</v>
      </c>
      <c r="H77" s="616">
        <f t="shared" si="14"/>
        <v>0</v>
      </c>
      <c r="I77" s="616">
        <f t="shared" si="13"/>
        <v>0</v>
      </c>
      <c r="J77" s="616">
        <f t="shared" si="14"/>
        <v>8.0999999999999996E-3</v>
      </c>
      <c r="K77" s="616">
        <f t="shared" si="14"/>
        <v>0</v>
      </c>
      <c r="L77" s="616">
        <f t="shared" si="14"/>
        <v>0.1071</v>
      </c>
      <c r="M77" s="616">
        <f t="shared" si="14"/>
        <v>1.77E-2</v>
      </c>
      <c r="N77" s="616">
        <f t="shared" si="14"/>
        <v>1.3299999999999999E-2</v>
      </c>
      <c r="O77" s="616">
        <f t="shared" si="14"/>
        <v>6.2100000000000002E-2</v>
      </c>
      <c r="P77" s="623">
        <f t="shared" ref="P77:P93" si="15">SUM(E77:O77)</f>
        <v>1.0006999999999999</v>
      </c>
      <c r="S77" s="622">
        <f t="shared" si="4"/>
        <v>2064</v>
      </c>
      <c r="T77" s="624">
        <v>0</v>
      </c>
      <c r="U77" s="624">
        <v>5</v>
      </c>
      <c r="V77" s="625">
        <f t="shared" si="5"/>
        <v>0</v>
      </c>
      <c r="W77" s="626">
        <v>1</v>
      </c>
      <c r="X77" s="627">
        <f t="shared" ref="X77:X93" si="16">V77*W77</f>
        <v>0</v>
      </c>
    </row>
    <row r="78" spans="2:24">
      <c r="B78" s="622">
        <f t="shared" ref="B78:B93" si="17">B77+1</f>
        <v>2065</v>
      </c>
      <c r="C78" s="628"/>
      <c r="D78" s="615">
        <v>1</v>
      </c>
      <c r="E78" s="616">
        <f t="shared" si="14"/>
        <v>0.66390000000000005</v>
      </c>
      <c r="F78" s="616">
        <f t="shared" si="14"/>
        <v>0.1285</v>
      </c>
      <c r="G78" s="616">
        <f t="shared" si="13"/>
        <v>0</v>
      </c>
      <c r="H78" s="616">
        <f t="shared" si="14"/>
        <v>0</v>
      </c>
      <c r="I78" s="616">
        <f t="shared" si="13"/>
        <v>0</v>
      </c>
      <c r="J78" s="616">
        <f t="shared" si="14"/>
        <v>8.0999999999999996E-3</v>
      </c>
      <c r="K78" s="616">
        <f t="shared" si="14"/>
        <v>0</v>
      </c>
      <c r="L78" s="616">
        <f t="shared" si="14"/>
        <v>0.1071</v>
      </c>
      <c r="M78" s="616">
        <f t="shared" si="14"/>
        <v>1.77E-2</v>
      </c>
      <c r="N78" s="616">
        <f t="shared" si="14"/>
        <v>1.3299999999999999E-2</v>
      </c>
      <c r="O78" s="616">
        <f t="shared" si="14"/>
        <v>6.2100000000000002E-2</v>
      </c>
      <c r="P78" s="623">
        <f t="shared" si="15"/>
        <v>1.0006999999999999</v>
      </c>
      <c r="S78" s="622">
        <f t="shared" ref="S78:S93" si="18">S77+1</f>
        <v>2065</v>
      </c>
      <c r="T78" s="624">
        <v>0</v>
      </c>
      <c r="U78" s="624">
        <v>5</v>
      </c>
      <c r="V78" s="625">
        <f t="shared" si="5"/>
        <v>0</v>
      </c>
      <c r="W78" s="626">
        <v>1</v>
      </c>
      <c r="X78" s="627">
        <f t="shared" si="16"/>
        <v>0</v>
      </c>
    </row>
    <row r="79" spans="2:24">
      <c r="B79" s="622">
        <f t="shared" si="17"/>
        <v>2066</v>
      </c>
      <c r="C79" s="628"/>
      <c r="D79" s="615">
        <v>1</v>
      </c>
      <c r="E79" s="616">
        <f t="shared" si="14"/>
        <v>0.66390000000000005</v>
      </c>
      <c r="F79" s="616">
        <f t="shared" si="14"/>
        <v>0.1285</v>
      </c>
      <c r="G79" s="616">
        <f t="shared" si="14"/>
        <v>0</v>
      </c>
      <c r="H79" s="616">
        <f t="shared" si="14"/>
        <v>0</v>
      </c>
      <c r="I79" s="616">
        <f t="shared" si="14"/>
        <v>0</v>
      </c>
      <c r="J79" s="616">
        <f t="shared" si="14"/>
        <v>8.0999999999999996E-3</v>
      </c>
      <c r="K79" s="616">
        <f t="shared" si="14"/>
        <v>0</v>
      </c>
      <c r="L79" s="616">
        <f t="shared" si="14"/>
        <v>0.1071</v>
      </c>
      <c r="M79" s="616">
        <f t="shared" si="14"/>
        <v>1.77E-2</v>
      </c>
      <c r="N79" s="616">
        <f t="shared" si="14"/>
        <v>1.3299999999999999E-2</v>
      </c>
      <c r="O79" s="616">
        <f t="shared" si="14"/>
        <v>6.2100000000000002E-2</v>
      </c>
      <c r="P79" s="623">
        <f t="shared" si="15"/>
        <v>1.0006999999999999</v>
      </c>
      <c r="S79" s="622">
        <f t="shared" si="18"/>
        <v>2066</v>
      </c>
      <c r="T79" s="624">
        <v>0</v>
      </c>
      <c r="U79" s="624">
        <v>5</v>
      </c>
      <c r="V79" s="625">
        <f t="shared" ref="V79:V93" si="19">T79*U79</f>
        <v>0</v>
      </c>
      <c r="W79" s="626">
        <v>1</v>
      </c>
      <c r="X79" s="627">
        <f t="shared" si="16"/>
        <v>0</v>
      </c>
    </row>
    <row r="80" spans="2:24">
      <c r="B80" s="622">
        <f t="shared" si="17"/>
        <v>2067</v>
      </c>
      <c r="C80" s="628"/>
      <c r="D80" s="615">
        <v>1</v>
      </c>
      <c r="E80" s="616">
        <f t="shared" si="14"/>
        <v>0.66390000000000005</v>
      </c>
      <c r="F80" s="616">
        <f t="shared" si="14"/>
        <v>0.1285</v>
      </c>
      <c r="G80" s="616">
        <f t="shared" si="14"/>
        <v>0</v>
      </c>
      <c r="H80" s="616">
        <f t="shared" si="14"/>
        <v>0</v>
      </c>
      <c r="I80" s="616">
        <f t="shared" si="14"/>
        <v>0</v>
      </c>
      <c r="J80" s="616">
        <f t="shared" si="14"/>
        <v>8.0999999999999996E-3</v>
      </c>
      <c r="K80" s="616">
        <f t="shared" si="14"/>
        <v>0</v>
      </c>
      <c r="L80" s="616">
        <f t="shared" si="14"/>
        <v>0.1071</v>
      </c>
      <c r="M80" s="616">
        <f t="shared" si="14"/>
        <v>1.77E-2</v>
      </c>
      <c r="N80" s="616">
        <f t="shared" si="14"/>
        <v>1.3299999999999999E-2</v>
      </c>
      <c r="O80" s="616">
        <f t="shared" si="14"/>
        <v>6.2100000000000002E-2</v>
      </c>
      <c r="P80" s="623">
        <f t="shared" si="15"/>
        <v>1.0006999999999999</v>
      </c>
      <c r="S80" s="622">
        <f t="shared" si="18"/>
        <v>2067</v>
      </c>
      <c r="T80" s="624">
        <v>0</v>
      </c>
      <c r="U80" s="624">
        <v>5</v>
      </c>
      <c r="V80" s="625">
        <f t="shared" si="19"/>
        <v>0</v>
      </c>
      <c r="W80" s="626">
        <v>1</v>
      </c>
      <c r="X80" s="627">
        <f t="shared" si="16"/>
        <v>0</v>
      </c>
    </row>
    <row r="81" spans="2:24">
      <c r="B81" s="622">
        <f t="shared" si="17"/>
        <v>2068</v>
      </c>
      <c r="C81" s="628"/>
      <c r="D81" s="615">
        <v>1</v>
      </c>
      <c r="E81" s="616">
        <f t="shared" si="14"/>
        <v>0.66390000000000005</v>
      </c>
      <c r="F81" s="616">
        <f t="shared" si="14"/>
        <v>0.1285</v>
      </c>
      <c r="G81" s="616">
        <f t="shared" si="14"/>
        <v>0</v>
      </c>
      <c r="H81" s="616">
        <f t="shared" si="14"/>
        <v>0</v>
      </c>
      <c r="I81" s="616">
        <f t="shared" si="14"/>
        <v>0</v>
      </c>
      <c r="J81" s="616">
        <f t="shared" si="14"/>
        <v>8.0999999999999996E-3</v>
      </c>
      <c r="K81" s="616">
        <f t="shared" si="14"/>
        <v>0</v>
      </c>
      <c r="L81" s="616">
        <f t="shared" si="14"/>
        <v>0.1071</v>
      </c>
      <c r="M81" s="616">
        <f t="shared" si="14"/>
        <v>1.77E-2</v>
      </c>
      <c r="N81" s="616">
        <f t="shared" si="14"/>
        <v>1.3299999999999999E-2</v>
      </c>
      <c r="O81" s="616">
        <f t="shared" si="14"/>
        <v>6.2100000000000002E-2</v>
      </c>
      <c r="P81" s="623">
        <f t="shared" si="15"/>
        <v>1.0006999999999999</v>
      </c>
      <c r="S81" s="622">
        <f t="shared" si="18"/>
        <v>2068</v>
      </c>
      <c r="T81" s="624">
        <v>0</v>
      </c>
      <c r="U81" s="624">
        <v>5</v>
      </c>
      <c r="V81" s="625">
        <f t="shared" si="19"/>
        <v>0</v>
      </c>
      <c r="W81" s="626">
        <v>1</v>
      </c>
      <c r="X81" s="627">
        <f t="shared" si="16"/>
        <v>0</v>
      </c>
    </row>
    <row r="82" spans="2:24">
      <c r="B82" s="622">
        <f t="shared" si="17"/>
        <v>2069</v>
      </c>
      <c r="C82" s="628"/>
      <c r="D82" s="615">
        <v>1</v>
      </c>
      <c r="E82" s="616">
        <f t="shared" si="14"/>
        <v>0.66390000000000005</v>
      </c>
      <c r="F82" s="616">
        <f t="shared" si="14"/>
        <v>0.1285</v>
      </c>
      <c r="G82" s="616">
        <f t="shared" si="14"/>
        <v>0</v>
      </c>
      <c r="H82" s="616">
        <f t="shared" si="14"/>
        <v>0</v>
      </c>
      <c r="I82" s="616">
        <f t="shared" si="14"/>
        <v>0</v>
      </c>
      <c r="J82" s="616">
        <f t="shared" si="14"/>
        <v>8.0999999999999996E-3</v>
      </c>
      <c r="K82" s="616">
        <f t="shared" si="14"/>
        <v>0</v>
      </c>
      <c r="L82" s="616">
        <f t="shared" si="14"/>
        <v>0.1071</v>
      </c>
      <c r="M82" s="616">
        <f t="shared" si="14"/>
        <v>1.77E-2</v>
      </c>
      <c r="N82" s="616">
        <f t="shared" si="14"/>
        <v>1.3299999999999999E-2</v>
      </c>
      <c r="O82" s="616">
        <f t="shared" si="14"/>
        <v>6.2100000000000002E-2</v>
      </c>
      <c r="P82" s="623">
        <f t="shared" si="15"/>
        <v>1.0006999999999999</v>
      </c>
      <c r="S82" s="622">
        <f t="shared" si="18"/>
        <v>2069</v>
      </c>
      <c r="T82" s="624">
        <v>0</v>
      </c>
      <c r="U82" s="624">
        <v>5</v>
      </c>
      <c r="V82" s="625">
        <f t="shared" si="19"/>
        <v>0</v>
      </c>
      <c r="W82" s="626">
        <v>1</v>
      </c>
      <c r="X82" s="627">
        <f t="shared" si="16"/>
        <v>0</v>
      </c>
    </row>
    <row r="83" spans="2:24">
      <c r="B83" s="622">
        <f t="shared" si="17"/>
        <v>2070</v>
      </c>
      <c r="C83" s="628"/>
      <c r="D83" s="615">
        <v>1</v>
      </c>
      <c r="E83" s="616">
        <f t="shared" ref="E83:O93" si="20">E$8</f>
        <v>0.66390000000000005</v>
      </c>
      <c r="F83" s="616">
        <f t="shared" si="20"/>
        <v>0.1285</v>
      </c>
      <c r="G83" s="616">
        <f t="shared" si="14"/>
        <v>0</v>
      </c>
      <c r="H83" s="616">
        <f t="shared" si="20"/>
        <v>0</v>
      </c>
      <c r="I83" s="616">
        <f t="shared" si="14"/>
        <v>0</v>
      </c>
      <c r="J83" s="616">
        <f t="shared" si="20"/>
        <v>8.0999999999999996E-3</v>
      </c>
      <c r="K83" s="616">
        <f t="shared" si="20"/>
        <v>0</v>
      </c>
      <c r="L83" s="616">
        <f t="shared" si="20"/>
        <v>0.1071</v>
      </c>
      <c r="M83" s="616">
        <f t="shared" si="20"/>
        <v>1.77E-2</v>
      </c>
      <c r="N83" s="616">
        <f t="shared" si="20"/>
        <v>1.3299999999999999E-2</v>
      </c>
      <c r="O83" s="616">
        <f t="shared" si="20"/>
        <v>6.2100000000000002E-2</v>
      </c>
      <c r="P83" s="623">
        <f t="shared" si="15"/>
        <v>1.0006999999999999</v>
      </c>
      <c r="S83" s="622">
        <f t="shared" si="18"/>
        <v>2070</v>
      </c>
      <c r="T83" s="624">
        <v>0</v>
      </c>
      <c r="U83" s="624">
        <v>5</v>
      </c>
      <c r="V83" s="625">
        <f t="shared" si="19"/>
        <v>0</v>
      </c>
      <c r="W83" s="626">
        <v>1</v>
      </c>
      <c r="X83" s="627">
        <f t="shared" si="16"/>
        <v>0</v>
      </c>
    </row>
    <row r="84" spans="2:24">
      <c r="B84" s="622">
        <f t="shared" si="17"/>
        <v>2071</v>
      </c>
      <c r="C84" s="628"/>
      <c r="D84" s="615">
        <v>1</v>
      </c>
      <c r="E84" s="616">
        <f t="shared" si="20"/>
        <v>0.66390000000000005</v>
      </c>
      <c r="F84" s="616">
        <f t="shared" si="20"/>
        <v>0.1285</v>
      </c>
      <c r="G84" s="616">
        <f t="shared" si="14"/>
        <v>0</v>
      </c>
      <c r="H84" s="616">
        <f t="shared" si="20"/>
        <v>0</v>
      </c>
      <c r="I84" s="616">
        <f t="shared" si="14"/>
        <v>0</v>
      </c>
      <c r="J84" s="616">
        <f t="shared" si="20"/>
        <v>8.0999999999999996E-3</v>
      </c>
      <c r="K84" s="616">
        <f t="shared" si="20"/>
        <v>0</v>
      </c>
      <c r="L84" s="616">
        <f t="shared" si="20"/>
        <v>0.1071</v>
      </c>
      <c r="M84" s="616">
        <f t="shared" si="20"/>
        <v>1.77E-2</v>
      </c>
      <c r="N84" s="616">
        <f t="shared" si="20"/>
        <v>1.3299999999999999E-2</v>
      </c>
      <c r="O84" s="616">
        <f t="shared" si="20"/>
        <v>6.2100000000000002E-2</v>
      </c>
      <c r="P84" s="623">
        <f t="shared" si="15"/>
        <v>1.0006999999999999</v>
      </c>
      <c r="S84" s="622">
        <f t="shared" si="18"/>
        <v>2071</v>
      </c>
      <c r="T84" s="624">
        <v>0</v>
      </c>
      <c r="U84" s="624">
        <v>5</v>
      </c>
      <c r="V84" s="625">
        <f t="shared" si="19"/>
        <v>0</v>
      </c>
      <c r="W84" s="626">
        <v>1</v>
      </c>
      <c r="X84" s="627">
        <f t="shared" si="16"/>
        <v>0</v>
      </c>
    </row>
    <row r="85" spans="2:24">
      <c r="B85" s="622">
        <f t="shared" si="17"/>
        <v>2072</v>
      </c>
      <c r="C85" s="628"/>
      <c r="D85" s="615">
        <v>1</v>
      </c>
      <c r="E85" s="616">
        <f t="shared" si="20"/>
        <v>0.66390000000000005</v>
      </c>
      <c r="F85" s="616">
        <f t="shared" si="20"/>
        <v>0.1285</v>
      </c>
      <c r="G85" s="616">
        <f t="shared" si="14"/>
        <v>0</v>
      </c>
      <c r="H85" s="616">
        <f t="shared" si="20"/>
        <v>0</v>
      </c>
      <c r="I85" s="616">
        <f t="shared" si="14"/>
        <v>0</v>
      </c>
      <c r="J85" s="616">
        <f t="shared" si="20"/>
        <v>8.0999999999999996E-3</v>
      </c>
      <c r="K85" s="616">
        <f t="shared" si="20"/>
        <v>0</v>
      </c>
      <c r="L85" s="616">
        <f t="shared" si="20"/>
        <v>0.1071</v>
      </c>
      <c r="M85" s="616">
        <f t="shared" si="20"/>
        <v>1.77E-2</v>
      </c>
      <c r="N85" s="616">
        <f t="shared" si="20"/>
        <v>1.3299999999999999E-2</v>
      </c>
      <c r="O85" s="616">
        <f t="shared" si="20"/>
        <v>6.2100000000000002E-2</v>
      </c>
      <c r="P85" s="623">
        <f t="shared" si="15"/>
        <v>1.0006999999999999</v>
      </c>
      <c r="S85" s="622">
        <f t="shared" si="18"/>
        <v>2072</v>
      </c>
      <c r="T85" s="624">
        <v>0</v>
      </c>
      <c r="U85" s="624">
        <v>5</v>
      </c>
      <c r="V85" s="625">
        <f t="shared" si="19"/>
        <v>0</v>
      </c>
      <c r="W85" s="626">
        <v>1</v>
      </c>
      <c r="X85" s="627">
        <f t="shared" si="16"/>
        <v>0</v>
      </c>
    </row>
    <row r="86" spans="2:24">
      <c r="B86" s="622">
        <f t="shared" si="17"/>
        <v>2073</v>
      </c>
      <c r="C86" s="628"/>
      <c r="D86" s="615">
        <v>1</v>
      </c>
      <c r="E86" s="616">
        <f t="shared" si="20"/>
        <v>0.66390000000000005</v>
      </c>
      <c r="F86" s="616">
        <f t="shared" si="20"/>
        <v>0.1285</v>
      </c>
      <c r="G86" s="616">
        <f t="shared" si="14"/>
        <v>0</v>
      </c>
      <c r="H86" s="616">
        <f t="shared" si="20"/>
        <v>0</v>
      </c>
      <c r="I86" s="616">
        <f t="shared" si="14"/>
        <v>0</v>
      </c>
      <c r="J86" s="616">
        <f t="shared" si="20"/>
        <v>8.0999999999999996E-3</v>
      </c>
      <c r="K86" s="616">
        <f t="shared" si="20"/>
        <v>0</v>
      </c>
      <c r="L86" s="616">
        <f t="shared" si="20"/>
        <v>0.1071</v>
      </c>
      <c r="M86" s="616">
        <f t="shared" si="20"/>
        <v>1.77E-2</v>
      </c>
      <c r="N86" s="616">
        <f t="shared" si="20"/>
        <v>1.3299999999999999E-2</v>
      </c>
      <c r="O86" s="616">
        <f t="shared" si="20"/>
        <v>6.2100000000000002E-2</v>
      </c>
      <c r="P86" s="623">
        <f t="shared" si="15"/>
        <v>1.0006999999999999</v>
      </c>
      <c r="S86" s="622">
        <f t="shared" si="18"/>
        <v>2073</v>
      </c>
      <c r="T86" s="624">
        <v>0</v>
      </c>
      <c r="U86" s="624">
        <v>5</v>
      </c>
      <c r="V86" s="625">
        <f t="shared" si="19"/>
        <v>0</v>
      </c>
      <c r="W86" s="626">
        <v>1</v>
      </c>
      <c r="X86" s="627">
        <f t="shared" si="16"/>
        <v>0</v>
      </c>
    </row>
    <row r="87" spans="2:24">
      <c r="B87" s="622">
        <f t="shared" si="17"/>
        <v>2074</v>
      </c>
      <c r="C87" s="628"/>
      <c r="D87" s="615">
        <v>1</v>
      </c>
      <c r="E87" s="616">
        <f t="shared" si="20"/>
        <v>0.66390000000000005</v>
      </c>
      <c r="F87" s="616">
        <f t="shared" si="20"/>
        <v>0.1285</v>
      </c>
      <c r="G87" s="616">
        <f t="shared" si="14"/>
        <v>0</v>
      </c>
      <c r="H87" s="616">
        <f t="shared" si="20"/>
        <v>0</v>
      </c>
      <c r="I87" s="616">
        <f t="shared" si="14"/>
        <v>0</v>
      </c>
      <c r="J87" s="616">
        <f t="shared" si="20"/>
        <v>8.0999999999999996E-3</v>
      </c>
      <c r="K87" s="616">
        <f t="shared" si="20"/>
        <v>0</v>
      </c>
      <c r="L87" s="616">
        <f t="shared" si="20"/>
        <v>0.1071</v>
      </c>
      <c r="M87" s="616">
        <f t="shared" si="20"/>
        <v>1.77E-2</v>
      </c>
      <c r="N87" s="616">
        <f t="shared" si="20"/>
        <v>1.3299999999999999E-2</v>
      </c>
      <c r="O87" s="616">
        <f t="shared" si="20"/>
        <v>6.2100000000000002E-2</v>
      </c>
      <c r="P87" s="623">
        <f t="shared" si="15"/>
        <v>1.0006999999999999</v>
      </c>
      <c r="S87" s="622">
        <f t="shared" si="18"/>
        <v>2074</v>
      </c>
      <c r="T87" s="624">
        <v>0</v>
      </c>
      <c r="U87" s="624">
        <v>5</v>
      </c>
      <c r="V87" s="625">
        <f t="shared" si="19"/>
        <v>0</v>
      </c>
      <c r="W87" s="626">
        <v>1</v>
      </c>
      <c r="X87" s="627">
        <f t="shared" si="16"/>
        <v>0</v>
      </c>
    </row>
    <row r="88" spans="2:24">
      <c r="B88" s="622">
        <f t="shared" si="17"/>
        <v>2075</v>
      </c>
      <c r="C88" s="628"/>
      <c r="D88" s="615">
        <v>1</v>
      </c>
      <c r="E88" s="616">
        <f t="shared" si="20"/>
        <v>0.66390000000000005</v>
      </c>
      <c r="F88" s="616">
        <f t="shared" si="20"/>
        <v>0.1285</v>
      </c>
      <c r="G88" s="616">
        <f t="shared" si="14"/>
        <v>0</v>
      </c>
      <c r="H88" s="616">
        <f t="shared" si="20"/>
        <v>0</v>
      </c>
      <c r="I88" s="616">
        <f t="shared" si="14"/>
        <v>0</v>
      </c>
      <c r="J88" s="616">
        <f t="shared" si="20"/>
        <v>8.0999999999999996E-3</v>
      </c>
      <c r="K88" s="616">
        <f t="shared" si="20"/>
        <v>0</v>
      </c>
      <c r="L88" s="616">
        <f t="shared" si="20"/>
        <v>0.1071</v>
      </c>
      <c r="M88" s="616">
        <f t="shared" si="20"/>
        <v>1.77E-2</v>
      </c>
      <c r="N88" s="616">
        <f t="shared" si="20"/>
        <v>1.3299999999999999E-2</v>
      </c>
      <c r="O88" s="616">
        <f t="shared" si="20"/>
        <v>6.2100000000000002E-2</v>
      </c>
      <c r="P88" s="623">
        <f t="shared" si="15"/>
        <v>1.0006999999999999</v>
      </c>
      <c r="S88" s="622">
        <f t="shared" si="18"/>
        <v>2075</v>
      </c>
      <c r="T88" s="624">
        <v>0</v>
      </c>
      <c r="U88" s="624">
        <v>5</v>
      </c>
      <c r="V88" s="625">
        <f t="shared" si="19"/>
        <v>0</v>
      </c>
      <c r="W88" s="626">
        <v>1</v>
      </c>
      <c r="X88" s="627">
        <f t="shared" si="16"/>
        <v>0</v>
      </c>
    </row>
    <row r="89" spans="2:24">
      <c r="B89" s="622">
        <f t="shared" si="17"/>
        <v>2076</v>
      </c>
      <c r="C89" s="628"/>
      <c r="D89" s="615">
        <v>1</v>
      </c>
      <c r="E89" s="616">
        <f t="shared" si="20"/>
        <v>0.66390000000000005</v>
      </c>
      <c r="F89" s="616">
        <f t="shared" si="20"/>
        <v>0.1285</v>
      </c>
      <c r="G89" s="616">
        <f t="shared" si="20"/>
        <v>0</v>
      </c>
      <c r="H89" s="616">
        <f t="shared" si="20"/>
        <v>0</v>
      </c>
      <c r="I89" s="616">
        <f t="shared" si="20"/>
        <v>0</v>
      </c>
      <c r="J89" s="616">
        <f t="shared" si="20"/>
        <v>8.0999999999999996E-3</v>
      </c>
      <c r="K89" s="616">
        <f t="shared" si="20"/>
        <v>0</v>
      </c>
      <c r="L89" s="616">
        <f t="shared" si="20"/>
        <v>0.1071</v>
      </c>
      <c r="M89" s="616">
        <f t="shared" si="20"/>
        <v>1.77E-2</v>
      </c>
      <c r="N89" s="616">
        <f t="shared" si="20"/>
        <v>1.3299999999999999E-2</v>
      </c>
      <c r="O89" s="616">
        <f t="shared" si="20"/>
        <v>6.2100000000000002E-2</v>
      </c>
      <c r="P89" s="623">
        <f t="shared" si="15"/>
        <v>1.0006999999999999</v>
      </c>
      <c r="S89" s="622">
        <f t="shared" si="18"/>
        <v>2076</v>
      </c>
      <c r="T89" s="624">
        <v>0</v>
      </c>
      <c r="U89" s="624">
        <v>5</v>
      </c>
      <c r="V89" s="625">
        <f t="shared" si="19"/>
        <v>0</v>
      </c>
      <c r="W89" s="626">
        <v>1</v>
      </c>
      <c r="X89" s="627">
        <f t="shared" si="16"/>
        <v>0</v>
      </c>
    </row>
    <row r="90" spans="2:24">
      <c r="B90" s="622">
        <f t="shared" si="17"/>
        <v>2077</v>
      </c>
      <c r="C90" s="628"/>
      <c r="D90" s="615">
        <v>1</v>
      </c>
      <c r="E90" s="616">
        <f t="shared" si="20"/>
        <v>0.66390000000000005</v>
      </c>
      <c r="F90" s="616">
        <f t="shared" si="20"/>
        <v>0.1285</v>
      </c>
      <c r="G90" s="616">
        <f t="shared" si="20"/>
        <v>0</v>
      </c>
      <c r="H90" s="616">
        <f t="shared" si="20"/>
        <v>0</v>
      </c>
      <c r="I90" s="616">
        <f t="shared" si="20"/>
        <v>0</v>
      </c>
      <c r="J90" s="616">
        <f t="shared" si="20"/>
        <v>8.0999999999999996E-3</v>
      </c>
      <c r="K90" s="616">
        <f t="shared" si="20"/>
        <v>0</v>
      </c>
      <c r="L90" s="616">
        <f t="shared" si="20"/>
        <v>0.1071</v>
      </c>
      <c r="M90" s="616">
        <f t="shared" si="20"/>
        <v>1.77E-2</v>
      </c>
      <c r="N90" s="616">
        <f t="shared" si="20"/>
        <v>1.3299999999999999E-2</v>
      </c>
      <c r="O90" s="616">
        <f t="shared" si="20"/>
        <v>6.2100000000000002E-2</v>
      </c>
      <c r="P90" s="623">
        <f t="shared" si="15"/>
        <v>1.0006999999999999</v>
      </c>
      <c r="S90" s="622">
        <f t="shared" si="18"/>
        <v>2077</v>
      </c>
      <c r="T90" s="624">
        <v>0</v>
      </c>
      <c r="U90" s="624">
        <v>5</v>
      </c>
      <c r="V90" s="625">
        <f t="shared" si="19"/>
        <v>0</v>
      </c>
      <c r="W90" s="626">
        <v>1</v>
      </c>
      <c r="X90" s="627">
        <f t="shared" si="16"/>
        <v>0</v>
      </c>
    </row>
    <row r="91" spans="2:24">
      <c r="B91" s="622">
        <f t="shared" si="17"/>
        <v>2078</v>
      </c>
      <c r="C91" s="628"/>
      <c r="D91" s="615">
        <v>1</v>
      </c>
      <c r="E91" s="616">
        <f t="shared" si="20"/>
        <v>0.66390000000000005</v>
      </c>
      <c r="F91" s="616">
        <f t="shared" si="20"/>
        <v>0.1285</v>
      </c>
      <c r="G91" s="616">
        <f t="shared" si="20"/>
        <v>0</v>
      </c>
      <c r="H91" s="616">
        <f t="shared" si="20"/>
        <v>0</v>
      </c>
      <c r="I91" s="616">
        <f t="shared" si="20"/>
        <v>0</v>
      </c>
      <c r="J91" s="616">
        <f t="shared" si="20"/>
        <v>8.0999999999999996E-3</v>
      </c>
      <c r="K91" s="616">
        <f t="shared" si="20"/>
        <v>0</v>
      </c>
      <c r="L91" s="616">
        <f t="shared" si="20"/>
        <v>0.1071</v>
      </c>
      <c r="M91" s="616">
        <f t="shared" si="20"/>
        <v>1.77E-2</v>
      </c>
      <c r="N91" s="616">
        <f t="shared" si="20"/>
        <v>1.3299999999999999E-2</v>
      </c>
      <c r="O91" s="616">
        <f t="shared" si="20"/>
        <v>6.2100000000000002E-2</v>
      </c>
      <c r="P91" s="623">
        <f t="shared" si="15"/>
        <v>1.0006999999999999</v>
      </c>
      <c r="S91" s="622">
        <f t="shared" si="18"/>
        <v>2078</v>
      </c>
      <c r="T91" s="624">
        <v>0</v>
      </c>
      <c r="U91" s="624">
        <v>5</v>
      </c>
      <c r="V91" s="625">
        <f t="shared" si="19"/>
        <v>0</v>
      </c>
      <c r="W91" s="626">
        <v>1</v>
      </c>
      <c r="X91" s="627">
        <f t="shared" si="16"/>
        <v>0</v>
      </c>
    </row>
    <row r="92" spans="2:24">
      <c r="B92" s="622">
        <f t="shared" si="17"/>
        <v>2079</v>
      </c>
      <c r="C92" s="628"/>
      <c r="D92" s="615">
        <v>1</v>
      </c>
      <c r="E92" s="616">
        <f t="shared" si="20"/>
        <v>0.66390000000000005</v>
      </c>
      <c r="F92" s="616">
        <f t="shared" si="20"/>
        <v>0.1285</v>
      </c>
      <c r="G92" s="616">
        <f t="shared" si="20"/>
        <v>0</v>
      </c>
      <c r="H92" s="616">
        <f t="shared" si="20"/>
        <v>0</v>
      </c>
      <c r="I92" s="616">
        <f t="shared" si="20"/>
        <v>0</v>
      </c>
      <c r="J92" s="616">
        <f t="shared" si="20"/>
        <v>8.0999999999999996E-3</v>
      </c>
      <c r="K92" s="616">
        <f t="shared" si="20"/>
        <v>0</v>
      </c>
      <c r="L92" s="616">
        <f t="shared" si="20"/>
        <v>0.1071</v>
      </c>
      <c r="M92" s="616">
        <f t="shared" si="20"/>
        <v>1.77E-2</v>
      </c>
      <c r="N92" s="616">
        <f t="shared" si="20"/>
        <v>1.3299999999999999E-2</v>
      </c>
      <c r="O92" s="616">
        <f t="shared" si="20"/>
        <v>6.2100000000000002E-2</v>
      </c>
      <c r="P92" s="623">
        <f t="shared" si="15"/>
        <v>1.0006999999999999</v>
      </c>
      <c r="S92" s="622">
        <f t="shared" si="18"/>
        <v>2079</v>
      </c>
      <c r="T92" s="624">
        <v>0</v>
      </c>
      <c r="U92" s="624">
        <v>5</v>
      </c>
      <c r="V92" s="625">
        <f t="shared" si="19"/>
        <v>0</v>
      </c>
      <c r="W92" s="626">
        <v>1</v>
      </c>
      <c r="X92" s="627">
        <f t="shared" si="16"/>
        <v>0</v>
      </c>
    </row>
    <row r="93" spans="2:24" ht="13.5" thickBot="1">
      <c r="B93" s="629">
        <f t="shared" si="17"/>
        <v>2080</v>
      </c>
      <c r="C93" s="630"/>
      <c r="D93" s="615">
        <v>1</v>
      </c>
      <c r="E93" s="631">
        <f t="shared" si="20"/>
        <v>0.66390000000000005</v>
      </c>
      <c r="F93" s="631">
        <f t="shared" si="20"/>
        <v>0.1285</v>
      </c>
      <c r="G93" s="631">
        <f t="shared" si="20"/>
        <v>0</v>
      </c>
      <c r="H93" s="631">
        <f t="shared" si="20"/>
        <v>0</v>
      </c>
      <c r="I93" s="631">
        <f t="shared" si="20"/>
        <v>0</v>
      </c>
      <c r="J93" s="631">
        <f t="shared" si="20"/>
        <v>8.0999999999999996E-3</v>
      </c>
      <c r="K93" s="631">
        <f t="shared" si="20"/>
        <v>0</v>
      </c>
      <c r="L93" s="631">
        <f t="shared" si="20"/>
        <v>0.1071</v>
      </c>
      <c r="M93" s="631">
        <f t="shared" si="20"/>
        <v>1.77E-2</v>
      </c>
      <c r="N93" s="631">
        <f t="shared" si="20"/>
        <v>1.3299999999999999E-2</v>
      </c>
      <c r="O93" s="632">
        <f t="shared" si="20"/>
        <v>6.2100000000000002E-2</v>
      </c>
      <c r="P93" s="633">
        <f t="shared" si="15"/>
        <v>1.0006999999999999</v>
      </c>
      <c r="S93" s="629">
        <f t="shared" si="18"/>
        <v>2080</v>
      </c>
      <c r="T93" s="634">
        <v>0</v>
      </c>
      <c r="U93" s="635">
        <v>5</v>
      </c>
      <c r="V93" s="636">
        <f t="shared" si="19"/>
        <v>0</v>
      </c>
      <c r="W93" s="637">
        <v>1</v>
      </c>
      <c r="X93" s="638">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749" t="str">
        <f>city</f>
        <v>Berau</v>
      </c>
      <c r="J2" s="750"/>
      <c r="K2" s="750"/>
      <c r="L2" s="750"/>
      <c r="M2" s="750"/>
      <c r="N2" s="750"/>
      <c r="O2" s="750"/>
    </row>
    <row r="3" spans="2:16" ht="16.5" thickBot="1">
      <c r="C3" s="4"/>
      <c r="H3" s="5" t="s">
        <v>276</v>
      </c>
      <c r="I3" s="749" t="str">
        <f>province</f>
        <v>Kalimantan Timur</v>
      </c>
      <c r="J3" s="750"/>
      <c r="K3" s="750"/>
      <c r="L3" s="750"/>
      <c r="M3" s="750"/>
      <c r="N3" s="750"/>
      <c r="O3" s="750"/>
    </row>
    <row r="4" spans="2:16" ht="16.5" thickBot="1">
      <c r="D4" s="4"/>
      <c r="E4" s="4"/>
      <c r="H4" s="5" t="s">
        <v>30</v>
      </c>
      <c r="I4" s="749" t="str">
        <f>country</f>
        <v>Indonesia</v>
      </c>
      <c r="J4" s="750"/>
      <c r="K4" s="750"/>
      <c r="L4" s="750"/>
      <c r="M4" s="750"/>
      <c r="N4" s="750"/>
      <c r="O4" s="750"/>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736" t="s">
        <v>32</v>
      </c>
      <c r="D10" s="737"/>
      <c r="E10" s="737"/>
      <c r="F10" s="737"/>
      <c r="G10" s="737"/>
      <c r="H10" s="737"/>
      <c r="I10" s="737"/>
      <c r="J10" s="737"/>
      <c r="K10" s="737"/>
      <c r="L10" s="737"/>
      <c r="M10" s="737"/>
      <c r="N10" s="737"/>
      <c r="O10" s="737"/>
      <c r="P10" s="738"/>
    </row>
    <row r="11" spans="2:16" ht="13.5" customHeight="1" thickBot="1">
      <c r="C11" s="740" t="s">
        <v>228</v>
      </c>
      <c r="D11" s="740" t="s">
        <v>262</v>
      </c>
      <c r="E11" s="740" t="s">
        <v>267</v>
      </c>
      <c r="F11" s="740" t="s">
        <v>261</v>
      </c>
      <c r="G11" s="740" t="s">
        <v>2</v>
      </c>
      <c r="H11" s="740" t="s">
        <v>16</v>
      </c>
      <c r="I11" s="740" t="s">
        <v>229</v>
      </c>
      <c r="J11" s="751" t="s">
        <v>273</v>
      </c>
      <c r="K11" s="752"/>
      <c r="L11" s="752"/>
      <c r="M11" s="753"/>
      <c r="N11" s="740" t="s">
        <v>146</v>
      </c>
      <c r="O11" s="740" t="s">
        <v>210</v>
      </c>
      <c r="P11" s="739" t="s">
        <v>308</v>
      </c>
    </row>
    <row r="12" spans="2:16" s="1" customFormat="1">
      <c r="B12" s="365" t="s">
        <v>1</v>
      </c>
      <c r="C12" s="754"/>
      <c r="D12" s="754"/>
      <c r="E12" s="754"/>
      <c r="F12" s="754"/>
      <c r="G12" s="754"/>
      <c r="H12" s="754"/>
      <c r="I12" s="754"/>
      <c r="J12" s="369" t="s">
        <v>230</v>
      </c>
      <c r="K12" s="369" t="s">
        <v>231</v>
      </c>
      <c r="L12" s="369" t="s">
        <v>232</v>
      </c>
      <c r="M12" s="365" t="s">
        <v>233</v>
      </c>
      <c r="N12" s="754"/>
      <c r="O12" s="754"/>
      <c r="P12" s="754"/>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4.8070216940328008</v>
      </c>
      <c r="D14" s="549">
        <f>Activity!$C13*Activity!$D13*Activity!F13</f>
        <v>0.93041465233200005</v>
      </c>
      <c r="E14" s="549">
        <f>Activity!$C13*Activity!$D13*Activity!G13</f>
        <v>0</v>
      </c>
      <c r="F14" s="549">
        <f>Activity!$C13*Activity!$D13*Activity!H13</f>
        <v>0</v>
      </c>
      <c r="G14" s="549">
        <f>Activity!$C13*Activity!$D13*Activity!I13</f>
        <v>0</v>
      </c>
      <c r="H14" s="549">
        <f>Activity!$C13*Activity!$D13*Activity!J13</f>
        <v>5.8648705711199997E-2</v>
      </c>
      <c r="I14" s="549">
        <f>Activity!$C13*Activity!$D13*Activity!K13</f>
        <v>0</v>
      </c>
      <c r="J14" s="549">
        <f>Activity!$C13*Activity!$D13*Activity!L13</f>
        <v>0.77546621995920006</v>
      </c>
      <c r="K14" s="550">
        <f>Activity!$C13*Activity!$D13*Activity!M13</f>
        <v>0.12815828285040001</v>
      </c>
      <c r="L14" s="550">
        <f>Activity!$C13*Activity!$D13*Activity!N13</f>
        <v>9.6299726661599999E-2</v>
      </c>
      <c r="M14" s="549">
        <f>Activity!$C13*Activity!$D13*Activity!O13</f>
        <v>0.44964007711920001</v>
      </c>
      <c r="N14" s="412">
        <v>0</v>
      </c>
      <c r="O14" s="557">
        <f>Activity!C13*Activity!D13</f>
        <v>7.2405809520000002</v>
      </c>
      <c r="P14" s="558">
        <f>Activity!X13</f>
        <v>0</v>
      </c>
    </row>
    <row r="15" spans="2:16">
      <c r="B15" s="34">
        <f>B14+1</f>
        <v>2001</v>
      </c>
      <c r="C15" s="551">
        <f>Activity!$C14*Activity!$D14*Activity!E14</f>
        <v>5.0736919366583999</v>
      </c>
      <c r="D15" s="552">
        <f>Activity!$C14*Activity!$D14*Activity!F14</f>
        <v>0.9820295433959999</v>
      </c>
      <c r="E15" s="550">
        <f>Activity!$C14*Activity!$D14*Activity!G14</f>
        <v>0</v>
      </c>
      <c r="F15" s="552">
        <f>Activity!$C14*Activity!$D14*Activity!H14</f>
        <v>0</v>
      </c>
      <c r="G15" s="552">
        <f>Activity!$C14*Activity!$D14*Activity!I14</f>
        <v>0</v>
      </c>
      <c r="H15" s="552">
        <f>Activity!$C14*Activity!$D14*Activity!J14</f>
        <v>6.190225137359999E-2</v>
      </c>
      <c r="I15" s="552">
        <f>Activity!$C14*Activity!$D14*Activity!K14</f>
        <v>0</v>
      </c>
      <c r="J15" s="553">
        <f>Activity!$C14*Activity!$D14*Activity!L14</f>
        <v>0.81848532371759997</v>
      </c>
      <c r="K15" s="552">
        <f>Activity!$C14*Activity!$D14*Activity!M14</f>
        <v>0.13526788263119999</v>
      </c>
      <c r="L15" s="552">
        <f>Activity!$C14*Activity!$D14*Activity!N14</f>
        <v>0.10164196830479999</v>
      </c>
      <c r="M15" s="550">
        <f>Activity!$C14*Activity!$D14*Activity!O14</f>
        <v>0.47458392719759995</v>
      </c>
      <c r="N15" s="413">
        <v>0</v>
      </c>
      <c r="O15" s="552">
        <f>Activity!C14*Activity!D14</f>
        <v>7.6422532559999992</v>
      </c>
      <c r="P15" s="559">
        <f>Activity!X14</f>
        <v>0</v>
      </c>
    </row>
    <row r="16" spans="2:16">
      <c r="B16" s="7">
        <f t="shared" ref="B16:B21" si="0">B15+1</f>
        <v>2002</v>
      </c>
      <c r="C16" s="551">
        <f>Activity!$C15*Activity!$D15*Activity!E15</f>
        <v>5.3607430541808014</v>
      </c>
      <c r="D16" s="552">
        <f>Activity!$C15*Activity!$D15*Activity!F15</f>
        <v>1.0375892189520002</v>
      </c>
      <c r="E16" s="550">
        <f>Activity!$C15*Activity!$D15*Activity!G15</f>
        <v>0</v>
      </c>
      <c r="F16" s="552">
        <f>Activity!$C15*Activity!$D15*Activity!H15</f>
        <v>0</v>
      </c>
      <c r="G16" s="552">
        <f>Activity!$C15*Activity!$D15*Activity!I15</f>
        <v>0</v>
      </c>
      <c r="H16" s="552">
        <f>Activity!$C15*Activity!$D15*Activity!J15</f>
        <v>6.5404456603200004E-2</v>
      </c>
      <c r="I16" s="552">
        <f>Activity!$C15*Activity!$D15*Activity!K15</f>
        <v>0</v>
      </c>
      <c r="J16" s="553">
        <f>Activity!$C15*Activity!$D15*Activity!L15</f>
        <v>0.86479225953120009</v>
      </c>
      <c r="K16" s="552">
        <f>Activity!$C15*Activity!$D15*Activity!M15</f>
        <v>0.14292084961440002</v>
      </c>
      <c r="L16" s="552">
        <f>Activity!$C15*Activity!$D15*Activity!N15</f>
        <v>0.10739250281760002</v>
      </c>
      <c r="M16" s="550">
        <f>Activity!$C15*Activity!$D15*Activity!O15</f>
        <v>0.50143416729120005</v>
      </c>
      <c r="N16" s="413">
        <v>0</v>
      </c>
      <c r="O16" s="552">
        <f>Activity!C15*Activity!D15</f>
        <v>8.0746242720000012</v>
      </c>
      <c r="P16" s="559">
        <f>Activity!X15</f>
        <v>0</v>
      </c>
    </row>
    <row r="17" spans="2:16">
      <c r="B17" s="7">
        <f t="shared" si="0"/>
        <v>2003</v>
      </c>
      <c r="C17" s="551">
        <f>Activity!$C16*Activity!$D16*Activity!E16</f>
        <v>5.4588822871176008</v>
      </c>
      <c r="D17" s="552">
        <f>Activity!$C16*Activity!$D16*Activity!F16</f>
        <v>1.0565843860440001</v>
      </c>
      <c r="E17" s="550">
        <f>Activity!$C16*Activity!$D16*Activity!G16</f>
        <v>0</v>
      </c>
      <c r="F17" s="552">
        <f>Activity!$C16*Activity!$D16*Activity!H16</f>
        <v>0</v>
      </c>
      <c r="G17" s="552">
        <f>Activity!$C16*Activity!$D16*Activity!I16</f>
        <v>0</v>
      </c>
      <c r="H17" s="552">
        <f>Activity!$C16*Activity!$D16*Activity!J16</f>
        <v>6.6601817330399993E-2</v>
      </c>
      <c r="I17" s="552">
        <f>Activity!$C16*Activity!$D16*Activity!K16</f>
        <v>0</v>
      </c>
      <c r="J17" s="553">
        <f>Activity!$C16*Activity!$D16*Activity!L16</f>
        <v>0.88062402914640003</v>
      </c>
      <c r="K17" s="552">
        <f>Activity!$C16*Activity!$D16*Activity!M16</f>
        <v>0.1455373045368</v>
      </c>
      <c r="L17" s="552">
        <f>Activity!$C16*Activity!$D16*Activity!N16</f>
        <v>0.1093585395672</v>
      </c>
      <c r="M17" s="550">
        <f>Activity!$C16*Activity!$D16*Activity!O16</f>
        <v>0.5106139328664</v>
      </c>
      <c r="N17" s="413">
        <v>0</v>
      </c>
      <c r="O17" s="552">
        <f>Activity!C16*Activity!D16</f>
        <v>8.2224465840000001</v>
      </c>
      <c r="P17" s="559">
        <f>Activity!X16</f>
        <v>0</v>
      </c>
    </row>
    <row r="18" spans="2:16">
      <c r="B18" s="7">
        <f t="shared" si="0"/>
        <v>2004</v>
      </c>
      <c r="C18" s="551">
        <f>Activity!$C17*Activity!$D17*Activity!E17</f>
        <v>5.7594797291196</v>
      </c>
      <c r="D18" s="552">
        <f>Activity!$C17*Activity!$D17*Activity!F17</f>
        <v>1.114765996674</v>
      </c>
      <c r="E18" s="550">
        <f>Activity!$C17*Activity!$D17*Activity!G17</f>
        <v>0</v>
      </c>
      <c r="F18" s="552">
        <f>Activity!$C17*Activity!$D17*Activity!H17</f>
        <v>0</v>
      </c>
      <c r="G18" s="552">
        <f>Activity!$C17*Activity!$D17*Activity!I17</f>
        <v>0</v>
      </c>
      <c r="H18" s="552">
        <f>Activity!$C17*Activity!$D17*Activity!J17</f>
        <v>7.0269296288399993E-2</v>
      </c>
      <c r="I18" s="552">
        <f>Activity!$C17*Activity!$D17*Activity!K17</f>
        <v>0</v>
      </c>
      <c r="J18" s="553">
        <f>Activity!$C17*Activity!$D17*Activity!L17</f>
        <v>0.92911625092439998</v>
      </c>
      <c r="K18" s="552">
        <f>Activity!$C17*Activity!$D17*Activity!M17</f>
        <v>0.15355142522279999</v>
      </c>
      <c r="L18" s="552">
        <f>Activity!$C17*Activity!$D17*Activity!N17</f>
        <v>0.11538044946119999</v>
      </c>
      <c r="M18" s="550">
        <f>Activity!$C17*Activity!$D17*Activity!O17</f>
        <v>0.53873127154440004</v>
      </c>
      <c r="N18" s="413">
        <v>0</v>
      </c>
      <c r="O18" s="552">
        <f>Activity!C17*Activity!D17</f>
        <v>8.6752217639999998</v>
      </c>
      <c r="P18" s="559">
        <f>Activity!X17</f>
        <v>0</v>
      </c>
    </row>
    <row r="19" spans="2:16">
      <c r="B19" s="7">
        <f t="shared" si="0"/>
        <v>2005</v>
      </c>
      <c r="C19" s="551">
        <f>Activity!$C18*Activity!$D18*Activity!E18</f>
        <v>6.1736862247632009</v>
      </c>
      <c r="D19" s="552">
        <f>Activity!$C18*Activity!$D18*Activity!F18</f>
        <v>1.194937008408</v>
      </c>
      <c r="E19" s="550">
        <f>Activity!$C18*Activity!$D18*Activity!G18</f>
        <v>0</v>
      </c>
      <c r="F19" s="552">
        <f>Activity!$C18*Activity!$D18*Activity!H18</f>
        <v>0</v>
      </c>
      <c r="G19" s="552">
        <f>Activity!$C18*Activity!$D18*Activity!I18</f>
        <v>0</v>
      </c>
      <c r="H19" s="552">
        <f>Activity!$C18*Activity!$D18*Activity!J18</f>
        <v>7.5322877572799998E-2</v>
      </c>
      <c r="I19" s="552">
        <f>Activity!$C18*Activity!$D18*Activity!K18</f>
        <v>0</v>
      </c>
      <c r="J19" s="553">
        <f>Activity!$C18*Activity!$D18*Activity!L18</f>
        <v>0.99593582568479999</v>
      </c>
      <c r="K19" s="552">
        <f>Activity!$C18*Activity!$D18*Activity!M18</f>
        <v>0.1645944361776</v>
      </c>
      <c r="L19" s="552">
        <f>Activity!$C18*Activity!$D18*Activity!N18</f>
        <v>0.1236783051504</v>
      </c>
      <c r="M19" s="550">
        <f>Activity!$C18*Activity!$D18*Activity!O18</f>
        <v>0.57747539472480003</v>
      </c>
      <c r="N19" s="413">
        <v>0</v>
      </c>
      <c r="O19" s="552">
        <f>Activity!C18*Activity!D18</f>
        <v>9.2991206880000004</v>
      </c>
      <c r="P19" s="559">
        <f>Activity!X18</f>
        <v>0</v>
      </c>
    </row>
    <row r="20" spans="2:16">
      <c r="B20" s="7">
        <f t="shared" si="0"/>
        <v>2006</v>
      </c>
      <c r="C20" s="551">
        <f>Activity!$C19*Activity!$D19*Activity!E19</f>
        <v>6.4249275721355996</v>
      </c>
      <c r="D20" s="552">
        <f>Activity!$C19*Activity!$D19*Activity!F19</f>
        <v>1.2435655867139999</v>
      </c>
      <c r="E20" s="550">
        <f>Activity!$C19*Activity!$D19*Activity!G19</f>
        <v>0</v>
      </c>
      <c r="F20" s="552">
        <f>Activity!$C19*Activity!$D19*Activity!H19</f>
        <v>0</v>
      </c>
      <c r="G20" s="552">
        <f>Activity!$C19*Activity!$D19*Activity!I19</f>
        <v>0</v>
      </c>
      <c r="H20" s="552">
        <f>Activity!$C19*Activity!$D19*Activity!J19</f>
        <v>7.838818095239998E-2</v>
      </c>
      <c r="I20" s="552">
        <f>Activity!$C19*Activity!$D19*Activity!K19</f>
        <v>0</v>
      </c>
      <c r="J20" s="553">
        <f>Activity!$C19*Activity!$D19*Activity!L19</f>
        <v>1.0364659481483998</v>
      </c>
      <c r="K20" s="552">
        <f>Activity!$C19*Activity!$D19*Activity!M19</f>
        <v>0.17129269171079997</v>
      </c>
      <c r="L20" s="552">
        <f>Activity!$C19*Activity!$D19*Activity!N19</f>
        <v>0.12871145761319996</v>
      </c>
      <c r="M20" s="550">
        <f>Activity!$C19*Activity!$D19*Activity!O19</f>
        <v>0.60097605396839993</v>
      </c>
      <c r="N20" s="413">
        <v>0</v>
      </c>
      <c r="O20" s="552">
        <f>Activity!C19*Activity!D19</f>
        <v>9.6775532039999987</v>
      </c>
      <c r="P20" s="559">
        <f>Activity!X19</f>
        <v>0</v>
      </c>
    </row>
    <row r="21" spans="2:16">
      <c r="B21" s="7">
        <f t="shared" si="0"/>
        <v>2007</v>
      </c>
      <c r="C21" s="551">
        <f>Activity!$C20*Activity!$D20*Activity!E20</f>
        <v>6.6834945753444011</v>
      </c>
      <c r="D21" s="552">
        <f>Activity!$C20*Activity!$D20*Activity!F20</f>
        <v>1.293612069486</v>
      </c>
      <c r="E21" s="550">
        <f>Activity!$C20*Activity!$D20*Activity!G20</f>
        <v>0</v>
      </c>
      <c r="F21" s="552">
        <f>Activity!$C20*Activity!$D20*Activity!H20</f>
        <v>0</v>
      </c>
      <c r="G21" s="552">
        <f>Activity!$C20*Activity!$D20*Activity!I20</f>
        <v>0</v>
      </c>
      <c r="H21" s="552">
        <f>Activity!$C20*Activity!$D20*Activity!J20</f>
        <v>8.1542861967600008E-2</v>
      </c>
      <c r="I21" s="552">
        <f>Activity!$C20*Activity!$D20*Activity!K20</f>
        <v>0</v>
      </c>
      <c r="J21" s="553">
        <f>Activity!$C20*Activity!$D20*Activity!L20</f>
        <v>1.0781778415716001</v>
      </c>
      <c r="K21" s="552">
        <f>Activity!$C20*Activity!$D20*Activity!M20</f>
        <v>0.17818625392920001</v>
      </c>
      <c r="L21" s="552">
        <f>Activity!$C20*Activity!$D20*Activity!N20</f>
        <v>0.13389136594680001</v>
      </c>
      <c r="M21" s="550">
        <f>Activity!$C20*Activity!$D20*Activity!O20</f>
        <v>0.62516194175160011</v>
      </c>
      <c r="N21" s="413">
        <v>0</v>
      </c>
      <c r="O21" s="552">
        <f>Activity!C20*Activity!D20</f>
        <v>10.067019996000001</v>
      </c>
      <c r="P21" s="559">
        <f>Activity!X20</f>
        <v>0</v>
      </c>
    </row>
    <row r="22" spans="2:16">
      <c r="B22" s="7">
        <f t="shared" ref="B22:B85" si="1">B21+1</f>
        <v>2008</v>
      </c>
      <c r="C22" s="551">
        <f>Activity!$C21*Activity!$D21*Activity!E21</f>
        <v>6.9488552035188</v>
      </c>
      <c r="D22" s="552">
        <f>Activity!$C21*Activity!$D21*Activity!F21</f>
        <v>1.3449734804219999</v>
      </c>
      <c r="E22" s="550">
        <f>Activity!$C21*Activity!$D21*Activity!G21</f>
        <v>0</v>
      </c>
      <c r="F22" s="552">
        <f>Activity!$C21*Activity!$D21*Activity!H21</f>
        <v>0</v>
      </c>
      <c r="G22" s="552">
        <f>Activity!$C21*Activity!$D21*Activity!I21</f>
        <v>0</v>
      </c>
      <c r="H22" s="552">
        <f>Activity!$C21*Activity!$D21*Activity!J21</f>
        <v>8.4780429505199997E-2</v>
      </c>
      <c r="I22" s="552">
        <f>Activity!$C21*Activity!$D21*Activity!K21</f>
        <v>0</v>
      </c>
      <c r="J22" s="553">
        <f>Activity!$C21*Activity!$D21*Activity!L21</f>
        <v>1.1209856790132</v>
      </c>
      <c r="K22" s="552">
        <f>Activity!$C21*Activity!$D21*Activity!M21</f>
        <v>0.18526093854840001</v>
      </c>
      <c r="L22" s="552">
        <f>Activity!$C21*Activity!$D21*Activity!N21</f>
        <v>0.1392073719036</v>
      </c>
      <c r="M22" s="550">
        <f>Activity!$C21*Activity!$D21*Activity!O21</f>
        <v>0.6499832928732</v>
      </c>
      <c r="N22" s="413">
        <v>0</v>
      </c>
      <c r="O22" s="552">
        <f>Activity!C21*Activity!D21</f>
        <v>10.466719692</v>
      </c>
      <c r="P22" s="559">
        <f>Activity!X21</f>
        <v>0</v>
      </c>
    </row>
    <row r="23" spans="2:16">
      <c r="B23" s="7">
        <f t="shared" si="1"/>
        <v>2009</v>
      </c>
      <c r="C23" s="551">
        <f>Activity!$C22*Activity!$D22*Activity!E22</f>
        <v>7.2201500221752006</v>
      </c>
      <c r="D23" s="552">
        <f>Activity!$C22*Activity!$D22*Activity!F22</f>
        <v>1.3974834731880001</v>
      </c>
      <c r="E23" s="550">
        <f>Activity!$C22*Activity!$D22*Activity!G22</f>
        <v>0</v>
      </c>
      <c r="F23" s="552">
        <f>Activity!$C22*Activity!$D22*Activity!H22</f>
        <v>0</v>
      </c>
      <c r="G23" s="552">
        <f>Activity!$C22*Activity!$D22*Activity!I22</f>
        <v>0</v>
      </c>
      <c r="H23" s="552">
        <f>Activity!$C22*Activity!$D22*Activity!J22</f>
        <v>8.8090397920800007E-2</v>
      </c>
      <c r="I23" s="552">
        <f>Activity!$C22*Activity!$D22*Activity!K22</f>
        <v>0</v>
      </c>
      <c r="J23" s="553">
        <f>Activity!$C22*Activity!$D22*Activity!L22</f>
        <v>1.1647508169528</v>
      </c>
      <c r="K23" s="552">
        <f>Activity!$C22*Activity!$D22*Activity!M22</f>
        <v>0.19249383249360003</v>
      </c>
      <c r="L23" s="552">
        <f>Activity!$C22*Activity!$D22*Activity!N22</f>
        <v>0.1446422583144</v>
      </c>
      <c r="M23" s="550">
        <f>Activity!$C22*Activity!$D22*Activity!O22</f>
        <v>0.6753597173928001</v>
      </c>
      <c r="N23" s="413">
        <v>0</v>
      </c>
      <c r="O23" s="552">
        <f>Activity!C22*Activity!D22</f>
        <v>10.875357768000001</v>
      </c>
      <c r="P23" s="559">
        <f>Activity!X22</f>
        <v>0</v>
      </c>
    </row>
    <row r="24" spans="2:16">
      <c r="B24" s="7">
        <f t="shared" si="1"/>
        <v>2010</v>
      </c>
      <c r="C24" s="551">
        <f>Activity!$C23*Activity!$D23*Activity!E23</f>
        <v>7.3288889470763996</v>
      </c>
      <c r="D24" s="552">
        <f>Activity!$C23*Activity!$D23*Activity!F23</f>
        <v>1.418530245066</v>
      </c>
      <c r="E24" s="550">
        <f>Activity!$C23*Activity!$D23*Activity!G23</f>
        <v>0</v>
      </c>
      <c r="F24" s="552">
        <f>Activity!$C23*Activity!$D23*Activity!H23</f>
        <v>0</v>
      </c>
      <c r="G24" s="552">
        <f>Activity!$C23*Activity!$D23*Activity!I23</f>
        <v>0</v>
      </c>
      <c r="H24" s="552">
        <f>Activity!$C23*Activity!$D23*Activity!J23</f>
        <v>8.9417081595599995E-2</v>
      </c>
      <c r="I24" s="552">
        <f>Activity!$C23*Activity!$D23*Activity!K23</f>
        <v>0</v>
      </c>
      <c r="J24" s="553">
        <f>Activity!$C23*Activity!$D23*Activity!L23</f>
        <v>1.1822925233196</v>
      </c>
      <c r="K24" s="552">
        <f>Activity!$C23*Activity!$D23*Activity!M23</f>
        <v>0.1953928820052</v>
      </c>
      <c r="L24" s="552">
        <f>Activity!$C23*Activity!$D23*Activity!N23</f>
        <v>0.14682064015079999</v>
      </c>
      <c r="M24" s="550">
        <f>Activity!$C23*Activity!$D23*Activity!O23</f>
        <v>0.68553095889960003</v>
      </c>
      <c r="N24" s="413">
        <v>0</v>
      </c>
      <c r="O24" s="552">
        <f>Activity!C23*Activity!D23</f>
        <v>11.039145875999999</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v>
      </c>
      <c r="D31" s="552">
        <f>Activity!$C30*Activity!$D30*Activity!F30</f>
        <v>0</v>
      </c>
      <c r="E31" s="550">
        <f>Activity!$C30*Activity!$D30*Activity!G30</f>
        <v>0</v>
      </c>
      <c r="F31" s="552">
        <f>Activity!$C30*Activity!$D30*Activity!H30</f>
        <v>0</v>
      </c>
      <c r="G31" s="552">
        <f>Activity!$C30*Activity!$D30*Activity!I30</f>
        <v>0</v>
      </c>
      <c r="H31" s="552">
        <f>Activity!$C30*Activity!$D30*Activity!J30</f>
        <v>0</v>
      </c>
      <c r="I31" s="552">
        <f>Activity!$C30*Activity!$D30*Activity!K30</f>
        <v>0</v>
      </c>
      <c r="J31" s="553">
        <f>Activity!$C30*Activity!$D30*Activity!L30</f>
        <v>0</v>
      </c>
      <c r="K31" s="552">
        <f>Activity!$C30*Activity!$D30*Activity!M30</f>
        <v>0</v>
      </c>
      <c r="L31" s="552">
        <f>Activity!$C30*Activity!$D30*Activity!N30</f>
        <v>0</v>
      </c>
      <c r="M31" s="550">
        <f>Activity!$C30*Activity!$D30*Activity!O30</f>
        <v>0</v>
      </c>
      <c r="N31" s="413">
        <v>0</v>
      </c>
      <c r="O31" s="552">
        <f>Activity!C30*Activity!D30</f>
        <v>0</v>
      </c>
      <c r="P31" s="559">
        <f>Activity!X30</f>
        <v>0</v>
      </c>
    </row>
    <row r="32" spans="2:16">
      <c r="B32" s="7">
        <f t="shared" si="1"/>
        <v>2018</v>
      </c>
      <c r="C32" s="551">
        <f>Activity!$C31*Activity!$D31*Activity!E31</f>
        <v>0</v>
      </c>
      <c r="D32" s="552">
        <f>Activity!$C31*Activity!$D31*Activity!F31</f>
        <v>0</v>
      </c>
      <c r="E32" s="550">
        <f>Activity!$C31*Activity!$D31*Activity!G31</f>
        <v>0</v>
      </c>
      <c r="F32" s="552">
        <f>Activity!$C31*Activity!$D31*Activity!H31</f>
        <v>0</v>
      </c>
      <c r="G32" s="552">
        <f>Activity!$C31*Activity!$D31*Activity!I31</f>
        <v>0</v>
      </c>
      <c r="H32" s="552">
        <f>Activity!$C31*Activity!$D31*Activity!J31</f>
        <v>0</v>
      </c>
      <c r="I32" s="552">
        <f>Activity!$C31*Activity!$D31*Activity!K31</f>
        <v>0</v>
      </c>
      <c r="J32" s="553">
        <f>Activity!$C31*Activity!$D31*Activity!L31</f>
        <v>0</v>
      </c>
      <c r="K32" s="552">
        <f>Activity!$C31*Activity!$D31*Activity!M31</f>
        <v>0</v>
      </c>
      <c r="L32" s="552">
        <f>Activity!$C31*Activity!$D31*Activity!N31</f>
        <v>0</v>
      </c>
      <c r="M32" s="550">
        <f>Activity!$C31*Activity!$D31*Activity!O31</f>
        <v>0</v>
      </c>
      <c r="N32" s="413">
        <v>0</v>
      </c>
      <c r="O32" s="552">
        <f>Activity!C31*Activity!D31</f>
        <v>0</v>
      </c>
      <c r="P32" s="559">
        <f>Activity!X31</f>
        <v>0</v>
      </c>
    </row>
    <row r="33" spans="2:16">
      <c r="B33" s="7">
        <f t="shared" si="1"/>
        <v>2019</v>
      </c>
      <c r="C33" s="551">
        <f>Activity!$C32*Activity!$D32*Activity!E32</f>
        <v>0</v>
      </c>
      <c r="D33" s="552">
        <f>Activity!$C32*Activity!$D32*Activity!F32</f>
        <v>0</v>
      </c>
      <c r="E33" s="550">
        <f>Activity!$C32*Activity!$D32*Activity!G32</f>
        <v>0</v>
      </c>
      <c r="F33" s="552">
        <f>Activity!$C32*Activity!$D32*Activity!H32</f>
        <v>0</v>
      </c>
      <c r="G33" s="552">
        <f>Activity!$C32*Activity!$D32*Activity!I32</f>
        <v>0</v>
      </c>
      <c r="H33" s="552">
        <f>Activity!$C32*Activity!$D32*Activity!J32</f>
        <v>0</v>
      </c>
      <c r="I33" s="552">
        <f>Activity!$C32*Activity!$D32*Activity!K32</f>
        <v>0</v>
      </c>
      <c r="J33" s="553">
        <f>Activity!$C32*Activity!$D32*Activity!L32</f>
        <v>0</v>
      </c>
      <c r="K33" s="552">
        <f>Activity!$C32*Activity!$D32*Activity!M32</f>
        <v>0</v>
      </c>
      <c r="L33" s="552">
        <f>Activity!$C32*Activity!$D32*Activity!N32</f>
        <v>0</v>
      </c>
      <c r="M33" s="550">
        <f>Activity!$C32*Activity!$D32*Activity!O32</f>
        <v>0</v>
      </c>
      <c r="N33" s="413">
        <v>0</v>
      </c>
      <c r="O33" s="552">
        <f>Activity!C32*Activity!D32</f>
        <v>0</v>
      </c>
      <c r="P33" s="559">
        <f>Activity!X32</f>
        <v>0</v>
      </c>
    </row>
    <row r="34" spans="2:16">
      <c r="B34" s="7">
        <f t="shared" si="1"/>
        <v>2020</v>
      </c>
      <c r="C34" s="551">
        <f>Activity!$C33*Activity!$D33*Activity!E33</f>
        <v>0</v>
      </c>
      <c r="D34" s="552">
        <f>Activity!$C33*Activity!$D33*Activity!F33</f>
        <v>0</v>
      </c>
      <c r="E34" s="550">
        <f>Activity!$C33*Activity!$D33*Activity!G33</f>
        <v>0</v>
      </c>
      <c r="F34" s="552">
        <f>Activity!$C33*Activity!$D33*Activity!H33</f>
        <v>0</v>
      </c>
      <c r="G34" s="552">
        <f>Activity!$C33*Activity!$D33*Activity!I33</f>
        <v>0</v>
      </c>
      <c r="H34" s="552">
        <f>Activity!$C33*Activity!$D33*Activity!J33</f>
        <v>0</v>
      </c>
      <c r="I34" s="552">
        <f>Activity!$C33*Activity!$D33*Activity!K33</f>
        <v>0</v>
      </c>
      <c r="J34" s="553">
        <f>Activity!$C33*Activity!$D33*Activity!L33</f>
        <v>0</v>
      </c>
      <c r="K34" s="552">
        <f>Activity!$C33*Activity!$D33*Activity!M33</f>
        <v>0</v>
      </c>
      <c r="L34" s="552">
        <f>Activity!$C33*Activity!$D33*Activity!N33</f>
        <v>0</v>
      </c>
      <c r="M34" s="550">
        <f>Activity!$C33*Activity!$D33*Activity!O33</f>
        <v>0</v>
      </c>
      <c r="N34" s="413">
        <v>0</v>
      </c>
      <c r="O34" s="552">
        <f>Activity!C33*Activity!D33</f>
        <v>0</v>
      </c>
      <c r="P34" s="559">
        <f>Activity!X33</f>
        <v>0</v>
      </c>
    </row>
    <row r="35" spans="2:16">
      <c r="B35" s="7">
        <f t="shared" si="1"/>
        <v>2021</v>
      </c>
      <c r="C35" s="551">
        <f>Activity!$C34*Activity!$D34*Activity!E34</f>
        <v>0</v>
      </c>
      <c r="D35" s="552">
        <f>Activity!$C34*Activity!$D34*Activity!F34</f>
        <v>0</v>
      </c>
      <c r="E35" s="550">
        <f>Activity!$C34*Activity!$D34*Activity!G34</f>
        <v>0</v>
      </c>
      <c r="F35" s="552">
        <f>Activity!$C34*Activity!$D34*Activity!H34</f>
        <v>0</v>
      </c>
      <c r="G35" s="552">
        <f>Activity!$C34*Activity!$D34*Activity!I34</f>
        <v>0</v>
      </c>
      <c r="H35" s="552">
        <f>Activity!$C34*Activity!$D34*Activity!J34</f>
        <v>0</v>
      </c>
      <c r="I35" s="552">
        <f>Activity!$C34*Activity!$D34*Activity!K34</f>
        <v>0</v>
      </c>
      <c r="J35" s="553">
        <f>Activity!$C34*Activity!$D34*Activity!L34</f>
        <v>0</v>
      </c>
      <c r="K35" s="552">
        <f>Activity!$C34*Activity!$D34*Activity!M34</f>
        <v>0</v>
      </c>
      <c r="L35" s="552">
        <f>Activity!$C34*Activity!$D34*Activity!N34</f>
        <v>0</v>
      </c>
      <c r="M35" s="550">
        <f>Activity!$C34*Activity!$D34*Activity!O34</f>
        <v>0</v>
      </c>
      <c r="N35" s="413">
        <v>0</v>
      </c>
      <c r="O35" s="552">
        <f>Activity!C34*Activity!D34</f>
        <v>0</v>
      </c>
      <c r="P35" s="559">
        <f>Activity!X34</f>
        <v>0</v>
      </c>
    </row>
    <row r="36" spans="2:16">
      <c r="B36" s="7">
        <f t="shared" si="1"/>
        <v>2022</v>
      </c>
      <c r="C36" s="551">
        <f>Activity!$C35*Activity!$D35*Activity!E35</f>
        <v>0</v>
      </c>
      <c r="D36" s="552">
        <f>Activity!$C35*Activity!$D35*Activity!F35</f>
        <v>0</v>
      </c>
      <c r="E36" s="550">
        <f>Activity!$C35*Activity!$D35*Activity!G35</f>
        <v>0</v>
      </c>
      <c r="F36" s="552">
        <f>Activity!$C35*Activity!$D35*Activity!H35</f>
        <v>0</v>
      </c>
      <c r="G36" s="552">
        <f>Activity!$C35*Activity!$D35*Activity!I35</f>
        <v>0</v>
      </c>
      <c r="H36" s="552">
        <f>Activity!$C35*Activity!$D35*Activity!J35</f>
        <v>0</v>
      </c>
      <c r="I36" s="552">
        <f>Activity!$C35*Activity!$D35*Activity!K35</f>
        <v>0</v>
      </c>
      <c r="J36" s="553">
        <f>Activity!$C35*Activity!$D35*Activity!L35</f>
        <v>0</v>
      </c>
      <c r="K36" s="552">
        <f>Activity!$C35*Activity!$D35*Activity!M35</f>
        <v>0</v>
      </c>
      <c r="L36" s="552">
        <f>Activity!$C35*Activity!$D35*Activity!N35</f>
        <v>0</v>
      </c>
      <c r="M36" s="550">
        <f>Activity!$C35*Activity!$D35*Activity!O35</f>
        <v>0</v>
      </c>
      <c r="N36" s="413">
        <v>0</v>
      </c>
      <c r="O36" s="552">
        <f>Activity!C35*Activity!D35</f>
        <v>0</v>
      </c>
      <c r="P36" s="559">
        <f>Activity!X35</f>
        <v>0</v>
      </c>
    </row>
    <row r="37" spans="2:16">
      <c r="B37" s="7">
        <f t="shared" si="1"/>
        <v>2023</v>
      </c>
      <c r="C37" s="551">
        <f>Activity!$C36*Activity!$D36*Activity!E36</f>
        <v>0</v>
      </c>
      <c r="D37" s="552">
        <f>Activity!$C36*Activity!$D36*Activity!F36</f>
        <v>0</v>
      </c>
      <c r="E37" s="550">
        <f>Activity!$C36*Activity!$D36*Activity!G36</f>
        <v>0</v>
      </c>
      <c r="F37" s="552">
        <f>Activity!$C36*Activity!$D36*Activity!H36</f>
        <v>0</v>
      </c>
      <c r="G37" s="552">
        <f>Activity!$C36*Activity!$D36*Activity!I36</f>
        <v>0</v>
      </c>
      <c r="H37" s="552">
        <f>Activity!$C36*Activity!$D36*Activity!J36</f>
        <v>0</v>
      </c>
      <c r="I37" s="552">
        <f>Activity!$C36*Activity!$D36*Activity!K36</f>
        <v>0</v>
      </c>
      <c r="J37" s="553">
        <f>Activity!$C36*Activity!$D36*Activity!L36</f>
        <v>0</v>
      </c>
      <c r="K37" s="552">
        <f>Activity!$C36*Activity!$D36*Activity!M36</f>
        <v>0</v>
      </c>
      <c r="L37" s="552">
        <f>Activity!$C36*Activity!$D36*Activity!N36</f>
        <v>0</v>
      </c>
      <c r="M37" s="550">
        <f>Activity!$C36*Activity!$D36*Activity!O36</f>
        <v>0</v>
      </c>
      <c r="N37" s="413">
        <v>0</v>
      </c>
      <c r="O37" s="552">
        <f>Activity!C36*Activity!D36</f>
        <v>0</v>
      </c>
      <c r="P37" s="559">
        <f>Activity!X36</f>
        <v>0</v>
      </c>
    </row>
    <row r="38" spans="2:16">
      <c r="B38" s="7">
        <f t="shared" si="1"/>
        <v>2024</v>
      </c>
      <c r="C38" s="551">
        <f>Activity!$C37*Activity!$D37*Activity!E37</f>
        <v>0</v>
      </c>
      <c r="D38" s="552">
        <f>Activity!$C37*Activity!$D37*Activity!F37</f>
        <v>0</v>
      </c>
      <c r="E38" s="550">
        <f>Activity!$C37*Activity!$D37*Activity!G37</f>
        <v>0</v>
      </c>
      <c r="F38" s="552">
        <f>Activity!$C37*Activity!$D37*Activity!H37</f>
        <v>0</v>
      </c>
      <c r="G38" s="552">
        <f>Activity!$C37*Activity!$D37*Activity!I37</f>
        <v>0</v>
      </c>
      <c r="H38" s="552">
        <f>Activity!$C37*Activity!$D37*Activity!J37</f>
        <v>0</v>
      </c>
      <c r="I38" s="552">
        <f>Activity!$C37*Activity!$D37*Activity!K37</f>
        <v>0</v>
      </c>
      <c r="J38" s="553">
        <f>Activity!$C37*Activity!$D37*Activity!L37</f>
        <v>0</v>
      </c>
      <c r="K38" s="552">
        <f>Activity!$C37*Activity!$D37*Activity!M37</f>
        <v>0</v>
      </c>
      <c r="L38" s="552">
        <f>Activity!$C37*Activity!$D37*Activity!N37</f>
        <v>0</v>
      </c>
      <c r="M38" s="550">
        <f>Activity!$C37*Activity!$D37*Activity!O37</f>
        <v>0</v>
      </c>
      <c r="N38" s="413">
        <v>0</v>
      </c>
      <c r="O38" s="552">
        <f>Activity!C37*Activity!D37</f>
        <v>0</v>
      </c>
      <c r="P38" s="559">
        <f>Activity!X37</f>
        <v>0</v>
      </c>
    </row>
    <row r="39" spans="2:16">
      <c r="B39" s="7">
        <f t="shared" si="1"/>
        <v>2025</v>
      </c>
      <c r="C39" s="551">
        <f>Activity!$C38*Activity!$D38*Activity!E38</f>
        <v>0</v>
      </c>
      <c r="D39" s="552">
        <f>Activity!$C38*Activity!$D38*Activity!F38</f>
        <v>0</v>
      </c>
      <c r="E39" s="550">
        <f>Activity!$C38*Activity!$D38*Activity!G38</f>
        <v>0</v>
      </c>
      <c r="F39" s="552">
        <f>Activity!$C38*Activity!$D38*Activity!H38</f>
        <v>0</v>
      </c>
      <c r="G39" s="552">
        <f>Activity!$C38*Activity!$D38*Activity!I38</f>
        <v>0</v>
      </c>
      <c r="H39" s="552">
        <f>Activity!$C38*Activity!$D38*Activity!J38</f>
        <v>0</v>
      </c>
      <c r="I39" s="552">
        <f>Activity!$C38*Activity!$D38*Activity!K38</f>
        <v>0</v>
      </c>
      <c r="J39" s="553">
        <f>Activity!$C38*Activity!$D38*Activity!L38</f>
        <v>0</v>
      </c>
      <c r="K39" s="552">
        <f>Activity!$C38*Activity!$D38*Activity!M38</f>
        <v>0</v>
      </c>
      <c r="L39" s="552">
        <f>Activity!$C38*Activity!$D38*Activity!N38</f>
        <v>0</v>
      </c>
      <c r="M39" s="550">
        <f>Activity!$C38*Activity!$D38*Activity!O38</f>
        <v>0</v>
      </c>
      <c r="N39" s="413">
        <v>0</v>
      </c>
      <c r="O39" s="552">
        <f>Activity!C38*Activity!D38</f>
        <v>0</v>
      </c>
      <c r="P39" s="559">
        <f>Activity!X38</f>
        <v>0</v>
      </c>
    </row>
    <row r="40" spans="2:16">
      <c r="B40" s="7">
        <f t="shared" si="1"/>
        <v>2026</v>
      </c>
      <c r="C40" s="551">
        <f>Activity!$C39*Activity!$D39*Activity!E39</f>
        <v>0</v>
      </c>
      <c r="D40" s="552">
        <f>Activity!$C39*Activity!$D39*Activity!F39</f>
        <v>0</v>
      </c>
      <c r="E40" s="550">
        <f>Activity!$C39*Activity!$D39*Activity!G39</f>
        <v>0</v>
      </c>
      <c r="F40" s="552">
        <f>Activity!$C39*Activity!$D39*Activity!H39</f>
        <v>0</v>
      </c>
      <c r="G40" s="552">
        <f>Activity!$C39*Activity!$D39*Activity!I39</f>
        <v>0</v>
      </c>
      <c r="H40" s="552">
        <f>Activity!$C39*Activity!$D39*Activity!J39</f>
        <v>0</v>
      </c>
      <c r="I40" s="552">
        <f>Activity!$C39*Activity!$D39*Activity!K39</f>
        <v>0</v>
      </c>
      <c r="J40" s="553">
        <f>Activity!$C39*Activity!$D39*Activity!L39</f>
        <v>0</v>
      </c>
      <c r="K40" s="552">
        <f>Activity!$C39*Activity!$D39*Activity!M39</f>
        <v>0</v>
      </c>
      <c r="L40" s="552">
        <f>Activity!$C39*Activity!$D39*Activity!N39</f>
        <v>0</v>
      </c>
      <c r="M40" s="550">
        <f>Activity!$C39*Activity!$D39*Activity!O39</f>
        <v>0</v>
      </c>
      <c r="N40" s="413">
        <v>0</v>
      </c>
      <c r="O40" s="552">
        <f>Activity!C39*Activity!D39</f>
        <v>0</v>
      </c>
      <c r="P40" s="559">
        <f>Activity!X39</f>
        <v>0</v>
      </c>
    </row>
    <row r="41" spans="2:16">
      <c r="B41" s="7">
        <f t="shared" si="1"/>
        <v>2027</v>
      </c>
      <c r="C41" s="551">
        <f>Activity!$C40*Activity!$D40*Activity!E40</f>
        <v>0</v>
      </c>
      <c r="D41" s="552">
        <f>Activity!$C40*Activity!$D40*Activity!F40</f>
        <v>0</v>
      </c>
      <c r="E41" s="550">
        <f>Activity!$C40*Activity!$D40*Activity!G40</f>
        <v>0</v>
      </c>
      <c r="F41" s="552">
        <f>Activity!$C40*Activity!$D40*Activity!H40</f>
        <v>0</v>
      </c>
      <c r="G41" s="552">
        <f>Activity!$C40*Activity!$D40*Activity!I40</f>
        <v>0</v>
      </c>
      <c r="H41" s="552">
        <f>Activity!$C40*Activity!$D40*Activity!J40</f>
        <v>0</v>
      </c>
      <c r="I41" s="552">
        <f>Activity!$C40*Activity!$D40*Activity!K40</f>
        <v>0</v>
      </c>
      <c r="J41" s="553">
        <f>Activity!$C40*Activity!$D40*Activity!L40</f>
        <v>0</v>
      </c>
      <c r="K41" s="552">
        <f>Activity!$C40*Activity!$D40*Activity!M40</f>
        <v>0</v>
      </c>
      <c r="L41" s="552">
        <f>Activity!$C40*Activity!$D40*Activity!N40</f>
        <v>0</v>
      </c>
      <c r="M41" s="550">
        <f>Activity!$C40*Activity!$D40*Activity!O40</f>
        <v>0</v>
      </c>
      <c r="N41" s="413">
        <v>0</v>
      </c>
      <c r="O41" s="552">
        <f>Activity!C40*Activity!D40</f>
        <v>0</v>
      </c>
      <c r="P41" s="559">
        <f>Activity!X40</f>
        <v>0</v>
      </c>
    </row>
    <row r="42" spans="2:16">
      <c r="B42" s="7">
        <f t="shared" si="1"/>
        <v>2028</v>
      </c>
      <c r="C42" s="551">
        <f>Activity!$C41*Activity!$D41*Activity!E41</f>
        <v>0</v>
      </c>
      <c r="D42" s="552">
        <f>Activity!$C41*Activity!$D41*Activity!F41</f>
        <v>0</v>
      </c>
      <c r="E42" s="550">
        <f>Activity!$C41*Activity!$D41*Activity!G41</f>
        <v>0</v>
      </c>
      <c r="F42" s="552">
        <f>Activity!$C41*Activity!$D41*Activity!H41</f>
        <v>0</v>
      </c>
      <c r="G42" s="552">
        <f>Activity!$C41*Activity!$D41*Activity!I41</f>
        <v>0</v>
      </c>
      <c r="H42" s="552">
        <f>Activity!$C41*Activity!$D41*Activity!J41</f>
        <v>0</v>
      </c>
      <c r="I42" s="552">
        <f>Activity!$C41*Activity!$D41*Activity!K41</f>
        <v>0</v>
      </c>
      <c r="J42" s="553">
        <f>Activity!$C41*Activity!$D41*Activity!L41</f>
        <v>0</v>
      </c>
      <c r="K42" s="552">
        <f>Activity!$C41*Activity!$D41*Activity!M41</f>
        <v>0</v>
      </c>
      <c r="L42" s="552">
        <f>Activity!$C41*Activity!$D41*Activity!N41</f>
        <v>0</v>
      </c>
      <c r="M42" s="550">
        <f>Activity!$C41*Activity!$D41*Activity!O41</f>
        <v>0</v>
      </c>
      <c r="N42" s="413">
        <v>0</v>
      </c>
      <c r="O42" s="552">
        <f>Activity!C41*Activity!D41</f>
        <v>0</v>
      </c>
      <c r="P42" s="559">
        <f>Activity!X41</f>
        <v>0</v>
      </c>
    </row>
    <row r="43" spans="2:16">
      <c r="B43" s="7">
        <f t="shared" si="1"/>
        <v>2029</v>
      </c>
      <c r="C43" s="551">
        <f>Activity!$C42*Activity!$D42*Activity!E42</f>
        <v>0</v>
      </c>
      <c r="D43" s="552">
        <f>Activity!$C42*Activity!$D42*Activity!F42</f>
        <v>0</v>
      </c>
      <c r="E43" s="550">
        <f>Activity!$C42*Activity!$D42*Activity!G42</f>
        <v>0</v>
      </c>
      <c r="F43" s="552">
        <f>Activity!$C42*Activity!$D42*Activity!H42</f>
        <v>0</v>
      </c>
      <c r="G43" s="552">
        <f>Activity!$C42*Activity!$D42*Activity!I42</f>
        <v>0</v>
      </c>
      <c r="H43" s="552">
        <f>Activity!$C42*Activity!$D42*Activity!J42</f>
        <v>0</v>
      </c>
      <c r="I43" s="552">
        <f>Activity!$C42*Activity!$D42*Activity!K42</f>
        <v>0</v>
      </c>
      <c r="J43" s="553">
        <f>Activity!$C42*Activity!$D42*Activity!L42</f>
        <v>0</v>
      </c>
      <c r="K43" s="552">
        <f>Activity!$C42*Activity!$D42*Activity!M42</f>
        <v>0</v>
      </c>
      <c r="L43" s="552">
        <f>Activity!$C42*Activity!$D42*Activity!N42</f>
        <v>0</v>
      </c>
      <c r="M43" s="550">
        <f>Activity!$C42*Activity!$D42*Activity!O42</f>
        <v>0</v>
      </c>
      <c r="N43" s="413">
        <v>0</v>
      </c>
      <c r="O43" s="552">
        <f>Activity!C42*Activity!D42</f>
        <v>0</v>
      </c>
      <c r="P43" s="559">
        <f>Activity!X42</f>
        <v>0</v>
      </c>
    </row>
    <row r="44" spans="2:16">
      <c r="B44" s="7">
        <f t="shared" si="1"/>
        <v>2030</v>
      </c>
      <c r="C44" s="551">
        <f>Activity!$C43*Activity!$D43*Activity!E43</f>
        <v>0</v>
      </c>
      <c r="D44" s="552">
        <f>Activity!$C43*Activity!$D43*Activity!F43</f>
        <v>0</v>
      </c>
      <c r="E44" s="550">
        <f>Activity!$C43*Activity!$D43*Activity!G43</f>
        <v>0</v>
      </c>
      <c r="F44" s="552">
        <f>Activity!$C43*Activity!$D43*Activity!H43</f>
        <v>0</v>
      </c>
      <c r="G44" s="552">
        <f>Activity!$C43*Activity!$D43*Activity!I43</f>
        <v>0</v>
      </c>
      <c r="H44" s="552">
        <f>Activity!$C43*Activity!$D43*Activity!J43</f>
        <v>0</v>
      </c>
      <c r="I44" s="552">
        <f>Activity!$C43*Activity!$D43*Activity!K43</f>
        <v>0</v>
      </c>
      <c r="J44" s="553">
        <f>Activity!$C43*Activity!$D43*Activity!L43</f>
        <v>0</v>
      </c>
      <c r="K44" s="552">
        <f>Activity!$C43*Activity!$D43*Activity!M43</f>
        <v>0</v>
      </c>
      <c r="L44" s="552">
        <f>Activity!$C43*Activity!$D43*Activity!N43</f>
        <v>0</v>
      </c>
      <c r="M44" s="550">
        <f>Activity!$C43*Activity!$D43*Activity!O43</f>
        <v>0</v>
      </c>
      <c r="N44" s="413">
        <v>0</v>
      </c>
      <c r="O44" s="552">
        <f>Activity!C43*Activity!D43</f>
        <v>0</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D13"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9" zoomScale="70" zoomScaleNormal="70" workbookViewId="0">
      <selection activeCell="O17" sqref="O17"/>
    </sheetView>
  </sheetViews>
  <sheetFormatPr defaultColWidth="8.85546875" defaultRowHeight="12.75"/>
  <cols>
    <col min="1" max="1" width="8.85546875" style="644"/>
    <col min="2" max="2" width="7" style="640" customWidth="1"/>
    <col min="3" max="3" width="8.85546875" style="640"/>
    <col min="4" max="4" width="13" style="640" bestFit="1" customWidth="1"/>
    <col min="5" max="5" width="12" style="640" customWidth="1"/>
    <col min="6" max="6" width="9.140625" style="640" bestFit="1" customWidth="1"/>
    <col min="7" max="10" width="8.85546875" style="640"/>
    <col min="11" max="11" width="11.42578125" style="640" bestFit="1" customWidth="1"/>
    <col min="12" max="12" width="8.85546875" style="640"/>
    <col min="13" max="13" width="10.7109375" style="640" bestFit="1" customWidth="1"/>
    <col min="14" max="14" width="3" style="640" customWidth="1"/>
    <col min="15" max="15" width="17.140625" style="641" customWidth="1"/>
    <col min="16" max="16" width="4.7109375" style="640" customWidth="1"/>
    <col min="17" max="17" width="2" style="643" customWidth="1"/>
    <col min="18" max="20" width="8.85546875" style="644"/>
    <col min="21" max="21" width="10.7109375" style="644" customWidth="1"/>
    <col min="22" max="27" width="8.85546875" style="644"/>
    <col min="28" max="28" width="8.85546875" style="640"/>
    <col min="29" max="30" width="8.85546875" style="644"/>
    <col min="31" max="31" width="2.7109375" style="644" customWidth="1"/>
    <col min="32" max="32" width="11.7109375" style="644" bestFit="1" customWidth="1"/>
    <col min="33" max="16384" width="8.85546875" style="644"/>
  </cols>
  <sheetData>
    <row r="1" spans="1:32">
      <c r="A1" s="639"/>
      <c r="P1" s="642"/>
    </row>
    <row r="2" spans="1:32">
      <c r="A2" s="639"/>
      <c r="B2" s="645" t="s">
        <v>94</v>
      </c>
      <c r="D2" s="645"/>
      <c r="E2" s="645"/>
    </row>
    <row r="3" spans="1:32">
      <c r="A3" s="639"/>
      <c r="B3" s="645"/>
      <c r="D3" s="645"/>
      <c r="E3" s="645"/>
      <c r="I3" s="645"/>
      <c r="J3" s="646"/>
      <c r="K3" s="646"/>
      <c r="L3" s="646"/>
      <c r="M3" s="646"/>
      <c r="N3" s="646"/>
      <c r="O3" s="647"/>
      <c r="AB3" s="646"/>
    </row>
    <row r="4" spans="1:32" ht="13.5" thickBot="1">
      <c r="A4" s="639"/>
      <c r="B4" s="645" t="s">
        <v>265</v>
      </c>
      <c r="D4" s="645"/>
      <c r="E4" s="645" t="s">
        <v>276</v>
      </c>
      <c r="H4" s="645" t="s">
        <v>30</v>
      </c>
      <c r="I4" s="645"/>
      <c r="J4" s="646"/>
      <c r="K4" s="646"/>
      <c r="L4" s="646"/>
      <c r="M4" s="646"/>
      <c r="N4" s="646"/>
      <c r="O4" s="647"/>
      <c r="AB4" s="646"/>
    </row>
    <row r="5" spans="1:32" ht="13.5" thickBot="1">
      <c r="A5" s="639"/>
      <c r="B5" s="648" t="str">
        <f>city</f>
        <v>Berau</v>
      </c>
      <c r="C5" s="649"/>
      <c r="D5" s="649"/>
      <c r="E5" s="648" t="str">
        <f>province</f>
        <v>Kalimantan Timur</v>
      </c>
      <c r="F5" s="649"/>
      <c r="G5" s="649"/>
      <c r="H5" s="648" t="str">
        <f>country</f>
        <v>Indonesia</v>
      </c>
      <c r="I5" s="649"/>
      <c r="J5" s="650"/>
      <c r="K5" s="646"/>
      <c r="L5" s="646"/>
      <c r="M5" s="646"/>
      <c r="N5" s="646"/>
      <c r="O5" s="647"/>
      <c r="AB5" s="646"/>
    </row>
    <row r="6" spans="1:32">
      <c r="A6" s="639"/>
      <c r="C6" s="645"/>
      <c r="D6" s="645"/>
      <c r="E6" s="645"/>
    </row>
    <row r="7" spans="1:32">
      <c r="A7" s="639"/>
      <c r="B7" s="640" t="s">
        <v>35</v>
      </c>
      <c r="P7" s="642"/>
    </row>
    <row r="8" spans="1:32">
      <c r="A8" s="639"/>
      <c r="B8" s="640" t="s">
        <v>37</v>
      </c>
      <c r="P8" s="642"/>
    </row>
    <row r="9" spans="1:32">
      <c r="B9" s="651"/>
      <c r="P9" s="642"/>
    </row>
    <row r="10" spans="1:32">
      <c r="P10" s="652"/>
    </row>
    <row r="11" spans="1:32" ht="13.5" thickBot="1">
      <c r="A11" s="653"/>
      <c r="P11" s="653"/>
      <c r="Q11" s="654"/>
    </row>
    <row r="12" spans="1:32" ht="13.5" thickBot="1">
      <c r="A12" s="655"/>
      <c r="B12" s="656"/>
      <c r="C12" s="755" t="s">
        <v>91</v>
      </c>
      <c r="D12" s="756"/>
      <c r="E12" s="756"/>
      <c r="F12" s="756"/>
      <c r="G12" s="756"/>
      <c r="H12" s="756"/>
      <c r="I12" s="756"/>
      <c r="J12" s="756"/>
      <c r="K12" s="756"/>
      <c r="L12" s="756"/>
      <c r="M12" s="757"/>
      <c r="N12" s="657"/>
      <c r="O12" s="658"/>
      <c r="P12" s="655"/>
      <c r="Q12" s="654"/>
      <c r="S12" s="656"/>
      <c r="T12" s="755" t="s">
        <v>91</v>
      </c>
      <c r="U12" s="756"/>
      <c r="V12" s="756"/>
      <c r="W12" s="756"/>
      <c r="X12" s="756"/>
      <c r="Y12" s="756"/>
      <c r="Z12" s="756"/>
      <c r="AA12" s="756"/>
      <c r="AB12" s="756"/>
      <c r="AC12" s="756"/>
      <c r="AD12" s="757"/>
      <c r="AE12" s="657"/>
      <c r="AF12" s="659"/>
    </row>
    <row r="13" spans="1:32" ht="39" thickBot="1">
      <c r="A13" s="655"/>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55"/>
      <c r="Q13" s="654"/>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55"/>
      <c r="B14" s="660"/>
      <c r="C14" s="661" t="s">
        <v>81</v>
      </c>
      <c r="D14" s="662" t="s">
        <v>87</v>
      </c>
      <c r="E14" s="662" t="s">
        <v>88</v>
      </c>
      <c r="F14" s="662" t="s">
        <v>275</v>
      </c>
      <c r="G14" s="662" t="s">
        <v>89</v>
      </c>
      <c r="H14" s="662" t="s">
        <v>82</v>
      </c>
      <c r="I14" s="663" t="s">
        <v>92</v>
      </c>
      <c r="J14" s="664" t="s">
        <v>93</v>
      </c>
      <c r="K14" s="664" t="s">
        <v>316</v>
      </c>
      <c r="L14" s="665" t="s">
        <v>194</v>
      </c>
      <c r="M14" s="664" t="s">
        <v>162</v>
      </c>
      <c r="N14" s="666"/>
      <c r="O14" s="667" t="s">
        <v>163</v>
      </c>
      <c r="P14" s="655"/>
      <c r="Q14" s="654"/>
      <c r="S14" s="660"/>
      <c r="T14" s="661" t="s">
        <v>81</v>
      </c>
      <c r="U14" s="662" t="s">
        <v>87</v>
      </c>
      <c r="V14" s="662" t="s">
        <v>88</v>
      </c>
      <c r="W14" s="662" t="s">
        <v>275</v>
      </c>
      <c r="X14" s="662" t="s">
        <v>89</v>
      </c>
      <c r="Y14" s="662" t="s">
        <v>82</v>
      </c>
      <c r="Z14" s="663" t="s">
        <v>92</v>
      </c>
      <c r="AA14" s="664" t="s">
        <v>93</v>
      </c>
      <c r="AB14" s="664" t="s">
        <v>316</v>
      </c>
      <c r="AC14" s="665" t="s">
        <v>194</v>
      </c>
      <c r="AD14" s="664" t="s">
        <v>162</v>
      </c>
      <c r="AE14" s="666"/>
      <c r="AF14" s="668" t="s">
        <v>163</v>
      </c>
    </row>
    <row r="15" spans="1:32" ht="13.5" thickBot="1">
      <c r="B15" s="669"/>
      <c r="C15" s="670" t="s">
        <v>15</v>
      </c>
      <c r="D15" s="671" t="s">
        <v>15</v>
      </c>
      <c r="E15" s="671" t="s">
        <v>15</v>
      </c>
      <c r="F15" s="671" t="s">
        <v>15</v>
      </c>
      <c r="G15" s="671" t="s">
        <v>15</v>
      </c>
      <c r="H15" s="671" t="s">
        <v>15</v>
      </c>
      <c r="I15" s="672" t="s">
        <v>15</v>
      </c>
      <c r="J15" s="672" t="s">
        <v>15</v>
      </c>
      <c r="K15" s="672" t="s">
        <v>15</v>
      </c>
      <c r="L15" s="673" t="s">
        <v>15</v>
      </c>
      <c r="M15" s="672" t="s">
        <v>15</v>
      </c>
      <c r="N15" s="666"/>
      <c r="O15" s="667" t="s">
        <v>15</v>
      </c>
      <c r="P15" s="644"/>
      <c r="Q15" s="654"/>
      <c r="S15" s="669"/>
      <c r="T15" s="670" t="s">
        <v>15</v>
      </c>
      <c r="U15" s="671" t="s">
        <v>15</v>
      </c>
      <c r="V15" s="671" t="s">
        <v>15</v>
      </c>
      <c r="W15" s="671" t="s">
        <v>15</v>
      </c>
      <c r="X15" s="671" t="s">
        <v>15</v>
      </c>
      <c r="Y15" s="671" t="s">
        <v>15</v>
      </c>
      <c r="Z15" s="672" t="s">
        <v>15</v>
      </c>
      <c r="AA15" s="672" t="s">
        <v>15</v>
      </c>
      <c r="AB15" s="672" t="s">
        <v>15</v>
      </c>
      <c r="AC15" s="673" t="s">
        <v>15</v>
      </c>
      <c r="AD15" s="672" t="s">
        <v>15</v>
      </c>
      <c r="AE15" s="666"/>
      <c r="AF15" s="668" t="s">
        <v>15</v>
      </c>
    </row>
    <row r="16" spans="1:32" ht="13.5" thickBot="1">
      <c r="B16" s="674"/>
      <c r="C16" s="675"/>
      <c r="D16" s="676"/>
      <c r="E16" s="676"/>
      <c r="F16" s="676"/>
      <c r="G16" s="676"/>
      <c r="H16" s="676"/>
      <c r="I16" s="677"/>
      <c r="J16" s="677"/>
      <c r="K16" s="678"/>
      <c r="L16" s="679"/>
      <c r="M16" s="678"/>
      <c r="N16" s="680"/>
      <c r="O16" s="681"/>
      <c r="P16" s="644"/>
      <c r="Q16" s="654"/>
      <c r="S16" s="674"/>
      <c r="T16" s="675"/>
      <c r="U16" s="676"/>
      <c r="V16" s="676"/>
      <c r="W16" s="676"/>
      <c r="X16" s="676"/>
      <c r="Y16" s="676"/>
      <c r="Z16" s="677"/>
      <c r="AA16" s="677"/>
      <c r="AB16" s="678"/>
      <c r="AC16" s="679"/>
      <c r="AD16" s="678"/>
      <c r="AE16" s="680"/>
      <c r="AF16" s="682"/>
    </row>
    <row r="17" spans="2:32">
      <c r="B17" s="683">
        <f>year</f>
        <v>2000</v>
      </c>
      <c r="C17" s="684">
        <f>IF(Select2=1,Food!$K19,"")</f>
        <v>0</v>
      </c>
      <c r="D17" s="685">
        <f>IF(Select2=1,Paper!$K19,"")</f>
        <v>0</v>
      </c>
      <c r="E17" s="685">
        <f>IF(Select2=1,Nappies!$K19,"")</f>
        <v>0</v>
      </c>
      <c r="F17" s="685">
        <f>IF(Select2=1,Garden!$K19,"")</f>
        <v>0</v>
      </c>
      <c r="G17" s="685">
        <f>IF(Select2=1,Wood!$K19,"")</f>
        <v>0</v>
      </c>
      <c r="H17" s="685">
        <f>IF(Select2=1,Textiles!$K19,"")</f>
        <v>0</v>
      </c>
      <c r="I17" s="686">
        <f>Sludge!K19</f>
        <v>0</v>
      </c>
      <c r="J17" s="687" t="str">
        <f>IF(Select2=2,MSW!$K19,"")</f>
        <v/>
      </c>
      <c r="K17" s="686">
        <f>Industry!$K19</f>
        <v>0</v>
      </c>
      <c r="L17" s="688">
        <f>SUM(C17:K17)</f>
        <v>0</v>
      </c>
      <c r="M17" s="689">
        <f>Recovery_OX!C12</f>
        <v>0</v>
      </c>
      <c r="N17" s="652"/>
      <c r="O17" s="690">
        <f>(L17-M17)*(1-Recovery_OX!F12)</f>
        <v>0</v>
      </c>
      <c r="P17" s="644"/>
      <c r="Q17" s="654"/>
      <c r="S17" s="683">
        <f>year</f>
        <v>2000</v>
      </c>
      <c r="T17" s="684">
        <f>IF(Select2=1,Food!$W19,"")</f>
        <v>0</v>
      </c>
      <c r="U17" s="685">
        <f>IF(Select2=1,Paper!$W19,"")</f>
        <v>0</v>
      </c>
      <c r="V17" s="685">
        <f>IF(Select2=1,Nappies!$W19,"")</f>
        <v>0</v>
      </c>
      <c r="W17" s="685">
        <f>IF(Select2=1,Garden!$W19,"")</f>
        <v>0</v>
      </c>
      <c r="X17" s="685">
        <f>IF(Select2=1,Wood!$W19,"")</f>
        <v>0</v>
      </c>
      <c r="Y17" s="685">
        <f>IF(Select2=1,Textiles!$W19,"")</f>
        <v>0</v>
      </c>
      <c r="Z17" s="686">
        <f>Sludge!W19</f>
        <v>0</v>
      </c>
      <c r="AA17" s="687" t="str">
        <f>IF(Select2=2,MSW!$W19,"")</f>
        <v/>
      </c>
      <c r="AB17" s="686">
        <f>Industry!$W19</f>
        <v>0</v>
      </c>
      <c r="AC17" s="688">
        <f t="shared" ref="AC17:AC48" si="0">SUM(T17:AA17)</f>
        <v>0</v>
      </c>
      <c r="AD17" s="689">
        <f>Recovery_OX!R12</f>
        <v>0</v>
      </c>
      <c r="AE17" s="652"/>
      <c r="AF17" s="691">
        <f>(AC17-AD17)*(1-Recovery_OX!U12)</f>
        <v>0</v>
      </c>
    </row>
    <row r="18" spans="2:32">
      <c r="B18" s="692">
        <f t="shared" ref="B18:B81" si="1">B17+1</f>
        <v>2001</v>
      </c>
      <c r="C18" s="693">
        <f>IF(Select2=1,Food!$K20,"")</f>
        <v>9.4748635326962205E-2</v>
      </c>
      <c r="D18" s="694">
        <f>IF(Select2=1,Paper!$K20,"")</f>
        <v>3.2474092570760138E-3</v>
      </c>
      <c r="E18" s="685">
        <f>IF(Select2=1,Nappies!$K20,"")</f>
        <v>1.0240140790086952E-2</v>
      </c>
      <c r="F18" s="694">
        <f>IF(Select2=1,Garden!$K20,"")</f>
        <v>0</v>
      </c>
      <c r="G18" s="685">
        <f>IF(Select2=1,Wood!$K20,"")</f>
        <v>0</v>
      </c>
      <c r="H18" s="694">
        <f>IF(Select2=1,Textiles!$K20,"")</f>
        <v>2.3155687369871451E-4</v>
      </c>
      <c r="I18" s="695">
        <f>Sludge!K20</f>
        <v>0</v>
      </c>
      <c r="J18" s="695" t="str">
        <f>IF(Select2=2,MSW!$K20,"")</f>
        <v/>
      </c>
      <c r="K18" s="695">
        <f>Industry!$K20</f>
        <v>0</v>
      </c>
      <c r="L18" s="696">
        <f>SUM(C18:K18)</f>
        <v>0.10846774224782389</v>
      </c>
      <c r="M18" s="697">
        <f>Recovery_OX!C13</f>
        <v>0</v>
      </c>
      <c r="N18" s="652"/>
      <c r="O18" s="698">
        <f>(L18-M18)*(1-Recovery_OX!F13)</f>
        <v>0.10846774224782389</v>
      </c>
      <c r="P18" s="644"/>
      <c r="Q18" s="654"/>
      <c r="S18" s="692">
        <f t="shared" ref="S18:S81" si="2">S17+1</f>
        <v>2001</v>
      </c>
      <c r="T18" s="693">
        <f>IF(Select2=1,Food!$W20,"")</f>
        <v>6.3391147631776668E-2</v>
      </c>
      <c r="U18" s="694">
        <f>IF(Select2=1,Paper!$W20,"")</f>
        <v>6.709523258421517E-3</v>
      </c>
      <c r="V18" s="685">
        <f>IF(Select2=1,Nappies!$W20,"")</f>
        <v>0</v>
      </c>
      <c r="W18" s="694">
        <f>IF(Select2=1,Garden!$W20,"")</f>
        <v>0</v>
      </c>
      <c r="X18" s="685">
        <f>IF(Select2=1,Wood!$W20,"")</f>
        <v>0</v>
      </c>
      <c r="Y18" s="694">
        <f>IF(Select2=1,Textiles!$W20,"")</f>
        <v>2.5376095747804331E-4</v>
      </c>
      <c r="Z18" s="687">
        <f>Sludge!W20</f>
        <v>0</v>
      </c>
      <c r="AA18" s="687" t="str">
        <f>IF(Select2=2,MSW!$W20,"")</f>
        <v/>
      </c>
      <c r="AB18" s="695">
        <f>Industry!$W20</f>
        <v>0</v>
      </c>
      <c r="AC18" s="696">
        <f t="shared" si="0"/>
        <v>7.035443184767623E-2</v>
      </c>
      <c r="AD18" s="697">
        <f>Recovery_OX!R13</f>
        <v>0</v>
      </c>
      <c r="AE18" s="652"/>
      <c r="AF18" s="699">
        <f>(AC18-AD18)*(1-Recovery_OX!U13)</f>
        <v>7.035443184767623E-2</v>
      </c>
    </row>
    <row r="19" spans="2:32">
      <c r="B19" s="692">
        <f t="shared" si="1"/>
        <v>2002</v>
      </c>
      <c r="C19" s="693">
        <f>IF(Select2=1,Food!$K21,"")</f>
        <v>0.16351673954212051</v>
      </c>
      <c r="D19" s="694">
        <f>IF(Select2=1,Paper!$K21,"")</f>
        <v>6.4554240900626192E-3</v>
      </c>
      <c r="E19" s="685">
        <f>IF(Select2=1,Nappies!$K21,"")</f>
        <v>1.9447460623320513E-2</v>
      </c>
      <c r="F19" s="694">
        <f>IF(Select2=1,Garden!$K21,"")</f>
        <v>0</v>
      </c>
      <c r="G19" s="685">
        <f>IF(Select2=1,Wood!$K21,"")</f>
        <v>0</v>
      </c>
      <c r="H19" s="694">
        <f>IF(Select2=1,Textiles!$K21,"")</f>
        <v>4.6030472366152993E-4</v>
      </c>
      <c r="I19" s="695">
        <f>Sludge!K21</f>
        <v>0</v>
      </c>
      <c r="J19" s="695" t="str">
        <f>IF(Select2=2,MSW!$K21,"")</f>
        <v/>
      </c>
      <c r="K19" s="695">
        <f>Industry!$K21</f>
        <v>0</v>
      </c>
      <c r="L19" s="696">
        <f t="shared" ref="L19:L82" si="3">SUM(C19:K19)</f>
        <v>0.18987992897916517</v>
      </c>
      <c r="M19" s="697">
        <f>Recovery_OX!C14</f>
        <v>0</v>
      </c>
      <c r="N19" s="652"/>
      <c r="O19" s="698">
        <f>(L19-M19)*(1-Recovery_OX!F14)</f>
        <v>0.18987992897916517</v>
      </c>
      <c r="P19" s="644"/>
      <c r="Q19" s="654"/>
      <c r="S19" s="692">
        <f t="shared" si="2"/>
        <v>2002</v>
      </c>
      <c r="T19" s="693">
        <f>IF(Select2=1,Food!$W21,"")</f>
        <v>0.10940013796306011</v>
      </c>
      <c r="U19" s="694">
        <f>IF(Select2=1,Paper!$W21,"")</f>
        <v>1.3337653078641773E-2</v>
      </c>
      <c r="V19" s="685">
        <f>IF(Select2=1,Nappies!$W21,"")</f>
        <v>0</v>
      </c>
      <c r="W19" s="694">
        <f>IF(Select2=1,Garden!$W21,"")</f>
        <v>0</v>
      </c>
      <c r="X19" s="685">
        <f>IF(Select2=1,Wood!$W21,"")</f>
        <v>0</v>
      </c>
      <c r="Y19" s="694">
        <f>IF(Select2=1,Textiles!$W21,"")</f>
        <v>5.0444353277975882E-4</v>
      </c>
      <c r="Z19" s="687">
        <f>Sludge!W21</f>
        <v>0</v>
      </c>
      <c r="AA19" s="687" t="str">
        <f>IF(Select2=2,MSW!$W21,"")</f>
        <v/>
      </c>
      <c r="AB19" s="695">
        <f>Industry!$W21</f>
        <v>0</v>
      </c>
      <c r="AC19" s="696">
        <f t="shared" si="0"/>
        <v>0.12324223457448165</v>
      </c>
      <c r="AD19" s="697">
        <f>Recovery_OX!R14</f>
        <v>0</v>
      </c>
      <c r="AE19" s="652"/>
      <c r="AF19" s="699">
        <f>(AC19-AD19)*(1-Recovery_OX!U14)</f>
        <v>0.12324223457448165</v>
      </c>
    </row>
    <row r="20" spans="2:32">
      <c r="B20" s="692">
        <f t="shared" si="1"/>
        <v>2003</v>
      </c>
      <c r="C20" s="693">
        <f>IF(Select2=1,Food!$K22,"")</f>
        <v>0.2152712894781898</v>
      </c>
      <c r="D20" s="694">
        <f>IF(Select2=1,Paper!$K22,"")</f>
        <v>9.6404762147083243E-3</v>
      </c>
      <c r="E20" s="685">
        <f>IF(Select2=1,Nappies!$K22,"")</f>
        <v>2.7826842039349403E-2</v>
      </c>
      <c r="F20" s="694">
        <f>IF(Select2=1,Garden!$K22,"")</f>
        <v>0</v>
      </c>
      <c r="G20" s="685">
        <f>IF(Select2=1,Wood!$K22,"")</f>
        <v>0</v>
      </c>
      <c r="H20" s="694">
        <f>IF(Select2=1,Textiles!$K22,"")</f>
        <v>6.8741521518438629E-4</v>
      </c>
      <c r="I20" s="695">
        <f>Sludge!K22</f>
        <v>0</v>
      </c>
      <c r="J20" s="695" t="str">
        <f>IF(Select2=2,MSW!$K22,"")</f>
        <v/>
      </c>
      <c r="K20" s="695">
        <f>Industry!$K22</f>
        <v>0</v>
      </c>
      <c r="L20" s="696">
        <f t="shared" si="3"/>
        <v>0.25342602294743194</v>
      </c>
      <c r="M20" s="697">
        <f>Recovery_OX!C15</f>
        <v>0</v>
      </c>
      <c r="N20" s="652"/>
      <c r="O20" s="698">
        <f>(L20-M20)*(1-Recovery_OX!F15)</f>
        <v>0.25342602294743194</v>
      </c>
      <c r="P20" s="644"/>
      <c r="Q20" s="654"/>
      <c r="S20" s="692">
        <f t="shared" si="2"/>
        <v>2003</v>
      </c>
      <c r="T20" s="693">
        <f>IF(Select2=1,Food!$W22,"")</f>
        <v>0.14402628644838747</v>
      </c>
      <c r="U20" s="694">
        <f>IF(Select2=1,Paper!$W22,"")</f>
        <v>1.9918339286587441E-2</v>
      </c>
      <c r="V20" s="685">
        <f>IF(Select2=1,Nappies!$W22,"")</f>
        <v>0</v>
      </c>
      <c r="W20" s="694">
        <f>IF(Select2=1,Garden!$W22,"")</f>
        <v>0</v>
      </c>
      <c r="X20" s="685">
        <f>IF(Select2=1,Wood!$W22,"")</f>
        <v>0</v>
      </c>
      <c r="Y20" s="694">
        <f>IF(Select2=1,Textiles!$W22,"")</f>
        <v>7.5333174266782078E-4</v>
      </c>
      <c r="Z20" s="687">
        <f>Sludge!W22</f>
        <v>0</v>
      </c>
      <c r="AA20" s="687" t="str">
        <f>IF(Select2=2,MSW!$W22,"")</f>
        <v/>
      </c>
      <c r="AB20" s="695">
        <f>Industry!$W22</f>
        <v>0</v>
      </c>
      <c r="AC20" s="696">
        <f t="shared" si="0"/>
        <v>0.16469795747764274</v>
      </c>
      <c r="AD20" s="697">
        <f>Recovery_OX!R15</f>
        <v>0</v>
      </c>
      <c r="AE20" s="652"/>
      <c r="AF20" s="699">
        <f>(AC20-AD20)*(1-Recovery_OX!U15)</f>
        <v>0.16469795747764274</v>
      </c>
    </row>
    <row r="21" spans="2:32">
      <c r="B21" s="692">
        <f t="shared" si="1"/>
        <v>2004</v>
      </c>
      <c r="C21" s="693">
        <f>IF(Select2=1,Food!$K23,"")</f>
        <v>0.25189777174029498</v>
      </c>
      <c r="D21" s="694">
        <f>IF(Select2=1,Paper!$K23,"")</f>
        <v>1.2676497616357942E-2</v>
      </c>
      <c r="E21" s="685">
        <f>IF(Select2=1,Nappies!$K23,"")</f>
        <v>3.510529207524471E-2</v>
      </c>
      <c r="F21" s="694">
        <f>IF(Select2=1,Garden!$K23,"")</f>
        <v>0</v>
      </c>
      <c r="G21" s="685">
        <f>IF(Select2=1,Wood!$K23,"")</f>
        <v>0</v>
      </c>
      <c r="H21" s="694">
        <f>IF(Select2=1,Textiles!$K23,"")</f>
        <v>9.0389905463780058E-4</v>
      </c>
      <c r="I21" s="695">
        <f>Sludge!K23</f>
        <v>0</v>
      </c>
      <c r="J21" s="695" t="str">
        <f>IF(Select2=2,MSW!$K23,"")</f>
        <v/>
      </c>
      <c r="K21" s="695">
        <f>Industry!$K23</f>
        <v>0</v>
      </c>
      <c r="L21" s="696">
        <f t="shared" si="3"/>
        <v>0.30058346048653539</v>
      </c>
      <c r="M21" s="697">
        <f>Recovery_OX!C16</f>
        <v>0</v>
      </c>
      <c r="N21" s="652"/>
      <c r="O21" s="698">
        <f>(L21-M21)*(1-Recovery_OX!F16)</f>
        <v>0.30058346048653539</v>
      </c>
      <c r="P21" s="644"/>
      <c r="Q21" s="654"/>
      <c r="S21" s="692">
        <f t="shared" si="2"/>
        <v>2004</v>
      </c>
      <c r="T21" s="693">
        <f>IF(Select2=1,Food!$W23,"")</f>
        <v>0.16853106940697704</v>
      </c>
      <c r="U21" s="694">
        <f>IF(Select2=1,Paper!$W23,"")</f>
        <v>2.6191110777599051E-2</v>
      </c>
      <c r="V21" s="685">
        <f>IF(Select2=1,Nappies!$W23,"")</f>
        <v>0</v>
      </c>
      <c r="W21" s="694">
        <f>IF(Select2=1,Garden!$W23,"")</f>
        <v>0</v>
      </c>
      <c r="X21" s="685">
        <f>IF(Select2=1,Wood!$W23,"")</f>
        <v>0</v>
      </c>
      <c r="Y21" s="694">
        <f>IF(Select2=1,Textiles!$W23,"")</f>
        <v>9.9057430645238423E-4</v>
      </c>
      <c r="Z21" s="687">
        <f>Sludge!W23</f>
        <v>0</v>
      </c>
      <c r="AA21" s="687" t="str">
        <f>IF(Select2=2,MSW!$W23,"")</f>
        <v/>
      </c>
      <c r="AB21" s="695">
        <f>Industry!$W23</f>
        <v>0</v>
      </c>
      <c r="AC21" s="696">
        <f t="shared" si="0"/>
        <v>0.19571275449102848</v>
      </c>
      <c r="AD21" s="697">
        <f>Recovery_OX!R16</f>
        <v>0</v>
      </c>
      <c r="AE21" s="652"/>
      <c r="AF21" s="699">
        <f>(AC21-AD21)*(1-Recovery_OX!U16)</f>
        <v>0.19571275449102848</v>
      </c>
    </row>
    <row r="22" spans="2:32">
      <c r="B22" s="692">
        <f t="shared" si="1"/>
        <v>2005</v>
      </c>
      <c r="C22" s="693">
        <f>IF(Select2=1,Food!$K24,"")</f>
        <v>0.28237415253063491</v>
      </c>
      <c r="D22" s="694">
        <f>IF(Select2=1,Paper!$K24,"")</f>
        <v>1.5710335420631764E-2</v>
      </c>
      <c r="E22" s="685">
        <f>IF(Select2=1,Nappies!$K24,"")</f>
        <v>4.1886210916790817E-2</v>
      </c>
      <c r="F22" s="694">
        <f>IF(Select2=1,Garden!$K24,"")</f>
        <v>0</v>
      </c>
      <c r="G22" s="685">
        <f>IF(Select2=1,Wood!$K24,"")</f>
        <v>0</v>
      </c>
      <c r="H22" s="694">
        <f>IF(Select2=1,Textiles!$K24,"")</f>
        <v>1.1202271924405358E-3</v>
      </c>
      <c r="I22" s="695">
        <f>Sludge!K24</f>
        <v>0</v>
      </c>
      <c r="J22" s="695" t="str">
        <f>IF(Select2=2,MSW!$K24,"")</f>
        <v/>
      </c>
      <c r="K22" s="695">
        <f>Industry!$K24</f>
        <v>0</v>
      </c>
      <c r="L22" s="696">
        <f t="shared" si="3"/>
        <v>0.34109092606049807</v>
      </c>
      <c r="M22" s="697">
        <f>Recovery_OX!C17</f>
        <v>0</v>
      </c>
      <c r="N22" s="652"/>
      <c r="O22" s="698">
        <f>(L22-M22)*(1-Recovery_OX!F17)</f>
        <v>0.34109092606049807</v>
      </c>
      <c r="P22" s="644"/>
      <c r="Q22" s="654"/>
      <c r="S22" s="692">
        <f t="shared" si="2"/>
        <v>2005</v>
      </c>
      <c r="T22" s="693">
        <f>IF(Select2=1,Food!$W24,"")</f>
        <v>0.1889211546815131</v>
      </c>
      <c r="U22" s="694">
        <f>IF(Select2=1,Paper!$W24,"")</f>
        <v>3.2459370703784643E-2</v>
      </c>
      <c r="V22" s="685">
        <f>IF(Select2=1,Nappies!$W24,"")</f>
        <v>0</v>
      </c>
      <c r="W22" s="694">
        <f>IF(Select2=1,Garden!$W24,"")</f>
        <v>0</v>
      </c>
      <c r="X22" s="685">
        <f>IF(Select2=1,Wood!$W24,"")</f>
        <v>0</v>
      </c>
      <c r="Y22" s="694">
        <f>IF(Select2=1,Textiles!$W24,"")</f>
        <v>1.2276462382909985E-3</v>
      </c>
      <c r="Z22" s="687">
        <f>Sludge!W24</f>
        <v>0</v>
      </c>
      <c r="AA22" s="687" t="str">
        <f>IF(Select2=2,MSW!$W24,"")</f>
        <v/>
      </c>
      <c r="AB22" s="695">
        <f>Industry!$W24</f>
        <v>0</v>
      </c>
      <c r="AC22" s="696">
        <f t="shared" si="0"/>
        <v>0.22260817162358873</v>
      </c>
      <c r="AD22" s="697">
        <f>Recovery_OX!R17</f>
        <v>0</v>
      </c>
      <c r="AE22" s="652"/>
      <c r="AF22" s="699">
        <f>(AC22-AD22)*(1-Recovery_OX!U17)</f>
        <v>0.22260817162358873</v>
      </c>
    </row>
    <row r="23" spans="2:32">
      <c r="B23" s="692">
        <f t="shared" si="1"/>
        <v>2006</v>
      </c>
      <c r="C23" s="693">
        <f>IF(Select2=1,Food!$K25,"")</f>
        <v>0.31096728435321785</v>
      </c>
      <c r="D23" s="694">
        <f>IF(Select2=1,Paper!$K25,"")</f>
        <v>1.8818886457009312E-2</v>
      </c>
      <c r="E23" s="685">
        <f>IF(Select2=1,Nappies!$K25,"")</f>
        <v>4.8489395475144192E-2</v>
      </c>
      <c r="F23" s="694">
        <f>IF(Select2=1,Garden!$K25,"")</f>
        <v>0</v>
      </c>
      <c r="G23" s="685">
        <f>IF(Select2=1,Wood!$K25,"")</f>
        <v>0</v>
      </c>
      <c r="H23" s="694">
        <f>IF(Select2=1,Textiles!$K25,"")</f>
        <v>1.3418827654632605E-3</v>
      </c>
      <c r="I23" s="695">
        <f>Sludge!K25</f>
        <v>0</v>
      </c>
      <c r="J23" s="695" t="str">
        <f>IF(Select2=2,MSW!$K25,"")</f>
        <v/>
      </c>
      <c r="K23" s="695">
        <f>Industry!$K25</f>
        <v>0</v>
      </c>
      <c r="L23" s="696">
        <f t="shared" si="3"/>
        <v>0.37961744905083461</v>
      </c>
      <c r="M23" s="697">
        <f>Recovery_OX!C18</f>
        <v>0</v>
      </c>
      <c r="N23" s="652"/>
      <c r="O23" s="698">
        <f>(L23-M23)*(1-Recovery_OX!F18)</f>
        <v>0.37961744905083461</v>
      </c>
      <c r="P23" s="644"/>
      <c r="Q23" s="654"/>
      <c r="S23" s="692">
        <f t="shared" si="2"/>
        <v>2006</v>
      </c>
      <c r="T23" s="693">
        <f>IF(Select2=1,Food!$W25,"")</f>
        <v>0.20805126071803159</v>
      </c>
      <c r="U23" s="694">
        <f>IF(Select2=1,Paper!$W25,"")</f>
        <v>3.888199681200271E-2</v>
      </c>
      <c r="V23" s="685">
        <f>IF(Select2=1,Nappies!$W25,"")</f>
        <v>0</v>
      </c>
      <c r="W23" s="694">
        <f>IF(Select2=1,Garden!$W25,"")</f>
        <v>0</v>
      </c>
      <c r="X23" s="685">
        <f>IF(Select2=1,Wood!$W25,"")</f>
        <v>0</v>
      </c>
      <c r="Y23" s="694">
        <f>IF(Select2=1,Textiles!$W25,"")</f>
        <v>1.4705564553022035E-3</v>
      </c>
      <c r="Z23" s="687">
        <f>Sludge!W25</f>
        <v>0</v>
      </c>
      <c r="AA23" s="687" t="str">
        <f>IF(Select2=2,MSW!$W25,"")</f>
        <v/>
      </c>
      <c r="AB23" s="695">
        <f>Industry!$W25</f>
        <v>0</v>
      </c>
      <c r="AC23" s="696">
        <f t="shared" si="0"/>
        <v>0.24840381398533651</v>
      </c>
      <c r="AD23" s="697">
        <f>Recovery_OX!R18</f>
        <v>0</v>
      </c>
      <c r="AE23" s="652"/>
      <c r="AF23" s="699">
        <f>(AC23-AD23)*(1-Recovery_OX!U18)</f>
        <v>0.24840381398533651</v>
      </c>
    </row>
    <row r="24" spans="2:32">
      <c r="B24" s="692">
        <f t="shared" si="1"/>
        <v>2007</v>
      </c>
      <c r="C24" s="693">
        <f>IF(Select2=1,Food!$K26,"")</f>
        <v>0.33508591770599711</v>
      </c>
      <c r="D24" s="694">
        <f>IF(Select2=1,Paper!$K26,"")</f>
        <v>2.1887007670331169E-2</v>
      </c>
      <c r="E24" s="685">
        <f>IF(Select2=1,Nappies!$K26,"")</f>
        <v>5.4595475947171512E-2</v>
      </c>
      <c r="F24" s="694">
        <f>IF(Select2=1,Garden!$K26,"")</f>
        <v>0</v>
      </c>
      <c r="G24" s="685">
        <f>IF(Select2=1,Wood!$K26,"")</f>
        <v>0</v>
      </c>
      <c r="H24" s="694">
        <f>IF(Select2=1,Textiles!$K26,"")</f>
        <v>1.5606554855130902E-3</v>
      </c>
      <c r="I24" s="695">
        <f>Sludge!K26</f>
        <v>0</v>
      </c>
      <c r="J24" s="695" t="str">
        <f>IF(Select2=2,MSW!$K26,"")</f>
        <v/>
      </c>
      <c r="K24" s="695">
        <f>Industry!$K26</f>
        <v>0</v>
      </c>
      <c r="L24" s="696">
        <f t="shared" si="3"/>
        <v>0.41312905680901291</v>
      </c>
      <c r="M24" s="697">
        <f>Recovery_OX!C19</f>
        <v>0</v>
      </c>
      <c r="N24" s="652"/>
      <c r="O24" s="698">
        <f>(L24-M24)*(1-Recovery_OX!F19)</f>
        <v>0.41312905680901291</v>
      </c>
      <c r="P24" s="644"/>
      <c r="Q24" s="654"/>
      <c r="S24" s="692">
        <f t="shared" si="2"/>
        <v>2007</v>
      </c>
      <c r="T24" s="693">
        <f>IF(Select2=1,Food!$W26,"")</f>
        <v>0.22418772371052442</v>
      </c>
      <c r="U24" s="694">
        <f>IF(Select2=1,Paper!$W26,"")</f>
        <v>4.5221090227956964E-2</v>
      </c>
      <c r="V24" s="685">
        <f>IF(Select2=1,Nappies!$W26,"")</f>
        <v>0</v>
      </c>
      <c r="W24" s="694">
        <f>IF(Select2=1,Garden!$W26,"")</f>
        <v>0</v>
      </c>
      <c r="X24" s="685">
        <f>IF(Select2=1,Wood!$W26,"")</f>
        <v>0</v>
      </c>
      <c r="Y24" s="694">
        <f>IF(Select2=1,Textiles!$W26,"")</f>
        <v>1.7103073813842086E-3</v>
      </c>
      <c r="Z24" s="687">
        <f>Sludge!W26</f>
        <v>0</v>
      </c>
      <c r="AA24" s="687" t="str">
        <f>IF(Select2=2,MSW!$W26,"")</f>
        <v/>
      </c>
      <c r="AB24" s="695">
        <f>Industry!$W26</f>
        <v>0</v>
      </c>
      <c r="AC24" s="696">
        <f t="shared" si="0"/>
        <v>0.2711191213198656</v>
      </c>
      <c r="AD24" s="697">
        <f>Recovery_OX!R19</f>
        <v>0</v>
      </c>
      <c r="AE24" s="652"/>
      <c r="AF24" s="699">
        <f>(AC24-AD24)*(1-Recovery_OX!U19)</f>
        <v>0.2711191213198656</v>
      </c>
    </row>
    <row r="25" spans="2:32">
      <c r="B25" s="692">
        <f t="shared" si="1"/>
        <v>2008</v>
      </c>
      <c r="C25" s="693">
        <f>IF(Select2=1,Food!$K27,"")</f>
        <v>0.35634959712524444</v>
      </c>
      <c r="D25" s="694">
        <f>IF(Select2=1,Paper!$K27,"")</f>
        <v>2.4922381252540537E-2</v>
      </c>
      <c r="E25" s="685">
        <f>IF(Select2=1,Nappies!$K27,"")</f>
        <v>6.0297772643552995E-2</v>
      </c>
      <c r="F25" s="694">
        <f>IF(Select2=1,Garden!$K27,"")</f>
        <v>0</v>
      </c>
      <c r="G25" s="685">
        <f>IF(Select2=1,Wood!$K27,"")</f>
        <v>0</v>
      </c>
      <c r="H25" s="694">
        <f>IF(Select2=1,Textiles!$K27,"")</f>
        <v>1.7770931321301748E-3</v>
      </c>
      <c r="I25" s="695">
        <f>Sludge!K27</f>
        <v>0</v>
      </c>
      <c r="J25" s="695" t="str">
        <f>IF(Select2=2,MSW!$K27,"")</f>
        <v/>
      </c>
      <c r="K25" s="695">
        <f>Industry!$K27</f>
        <v>0</v>
      </c>
      <c r="L25" s="696">
        <f t="shared" si="3"/>
        <v>0.44334684415346814</v>
      </c>
      <c r="M25" s="697">
        <f>Recovery_OX!C20</f>
        <v>0</v>
      </c>
      <c r="N25" s="652"/>
      <c r="O25" s="698">
        <f>(L25-M25)*(1-Recovery_OX!F20)</f>
        <v>0.44334684415346814</v>
      </c>
      <c r="P25" s="644"/>
      <c r="Q25" s="654"/>
      <c r="S25" s="692">
        <f t="shared" si="2"/>
        <v>2008</v>
      </c>
      <c r="T25" s="693">
        <f>IF(Select2=1,Food!$W27,"")</f>
        <v>0.23841409263508773</v>
      </c>
      <c r="U25" s="694">
        <f>IF(Select2=1,Paper!$W27,"")</f>
        <v>5.1492523249050688E-2</v>
      </c>
      <c r="V25" s="685">
        <f>IF(Select2=1,Nappies!$W27,"")</f>
        <v>0</v>
      </c>
      <c r="W25" s="694">
        <f>IF(Select2=1,Garden!$W27,"")</f>
        <v>0</v>
      </c>
      <c r="X25" s="685">
        <f>IF(Select2=1,Wood!$W27,"")</f>
        <v>0</v>
      </c>
      <c r="Y25" s="694">
        <f>IF(Select2=1,Textiles!$W27,"")</f>
        <v>1.9474993228823837E-3</v>
      </c>
      <c r="Z25" s="687">
        <f>Sludge!W27</f>
        <v>0</v>
      </c>
      <c r="AA25" s="687" t="str">
        <f>IF(Select2=2,MSW!$W27,"")</f>
        <v/>
      </c>
      <c r="AB25" s="695">
        <f>Industry!$W27</f>
        <v>0</v>
      </c>
      <c r="AC25" s="696">
        <f t="shared" si="0"/>
        <v>0.29185411520702081</v>
      </c>
      <c r="AD25" s="697">
        <f>Recovery_OX!R20</f>
        <v>0</v>
      </c>
      <c r="AE25" s="652"/>
      <c r="AF25" s="699">
        <f>(AC25-AD25)*(1-Recovery_OX!U20)</f>
        <v>0.29185411520702081</v>
      </c>
    </row>
    <row r="26" spans="2:32">
      <c r="B26" s="692">
        <f t="shared" si="1"/>
        <v>2009</v>
      </c>
      <c r="C26" s="693">
        <f>IF(Select2=1,Food!$K28,"")</f>
        <v>0.37583344920293899</v>
      </c>
      <c r="D26" s="694">
        <f>IF(Select2=1,Paper!$K28,"")</f>
        <v>2.7931810615623651E-2</v>
      </c>
      <c r="E26" s="685">
        <f>IF(Select2=1,Nappies!$K28,"")</f>
        <v>6.5673883270221639E-2</v>
      </c>
      <c r="F26" s="694">
        <f>IF(Select2=1,Garden!$K28,"")</f>
        <v>0</v>
      </c>
      <c r="G26" s="685">
        <f>IF(Select2=1,Wood!$K28,"")</f>
        <v>0</v>
      </c>
      <c r="H26" s="694">
        <f>IF(Select2=1,Textiles!$K28,"")</f>
        <v>1.9916808233533291E-3</v>
      </c>
      <c r="I26" s="695">
        <f>Sludge!K28</f>
        <v>0</v>
      </c>
      <c r="J26" s="695" t="str">
        <f>IF(Select2=2,MSW!$K28,"")</f>
        <v/>
      </c>
      <c r="K26" s="695">
        <f>Industry!$K28</f>
        <v>0</v>
      </c>
      <c r="L26" s="696">
        <f t="shared" si="3"/>
        <v>0.47143082391213764</v>
      </c>
      <c r="M26" s="697">
        <f>Recovery_OX!C21</f>
        <v>0</v>
      </c>
      <c r="N26" s="652"/>
      <c r="O26" s="698">
        <f>(L26-M26)*(1-Recovery_OX!F21)</f>
        <v>0.47143082391213764</v>
      </c>
      <c r="P26" s="644"/>
      <c r="Q26" s="654"/>
      <c r="S26" s="692">
        <f t="shared" si="2"/>
        <v>2009</v>
      </c>
      <c r="T26" s="693">
        <f>IF(Select2=1,Food!$W28,"")</f>
        <v>0.25144967609474062</v>
      </c>
      <c r="U26" s="694">
        <f>IF(Select2=1,Paper!$W28,"")</f>
        <v>5.7710352511619108E-2</v>
      </c>
      <c r="V26" s="685">
        <f>IF(Select2=1,Nappies!$W28,"")</f>
        <v>0</v>
      </c>
      <c r="W26" s="694">
        <f>IF(Select2=1,Garden!$W28,"")</f>
        <v>0</v>
      </c>
      <c r="X26" s="685">
        <f>IF(Select2=1,Wood!$W28,"")</f>
        <v>0</v>
      </c>
      <c r="Y26" s="694">
        <f>IF(Select2=1,Textiles!$W28,"")</f>
        <v>2.1826639160036484E-3</v>
      </c>
      <c r="Z26" s="687">
        <f>Sludge!W28</f>
        <v>0</v>
      </c>
      <c r="AA26" s="687" t="str">
        <f>IF(Select2=2,MSW!$W28,"")</f>
        <v/>
      </c>
      <c r="AB26" s="695">
        <f>Industry!$W28</f>
        <v>0</v>
      </c>
      <c r="AC26" s="696">
        <f t="shared" si="0"/>
        <v>0.31134269252236335</v>
      </c>
      <c r="AD26" s="697">
        <f>Recovery_OX!R21</f>
        <v>0</v>
      </c>
      <c r="AE26" s="652"/>
      <c r="AF26" s="699">
        <f>(AC26-AD26)*(1-Recovery_OX!U21)</f>
        <v>0.31134269252236335</v>
      </c>
    </row>
    <row r="27" spans="2:32">
      <c r="B27" s="692">
        <f t="shared" si="1"/>
        <v>2010</v>
      </c>
      <c r="C27" s="693">
        <f>IF(Select2=1,Food!$K29,"")</f>
        <v>0.39424121299195936</v>
      </c>
      <c r="D27" s="694">
        <f>IF(Select2=1,Paper!$K29,"")</f>
        <v>3.0921058623301304E-2</v>
      </c>
      <c r="E27" s="685">
        <f>IF(Select2=1,Nappies!$K29,"")</f>
        <v>7.0787443474283396E-2</v>
      </c>
      <c r="F27" s="694">
        <f>IF(Select2=1,Garden!$K29,"")</f>
        <v>0</v>
      </c>
      <c r="G27" s="685">
        <f>IF(Select2=1,Wood!$K29,"")</f>
        <v>0</v>
      </c>
      <c r="H27" s="694">
        <f>IF(Select2=1,Textiles!$K29,"")</f>
        <v>2.2048294808130267E-3</v>
      </c>
      <c r="I27" s="695">
        <f>Sludge!K29</f>
        <v>0</v>
      </c>
      <c r="J27" s="695" t="str">
        <f>IF(Select2=2,MSW!$K29,"")</f>
        <v/>
      </c>
      <c r="K27" s="695">
        <f>Industry!$K29</f>
        <v>0</v>
      </c>
      <c r="L27" s="696">
        <f t="shared" si="3"/>
        <v>0.49815454457035707</v>
      </c>
      <c r="M27" s="697">
        <f>Recovery_OX!C22</f>
        <v>0</v>
      </c>
      <c r="N27" s="652"/>
      <c r="O27" s="698">
        <f>(L27-M27)*(1-Recovery_OX!F22)</f>
        <v>0.49815454457035707</v>
      </c>
      <c r="P27" s="644"/>
      <c r="Q27" s="654"/>
      <c r="S27" s="692">
        <f t="shared" si="2"/>
        <v>2010</v>
      </c>
      <c r="T27" s="693">
        <f>IF(Select2=1,Food!$W29,"")</f>
        <v>0.26376530753253302</v>
      </c>
      <c r="U27" s="694">
        <f>IF(Select2=1,Paper!$W29,"")</f>
        <v>6.3886484758886974E-2</v>
      </c>
      <c r="V27" s="685">
        <f>IF(Select2=1,Nappies!$W29,"")</f>
        <v>0</v>
      </c>
      <c r="W27" s="694">
        <f>IF(Select2=1,Garden!$W29,"")</f>
        <v>0</v>
      </c>
      <c r="X27" s="685">
        <f>IF(Select2=1,Wood!$W29,"")</f>
        <v>0</v>
      </c>
      <c r="Y27" s="694">
        <f>IF(Select2=1,Textiles!$W29,"")</f>
        <v>2.4162514858224954E-3</v>
      </c>
      <c r="Z27" s="687">
        <f>Sludge!W29</f>
        <v>0</v>
      </c>
      <c r="AA27" s="687" t="str">
        <f>IF(Select2=2,MSW!$W29,"")</f>
        <v/>
      </c>
      <c r="AB27" s="695">
        <f>Industry!$W29</f>
        <v>0</v>
      </c>
      <c r="AC27" s="696">
        <f t="shared" si="0"/>
        <v>0.33006804377724247</v>
      </c>
      <c r="AD27" s="697">
        <f>Recovery_OX!R22</f>
        <v>0</v>
      </c>
      <c r="AE27" s="652"/>
      <c r="AF27" s="699">
        <f>(AC27-AD27)*(1-Recovery_OX!U22)</f>
        <v>0.33006804377724247</v>
      </c>
    </row>
    <row r="28" spans="2:32">
      <c r="B28" s="692">
        <f t="shared" si="1"/>
        <v>2011</v>
      </c>
      <c r="C28" s="693">
        <f>IF(Select2=1,Food!$K30,"")</f>
        <v>0.40872360089176119</v>
      </c>
      <c r="D28" s="694">
        <f>IF(Select2=1,Paper!$K30,"")</f>
        <v>3.378167415506788E-2</v>
      </c>
      <c r="E28" s="685">
        <f>IF(Select2=1,Nappies!$K30,"")</f>
        <v>7.5333215012286459E-2</v>
      </c>
      <c r="F28" s="694">
        <f>IF(Select2=1,Garden!$K30,"")</f>
        <v>0</v>
      </c>
      <c r="G28" s="685">
        <f>IF(Select2=1,Wood!$K30,"")</f>
        <v>0</v>
      </c>
      <c r="H28" s="694">
        <f>IF(Select2=1,Textiles!$K30,"")</f>
        <v>2.408805985451767E-3</v>
      </c>
      <c r="I28" s="695">
        <f>Sludge!K30</f>
        <v>0</v>
      </c>
      <c r="J28" s="695" t="str">
        <f>IF(Select2=2,MSW!$K30,"")</f>
        <v/>
      </c>
      <c r="K28" s="695">
        <f>Industry!$K30</f>
        <v>0</v>
      </c>
      <c r="L28" s="696">
        <f t="shared" si="3"/>
        <v>0.52024729604456732</v>
      </c>
      <c r="M28" s="697">
        <f>Recovery_OX!C23</f>
        <v>0</v>
      </c>
      <c r="N28" s="652"/>
      <c r="O28" s="698">
        <f>(L28-M28)*(1-Recovery_OX!F23)</f>
        <v>0.52024729604456732</v>
      </c>
      <c r="P28" s="644"/>
      <c r="Q28" s="654"/>
      <c r="S28" s="692">
        <f t="shared" si="2"/>
        <v>2011</v>
      </c>
      <c r="T28" s="693">
        <f>IF(Select2=1,Food!$W30,"")</f>
        <v>0.27345468391509448</v>
      </c>
      <c r="U28" s="694">
        <f>IF(Select2=1,Paper!$W30,"")</f>
        <v>6.9796847427826186E-2</v>
      </c>
      <c r="V28" s="685">
        <f>IF(Select2=1,Nappies!$W30,"")</f>
        <v>0</v>
      </c>
      <c r="W28" s="694">
        <f>IF(Select2=1,Garden!$W30,"")</f>
        <v>0</v>
      </c>
      <c r="X28" s="685">
        <f>IF(Select2=1,Wood!$W30,"")</f>
        <v>0</v>
      </c>
      <c r="Y28" s="694">
        <f>IF(Select2=1,Textiles!$W30,"")</f>
        <v>2.6397873813170055E-3</v>
      </c>
      <c r="Z28" s="687">
        <f>Sludge!W30</f>
        <v>0</v>
      </c>
      <c r="AA28" s="687" t="str">
        <f>IF(Select2=2,MSW!$W30,"")</f>
        <v/>
      </c>
      <c r="AB28" s="695">
        <f>Industry!$W30</f>
        <v>0</v>
      </c>
      <c r="AC28" s="696">
        <f t="shared" si="0"/>
        <v>0.34589131872423762</v>
      </c>
      <c r="AD28" s="697">
        <f>Recovery_OX!R23</f>
        <v>0</v>
      </c>
      <c r="AE28" s="652"/>
      <c r="AF28" s="699">
        <f>(AC28-AD28)*(1-Recovery_OX!U23)</f>
        <v>0.34589131872423762</v>
      </c>
    </row>
    <row r="29" spans="2:32">
      <c r="B29" s="692">
        <f t="shared" si="1"/>
        <v>2012</v>
      </c>
      <c r="C29" s="693">
        <f>IF(Select2=1,Food!$K31,"")</f>
        <v>0.27397562296561762</v>
      </c>
      <c r="D29" s="694">
        <f>IF(Select2=1,Paper!$K31,"")</f>
        <v>3.1497824208261783E-2</v>
      </c>
      <c r="E29" s="685">
        <f>IF(Select2=1,Nappies!$K31,"")</f>
        <v>6.3555983026956614E-2</v>
      </c>
      <c r="F29" s="694">
        <f>IF(Select2=1,Garden!$K31,"")</f>
        <v>0</v>
      </c>
      <c r="G29" s="685">
        <f>IF(Select2=1,Wood!$K31,"")</f>
        <v>0</v>
      </c>
      <c r="H29" s="694">
        <f>IF(Select2=1,Textiles!$K31,"")</f>
        <v>2.2459558141876852E-3</v>
      </c>
      <c r="I29" s="695">
        <f>Sludge!K31</f>
        <v>0</v>
      </c>
      <c r="J29" s="695" t="str">
        <f>IF(Select2=2,MSW!$K31,"")</f>
        <v/>
      </c>
      <c r="K29" s="695">
        <f>Industry!$K31</f>
        <v>0</v>
      </c>
      <c r="L29" s="696">
        <f>SUM(C29:K29)</f>
        <v>0.37127538601502369</v>
      </c>
      <c r="M29" s="697">
        <f>Recovery_OX!C24</f>
        <v>0</v>
      </c>
      <c r="N29" s="652"/>
      <c r="O29" s="698">
        <f>(L29-M29)*(1-Recovery_OX!F24)</f>
        <v>0.37127538601502369</v>
      </c>
      <c r="P29" s="644"/>
      <c r="Q29" s="654"/>
      <c r="S29" s="692">
        <f t="shared" si="2"/>
        <v>2012</v>
      </c>
      <c r="T29" s="693">
        <f>IF(Select2=1,Food!$W31,"")</f>
        <v>0.18330215631062732</v>
      </c>
      <c r="U29" s="694">
        <f>IF(Select2=1,Paper!$W31,"")</f>
        <v>6.5078149190623519E-2</v>
      </c>
      <c r="V29" s="685">
        <f>IF(Select2=1,Nappies!$W31,"")</f>
        <v>0</v>
      </c>
      <c r="W29" s="694">
        <f>IF(Select2=1,Garden!$W31,"")</f>
        <v>0</v>
      </c>
      <c r="X29" s="685">
        <f>IF(Select2=1,Wood!$W31,"")</f>
        <v>0</v>
      </c>
      <c r="Y29" s="694">
        <f>IF(Select2=1,Textiles!$W31,"")</f>
        <v>2.4613214402056825E-3</v>
      </c>
      <c r="Z29" s="687">
        <f>Sludge!W31</f>
        <v>0</v>
      </c>
      <c r="AA29" s="687" t="str">
        <f>IF(Select2=2,MSW!$W31,"")</f>
        <v/>
      </c>
      <c r="AB29" s="695">
        <f>Industry!$W31</f>
        <v>0</v>
      </c>
      <c r="AC29" s="696">
        <f t="shared" si="0"/>
        <v>0.25084162694145651</v>
      </c>
      <c r="AD29" s="697">
        <f>Recovery_OX!R24</f>
        <v>0</v>
      </c>
      <c r="AE29" s="652"/>
      <c r="AF29" s="699">
        <f>(AC29-AD29)*(1-Recovery_OX!U24)</f>
        <v>0.25084162694145651</v>
      </c>
    </row>
    <row r="30" spans="2:32">
      <c r="B30" s="692">
        <f t="shared" si="1"/>
        <v>2013</v>
      </c>
      <c r="C30" s="693">
        <f>IF(Select2=1,Food!$K32,"")</f>
        <v>0.18365135219895579</v>
      </c>
      <c r="D30" s="694">
        <f>IF(Select2=1,Paper!$K32,"")</f>
        <v>2.9368376632267258E-2</v>
      </c>
      <c r="E30" s="685">
        <f>IF(Select2=1,Nappies!$K32,"")</f>
        <v>5.3619946764040222E-2</v>
      </c>
      <c r="F30" s="694">
        <f>IF(Select2=1,Garden!$K32,"")</f>
        <v>0</v>
      </c>
      <c r="G30" s="685">
        <f>IF(Select2=1,Wood!$K32,"")</f>
        <v>0</v>
      </c>
      <c r="H30" s="694">
        <f>IF(Select2=1,Textiles!$K32,"")</f>
        <v>2.0941153209304299E-3</v>
      </c>
      <c r="I30" s="695">
        <f>Sludge!K32</f>
        <v>0</v>
      </c>
      <c r="J30" s="695" t="str">
        <f>IF(Select2=2,MSW!$K32,"")</f>
        <v/>
      </c>
      <c r="K30" s="695">
        <f>Industry!$K32</f>
        <v>0</v>
      </c>
      <c r="L30" s="696">
        <f t="shared" si="3"/>
        <v>0.2687337909161937</v>
      </c>
      <c r="M30" s="697">
        <f>Recovery_OX!C25</f>
        <v>0</v>
      </c>
      <c r="N30" s="652"/>
      <c r="O30" s="698">
        <f>(L30-M30)*(1-Recovery_OX!F25)</f>
        <v>0.2687337909161937</v>
      </c>
      <c r="P30" s="644"/>
      <c r="Q30" s="654"/>
      <c r="S30" s="692">
        <f t="shared" si="2"/>
        <v>2013</v>
      </c>
      <c r="T30" s="693">
        <f>IF(Select2=1,Food!$W32,"")</f>
        <v>0.12287110985657168</v>
      </c>
      <c r="U30" s="694">
        <f>IF(Select2=1,Paper!$W32,"")</f>
        <v>6.0678464116254667E-2</v>
      </c>
      <c r="V30" s="685">
        <f>IF(Select2=1,Nappies!$W32,"")</f>
        <v>0</v>
      </c>
      <c r="W30" s="694">
        <f>IF(Select2=1,Garden!$W32,"")</f>
        <v>0</v>
      </c>
      <c r="X30" s="685">
        <f>IF(Select2=1,Wood!$W32,"")</f>
        <v>0</v>
      </c>
      <c r="Y30" s="694">
        <f>IF(Select2=1,Textiles!$W32,"")</f>
        <v>2.2949208996497863E-3</v>
      </c>
      <c r="Z30" s="687">
        <f>Sludge!W32</f>
        <v>0</v>
      </c>
      <c r="AA30" s="687" t="str">
        <f>IF(Select2=2,MSW!$W32,"")</f>
        <v/>
      </c>
      <c r="AB30" s="695">
        <f>Industry!$W32</f>
        <v>0</v>
      </c>
      <c r="AC30" s="696">
        <f t="shared" si="0"/>
        <v>0.18584449487247612</v>
      </c>
      <c r="AD30" s="697">
        <f>Recovery_OX!R25</f>
        <v>0</v>
      </c>
      <c r="AE30" s="652"/>
      <c r="AF30" s="699">
        <f>(AC30-AD30)*(1-Recovery_OX!U25)</f>
        <v>0.18584449487247612</v>
      </c>
    </row>
    <row r="31" spans="2:32">
      <c r="B31" s="692">
        <f t="shared" si="1"/>
        <v>2014</v>
      </c>
      <c r="C31" s="693">
        <f>IF(Select2=1,Food!$K33,"")</f>
        <v>0.12310518286051145</v>
      </c>
      <c r="D31" s="694">
        <f>IF(Select2=1,Paper!$K33,"")</f>
        <v>2.7382892872596255E-2</v>
      </c>
      <c r="E31" s="685">
        <f>IF(Select2=1,Nappies!$K33,"")</f>
        <v>4.5237262552591848E-2</v>
      </c>
      <c r="F31" s="694">
        <f>IF(Select2=1,Garden!$K33,"")</f>
        <v>0</v>
      </c>
      <c r="G31" s="685">
        <f>IF(Select2=1,Wood!$K33,"")</f>
        <v>0</v>
      </c>
      <c r="H31" s="694">
        <f>IF(Select2=1,Textiles!$K33,"")</f>
        <v>1.9525401834058946E-3</v>
      </c>
      <c r="I31" s="695">
        <f>Sludge!K33</f>
        <v>0</v>
      </c>
      <c r="J31" s="695" t="str">
        <f>IF(Select2=2,MSW!$K33,"")</f>
        <v/>
      </c>
      <c r="K31" s="695">
        <f>Industry!$K33</f>
        <v>0</v>
      </c>
      <c r="L31" s="696">
        <f t="shared" si="3"/>
        <v>0.19767787846910545</v>
      </c>
      <c r="M31" s="697">
        <f>Recovery_OX!C26</f>
        <v>0</v>
      </c>
      <c r="N31" s="652"/>
      <c r="O31" s="698">
        <f>(L31-M31)*(1-Recovery_OX!F26)</f>
        <v>0.19767787846910545</v>
      </c>
      <c r="P31" s="644"/>
      <c r="Q31" s="654"/>
      <c r="S31" s="692">
        <f t="shared" si="2"/>
        <v>2014</v>
      </c>
      <c r="T31" s="693">
        <f>IF(Select2=1,Food!$W33,"")</f>
        <v>8.2362968015507229E-2</v>
      </c>
      <c r="U31" s="694">
        <f>IF(Select2=1,Paper!$W33,"")</f>
        <v>5.6576224943380694E-2</v>
      </c>
      <c r="V31" s="685">
        <f>IF(Select2=1,Nappies!$W33,"")</f>
        <v>0</v>
      </c>
      <c r="W31" s="694">
        <f>IF(Select2=1,Garden!$W33,"")</f>
        <v>0</v>
      </c>
      <c r="X31" s="685">
        <f>IF(Select2=1,Wood!$W33,"")</f>
        <v>0</v>
      </c>
      <c r="Y31" s="694">
        <f>IF(Select2=1,Textiles!$W33,"")</f>
        <v>2.1397700640064599E-3</v>
      </c>
      <c r="Z31" s="687">
        <f>Sludge!W33</f>
        <v>0</v>
      </c>
      <c r="AA31" s="687" t="str">
        <f>IF(Select2=2,MSW!$W33,"")</f>
        <v/>
      </c>
      <c r="AB31" s="695">
        <f>Industry!$W33</f>
        <v>0</v>
      </c>
      <c r="AC31" s="696">
        <f t="shared" si="0"/>
        <v>0.14107896302289438</v>
      </c>
      <c r="AD31" s="697">
        <f>Recovery_OX!R26</f>
        <v>0</v>
      </c>
      <c r="AE31" s="652"/>
      <c r="AF31" s="699">
        <f>(AC31-AD31)*(1-Recovery_OX!U26)</f>
        <v>0.14107896302289438</v>
      </c>
    </row>
    <row r="32" spans="2:32">
      <c r="B32" s="692">
        <f t="shared" si="1"/>
        <v>2015</v>
      </c>
      <c r="C32" s="693">
        <f>IF(Select2=1,Food!$K34,"")</f>
        <v>8.2519871842283835E-2</v>
      </c>
      <c r="D32" s="694">
        <f>IF(Select2=1,Paper!$K34,"")</f>
        <v>2.5531640085555384E-2</v>
      </c>
      <c r="E32" s="685">
        <f>IF(Select2=1,Nappies!$K34,"")</f>
        <v>3.8165086814754862E-2</v>
      </c>
      <c r="F32" s="694">
        <f>IF(Select2=1,Garden!$K34,"")</f>
        <v>0</v>
      </c>
      <c r="G32" s="685">
        <f>IF(Select2=1,Wood!$K34,"")</f>
        <v>0</v>
      </c>
      <c r="H32" s="694">
        <f>IF(Select2=1,Textiles!$K34,"")</f>
        <v>1.820536400125683E-3</v>
      </c>
      <c r="I32" s="695">
        <f>Sludge!K34</f>
        <v>0</v>
      </c>
      <c r="J32" s="695" t="str">
        <f>IF(Select2=2,MSW!$K34,"")</f>
        <v/>
      </c>
      <c r="K32" s="695">
        <f>Industry!$K34</f>
        <v>0</v>
      </c>
      <c r="L32" s="696">
        <f t="shared" si="3"/>
        <v>0.14803713514271977</v>
      </c>
      <c r="M32" s="697">
        <f>Recovery_OX!C27</f>
        <v>0</v>
      </c>
      <c r="N32" s="652"/>
      <c r="O32" s="698">
        <f>(L32-M32)*(1-Recovery_OX!F27)</f>
        <v>0.14803713514271977</v>
      </c>
      <c r="P32" s="644"/>
      <c r="Q32" s="654"/>
      <c r="S32" s="692">
        <f t="shared" si="2"/>
        <v>2015</v>
      </c>
      <c r="T32" s="693">
        <f>IF(Select2=1,Food!$W34,"")</f>
        <v>5.5209548511786694E-2</v>
      </c>
      <c r="U32" s="694">
        <f>IF(Select2=1,Paper!$W34,"")</f>
        <v>5.2751322490816911E-2</v>
      </c>
      <c r="V32" s="685">
        <f>IF(Select2=1,Nappies!$W34,"")</f>
        <v>0</v>
      </c>
      <c r="W32" s="694">
        <f>IF(Select2=1,Garden!$W34,"")</f>
        <v>0</v>
      </c>
      <c r="X32" s="685">
        <f>IF(Select2=1,Wood!$W34,"")</f>
        <v>0</v>
      </c>
      <c r="Y32" s="694">
        <f>IF(Select2=1,Textiles!$W34,"")</f>
        <v>1.9951083836993785E-3</v>
      </c>
      <c r="Z32" s="687">
        <f>Sludge!W34</f>
        <v>0</v>
      </c>
      <c r="AA32" s="687" t="str">
        <f>IF(Select2=2,MSW!$W34,"")</f>
        <v/>
      </c>
      <c r="AB32" s="695">
        <f>Industry!$W34</f>
        <v>0</v>
      </c>
      <c r="AC32" s="696">
        <f t="shared" si="0"/>
        <v>0.10995597938630297</v>
      </c>
      <c r="AD32" s="697">
        <f>Recovery_OX!R27</f>
        <v>0</v>
      </c>
      <c r="AE32" s="652"/>
      <c r="AF32" s="699">
        <f>(AC32-AD32)*(1-Recovery_OX!U27)</f>
        <v>0.10995597938630297</v>
      </c>
    </row>
    <row r="33" spans="2:32">
      <c r="B33" s="692">
        <f t="shared" si="1"/>
        <v>2016</v>
      </c>
      <c r="C33" s="693">
        <f>IF(Select2=1,Food!$K35,"")</f>
        <v>5.5314724292174752E-2</v>
      </c>
      <c r="D33" s="694">
        <f>IF(Select2=1,Paper!$K35,"")</f>
        <v>2.3805543427834815E-2</v>
      </c>
      <c r="E33" s="685">
        <f>IF(Select2=1,Nappies!$K35,"")</f>
        <v>3.2198540967955221E-2</v>
      </c>
      <c r="F33" s="694">
        <f>IF(Select2=1,Garden!$K35,"")</f>
        <v>0</v>
      </c>
      <c r="G33" s="685">
        <f>IF(Select2=1,Wood!$K35,"")</f>
        <v>0</v>
      </c>
      <c r="H33" s="694">
        <f>IF(Select2=1,Textiles!$K35,"")</f>
        <v>1.6974568883910094E-3</v>
      </c>
      <c r="I33" s="695">
        <f>Sludge!K35</f>
        <v>0</v>
      </c>
      <c r="J33" s="695" t="str">
        <f>IF(Select2=2,MSW!$K35,"")</f>
        <v/>
      </c>
      <c r="K33" s="695">
        <f>Industry!$K35</f>
        <v>0</v>
      </c>
      <c r="L33" s="696">
        <f t="shared" si="3"/>
        <v>0.1130162655763558</v>
      </c>
      <c r="M33" s="697">
        <f>Recovery_OX!C28</f>
        <v>0</v>
      </c>
      <c r="N33" s="652"/>
      <c r="O33" s="698">
        <f>(L33-M33)*(1-Recovery_OX!F28)</f>
        <v>0.1130162655763558</v>
      </c>
      <c r="P33" s="644"/>
      <c r="Q33" s="654"/>
      <c r="S33" s="692">
        <f t="shared" si="2"/>
        <v>2016</v>
      </c>
      <c r="T33" s="693">
        <f>IF(Select2=1,Food!$W35,"")</f>
        <v>3.7008067100027714E-2</v>
      </c>
      <c r="U33" s="694">
        <f>IF(Select2=1,Paper!$W35,"")</f>
        <v>4.9185007082303341E-2</v>
      </c>
      <c r="V33" s="685">
        <f>IF(Select2=1,Nappies!$W35,"")</f>
        <v>0</v>
      </c>
      <c r="W33" s="694">
        <f>IF(Select2=1,Garden!$W35,"")</f>
        <v>0</v>
      </c>
      <c r="X33" s="685">
        <f>IF(Select2=1,Wood!$W35,"")</f>
        <v>0</v>
      </c>
      <c r="Y33" s="694">
        <f>IF(Select2=1,Textiles!$W35,"")</f>
        <v>1.8602267270038458E-3</v>
      </c>
      <c r="Z33" s="687">
        <f>Sludge!W35</f>
        <v>0</v>
      </c>
      <c r="AA33" s="687" t="str">
        <f>IF(Select2=2,MSW!$W35,"")</f>
        <v/>
      </c>
      <c r="AB33" s="695">
        <f>Industry!$W35</f>
        <v>0</v>
      </c>
      <c r="AC33" s="696">
        <f t="shared" si="0"/>
        <v>8.80533009093349E-2</v>
      </c>
      <c r="AD33" s="697">
        <f>Recovery_OX!R28</f>
        <v>0</v>
      </c>
      <c r="AE33" s="652"/>
      <c r="AF33" s="699">
        <f>(AC33-AD33)*(1-Recovery_OX!U28)</f>
        <v>8.80533009093349E-2</v>
      </c>
    </row>
    <row r="34" spans="2:32">
      <c r="B34" s="692">
        <f t="shared" si="1"/>
        <v>2017</v>
      </c>
      <c r="C34" s="693">
        <f>IF(Select2=1,Food!$K36,"")</f>
        <v>3.7078568533979284E-2</v>
      </c>
      <c r="D34" s="694">
        <f>IF(Select2=1,Paper!$K36,"")</f>
        <v>2.2196141571615847E-2</v>
      </c>
      <c r="E34" s="685">
        <f>IF(Select2=1,Nappies!$K36,"")</f>
        <v>2.7164776160401086E-2</v>
      </c>
      <c r="F34" s="694">
        <f>IF(Select2=1,Garden!$K36,"")</f>
        <v>0</v>
      </c>
      <c r="G34" s="685">
        <f>IF(Select2=1,Wood!$K36,"")</f>
        <v>0</v>
      </c>
      <c r="H34" s="694">
        <f>IF(Select2=1,Textiles!$K36,"")</f>
        <v>1.5826983122925579E-3</v>
      </c>
      <c r="I34" s="695">
        <f>Sludge!K36</f>
        <v>0</v>
      </c>
      <c r="J34" s="695" t="str">
        <f>IF(Select2=2,MSW!$K36,"")</f>
        <v/>
      </c>
      <c r="K34" s="695">
        <f>Industry!$K36</f>
        <v>0</v>
      </c>
      <c r="L34" s="696">
        <f t="shared" si="3"/>
        <v>8.8022184578288781E-2</v>
      </c>
      <c r="M34" s="697">
        <f>Recovery_OX!C29</f>
        <v>0</v>
      </c>
      <c r="N34" s="652"/>
      <c r="O34" s="698">
        <f>(L34-M34)*(1-Recovery_OX!F29)</f>
        <v>8.8022184578288781E-2</v>
      </c>
      <c r="P34" s="644"/>
      <c r="Q34" s="654"/>
      <c r="S34" s="692">
        <f t="shared" si="2"/>
        <v>2017</v>
      </c>
      <c r="T34" s="693">
        <f>IF(Select2=1,Food!$W36,"")</f>
        <v>2.4807249242180605E-2</v>
      </c>
      <c r="U34" s="694">
        <f>IF(Select2=1,Paper!$W36,"")</f>
        <v>4.5859796635569938E-2</v>
      </c>
      <c r="V34" s="685">
        <f>IF(Select2=1,Nappies!$W36,"")</f>
        <v>0</v>
      </c>
      <c r="W34" s="694">
        <f>IF(Select2=1,Garden!$W36,"")</f>
        <v>0</v>
      </c>
      <c r="X34" s="685">
        <f>IF(Select2=1,Wood!$W36,"")</f>
        <v>0</v>
      </c>
      <c r="Y34" s="694">
        <f>IF(Select2=1,Textiles!$W36,"")</f>
        <v>1.7344639038822552E-3</v>
      </c>
      <c r="Z34" s="687">
        <f>Sludge!W36</f>
        <v>0</v>
      </c>
      <c r="AA34" s="687" t="str">
        <f>IF(Select2=2,MSW!$W36,"")</f>
        <v/>
      </c>
      <c r="AB34" s="695">
        <f>Industry!$W36</f>
        <v>0</v>
      </c>
      <c r="AC34" s="696">
        <f t="shared" si="0"/>
        <v>7.2401509781632803E-2</v>
      </c>
      <c r="AD34" s="697">
        <f>Recovery_OX!R29</f>
        <v>0</v>
      </c>
      <c r="AE34" s="652"/>
      <c r="AF34" s="699">
        <f>(AC34-AD34)*(1-Recovery_OX!U29)</f>
        <v>7.2401509781632803E-2</v>
      </c>
    </row>
    <row r="35" spans="2:32">
      <c r="B35" s="692">
        <f t="shared" si="1"/>
        <v>2018</v>
      </c>
      <c r="C35" s="693">
        <f>IF(Select2=1,Food!$K37,"")</f>
        <v>2.4854507766632596E-2</v>
      </c>
      <c r="D35" s="694">
        <f>IF(Select2=1,Paper!$K37,"")</f>
        <v>2.0695545227132118E-2</v>
      </c>
      <c r="E35" s="685">
        <f>IF(Select2=1,Nappies!$K37,"")</f>
        <v>2.2917965897246598E-2</v>
      </c>
      <c r="F35" s="694">
        <f>IF(Select2=1,Garden!$K37,"")</f>
        <v>0</v>
      </c>
      <c r="G35" s="685">
        <f>IF(Select2=1,Wood!$K37,"")</f>
        <v>0</v>
      </c>
      <c r="H35" s="694">
        <f>IF(Select2=1,Textiles!$K37,"")</f>
        <v>1.4756981251571556E-3</v>
      </c>
      <c r="I35" s="695">
        <f>Sludge!K37</f>
        <v>0</v>
      </c>
      <c r="J35" s="695" t="str">
        <f>IF(Select2=2,MSW!$K37,"")</f>
        <v/>
      </c>
      <c r="K35" s="695">
        <f>Industry!$K37</f>
        <v>0</v>
      </c>
      <c r="L35" s="696">
        <f t="shared" si="3"/>
        <v>6.9943717016168472E-2</v>
      </c>
      <c r="M35" s="697">
        <f>Recovery_OX!C30</f>
        <v>0</v>
      </c>
      <c r="N35" s="652"/>
      <c r="O35" s="698">
        <f>(L35-M35)*(1-Recovery_OX!F30)</f>
        <v>6.9943717016168472E-2</v>
      </c>
      <c r="P35" s="644"/>
      <c r="Q35" s="654"/>
      <c r="S35" s="692">
        <f t="shared" si="2"/>
        <v>2018</v>
      </c>
      <c r="T35" s="693">
        <f>IF(Select2=1,Food!$W37,"")</f>
        <v>1.6628796454036081E-2</v>
      </c>
      <c r="U35" s="694">
        <f>IF(Select2=1,Paper!$W37,"")</f>
        <v>4.2759390965149004E-2</v>
      </c>
      <c r="V35" s="685">
        <f>IF(Select2=1,Nappies!$W37,"")</f>
        <v>0</v>
      </c>
      <c r="W35" s="694">
        <f>IF(Select2=1,Garden!$W37,"")</f>
        <v>0</v>
      </c>
      <c r="X35" s="685">
        <f>IF(Select2=1,Wood!$W37,"")</f>
        <v>0</v>
      </c>
      <c r="Y35" s="694">
        <f>IF(Select2=1,Textiles!$W37,"")</f>
        <v>1.6172034248297595E-3</v>
      </c>
      <c r="Z35" s="687">
        <f>Sludge!W37</f>
        <v>0</v>
      </c>
      <c r="AA35" s="687" t="str">
        <f>IF(Select2=2,MSW!$W37,"")</f>
        <v/>
      </c>
      <c r="AB35" s="695">
        <f>Industry!$W37</f>
        <v>0</v>
      </c>
      <c r="AC35" s="696">
        <f t="shared" si="0"/>
        <v>6.1005390844014844E-2</v>
      </c>
      <c r="AD35" s="697">
        <f>Recovery_OX!R30</f>
        <v>0</v>
      </c>
      <c r="AE35" s="652"/>
      <c r="AF35" s="699">
        <f>(AC35-AD35)*(1-Recovery_OX!U30)</f>
        <v>6.1005390844014844E-2</v>
      </c>
    </row>
    <row r="36" spans="2:32">
      <c r="B36" s="692">
        <f t="shared" si="1"/>
        <v>2019</v>
      </c>
      <c r="C36" s="693">
        <f>IF(Select2=1,Food!$K38,"")</f>
        <v>1.666047479032232E-2</v>
      </c>
      <c r="D36" s="694">
        <f>IF(Select2=1,Paper!$K38,"")</f>
        <v>1.9296398469362031E-2</v>
      </c>
      <c r="E36" s="685">
        <f>IF(Select2=1,Nappies!$K38,"")</f>
        <v>1.933508149546273E-2</v>
      </c>
      <c r="F36" s="694">
        <f>IF(Select2=1,Garden!$K38,"")</f>
        <v>0</v>
      </c>
      <c r="G36" s="685">
        <f>IF(Select2=1,Wood!$K38,"")</f>
        <v>0</v>
      </c>
      <c r="H36" s="694">
        <f>IF(Select2=1,Textiles!$K38,"")</f>
        <v>1.3759318119433263E-3</v>
      </c>
      <c r="I36" s="695">
        <f>Sludge!K38</f>
        <v>0</v>
      </c>
      <c r="J36" s="695" t="str">
        <f>IF(Select2=2,MSW!$K38,"")</f>
        <v/>
      </c>
      <c r="K36" s="695">
        <f>Industry!$K38</f>
        <v>0</v>
      </c>
      <c r="L36" s="696">
        <f t="shared" si="3"/>
        <v>5.666788656709041E-2</v>
      </c>
      <c r="M36" s="697">
        <f>Recovery_OX!C31</f>
        <v>0</v>
      </c>
      <c r="N36" s="652"/>
      <c r="O36" s="698">
        <f>(L36-M36)*(1-Recovery_OX!F31)</f>
        <v>5.666788656709041E-2</v>
      </c>
      <c r="P36" s="644"/>
      <c r="Q36" s="654"/>
      <c r="S36" s="692">
        <f t="shared" si="2"/>
        <v>2019</v>
      </c>
      <c r="T36" s="693">
        <f>IF(Select2=1,Food!$W38,"")</f>
        <v>1.1146615604586744E-2</v>
      </c>
      <c r="U36" s="694">
        <f>IF(Select2=1,Paper!$W38,"")</f>
        <v>3.9868591878847177E-2</v>
      </c>
      <c r="V36" s="685">
        <f>IF(Select2=1,Nappies!$W38,"")</f>
        <v>0</v>
      </c>
      <c r="W36" s="694">
        <f>IF(Select2=1,Garden!$W38,"")</f>
        <v>0</v>
      </c>
      <c r="X36" s="685">
        <f>IF(Select2=1,Wood!$W38,"")</f>
        <v>0</v>
      </c>
      <c r="Y36" s="694">
        <f>IF(Select2=1,Textiles!$W38,"")</f>
        <v>1.5078704788420013E-3</v>
      </c>
      <c r="Z36" s="687">
        <f>Sludge!W38</f>
        <v>0</v>
      </c>
      <c r="AA36" s="687" t="str">
        <f>IF(Select2=2,MSW!$W38,"")</f>
        <v/>
      </c>
      <c r="AB36" s="695">
        <f>Industry!$W38</f>
        <v>0</v>
      </c>
      <c r="AC36" s="696">
        <f t="shared" si="0"/>
        <v>5.2523077962275927E-2</v>
      </c>
      <c r="AD36" s="697">
        <f>Recovery_OX!R31</f>
        <v>0</v>
      </c>
      <c r="AE36" s="652"/>
      <c r="AF36" s="699">
        <f>(AC36-AD36)*(1-Recovery_OX!U31)</f>
        <v>5.2523077962275927E-2</v>
      </c>
    </row>
    <row r="37" spans="2:32">
      <c r="B37" s="692">
        <f t="shared" si="1"/>
        <v>2020</v>
      </c>
      <c r="C37" s="693">
        <f>IF(Select2=1,Food!$K39,"")</f>
        <v>1.1167850228424467E-2</v>
      </c>
      <c r="D37" s="694">
        <f>IF(Select2=1,Paper!$K39,"")</f>
        <v>1.7991842679275755E-2</v>
      </c>
      <c r="E37" s="685">
        <f>IF(Select2=1,Nappies!$K39,"")</f>
        <v>1.6312327983745694E-2</v>
      </c>
      <c r="F37" s="694">
        <f>IF(Select2=1,Garden!$K39,"")</f>
        <v>0</v>
      </c>
      <c r="G37" s="685">
        <f>IF(Select2=1,Wood!$K39,"")</f>
        <v>0</v>
      </c>
      <c r="H37" s="694">
        <f>IF(Select2=1,Textiles!$K39,"")</f>
        <v>1.2829103180679508E-3</v>
      </c>
      <c r="I37" s="695">
        <f>Sludge!K39</f>
        <v>0</v>
      </c>
      <c r="J37" s="695" t="str">
        <f>IF(Select2=2,MSW!$K39,"")</f>
        <v/>
      </c>
      <c r="K37" s="695">
        <f>Industry!$K39</f>
        <v>0</v>
      </c>
      <c r="L37" s="696">
        <f t="shared" si="3"/>
        <v>4.6754931209513871E-2</v>
      </c>
      <c r="M37" s="697">
        <f>Recovery_OX!C32</f>
        <v>0</v>
      </c>
      <c r="N37" s="652"/>
      <c r="O37" s="698">
        <f>(L37-M37)*(1-Recovery_OX!F32)</f>
        <v>4.6754931209513871E-2</v>
      </c>
      <c r="P37" s="644"/>
      <c r="Q37" s="654"/>
      <c r="S37" s="692">
        <f t="shared" si="2"/>
        <v>2020</v>
      </c>
      <c r="T37" s="693">
        <f>IF(Select2=1,Food!$W39,"")</f>
        <v>7.4717998852081614E-3</v>
      </c>
      <c r="U37" s="694">
        <f>IF(Select2=1,Paper!$W39,"")</f>
        <v>3.7173228676189586E-2</v>
      </c>
      <c r="V37" s="685">
        <f>IF(Select2=1,Nappies!$W39,"")</f>
        <v>0</v>
      </c>
      <c r="W37" s="694">
        <f>IF(Select2=1,Garden!$W39,"")</f>
        <v>0</v>
      </c>
      <c r="X37" s="685">
        <f>IF(Select2=1,Wood!$W39,"")</f>
        <v>0</v>
      </c>
      <c r="Y37" s="694">
        <f>IF(Select2=1,Textiles!$W39,"")</f>
        <v>1.405929115690905E-3</v>
      </c>
      <c r="Z37" s="687">
        <f>Sludge!W39</f>
        <v>0</v>
      </c>
      <c r="AA37" s="687" t="str">
        <f>IF(Select2=2,MSW!$W39,"")</f>
        <v/>
      </c>
      <c r="AB37" s="695">
        <f>Industry!$W39</f>
        <v>0</v>
      </c>
      <c r="AC37" s="696">
        <f t="shared" si="0"/>
        <v>4.6050957677088653E-2</v>
      </c>
      <c r="AD37" s="697">
        <f>Recovery_OX!R32</f>
        <v>0</v>
      </c>
      <c r="AE37" s="652"/>
      <c r="AF37" s="699">
        <f>(AC37-AD37)*(1-Recovery_OX!U32)</f>
        <v>4.6050957677088653E-2</v>
      </c>
    </row>
    <row r="38" spans="2:32">
      <c r="B38" s="692">
        <f t="shared" si="1"/>
        <v>2021</v>
      </c>
      <c r="C38" s="693">
        <f>IF(Select2=1,Food!$K40,"")</f>
        <v>7.4860338792366136E-3</v>
      </c>
      <c r="D38" s="694">
        <f>IF(Select2=1,Paper!$K40,"")</f>
        <v>1.6775482922876794E-2</v>
      </c>
      <c r="E38" s="685">
        <f>IF(Select2=1,Nappies!$K40,"")</f>
        <v>1.3762137196666871E-2</v>
      </c>
      <c r="F38" s="694">
        <f>IF(Select2=1,Garden!$K40,"")</f>
        <v>0</v>
      </c>
      <c r="G38" s="685">
        <f>IF(Select2=1,Wood!$K40,"")</f>
        <v>0</v>
      </c>
      <c r="H38" s="694">
        <f>IF(Select2=1,Textiles!$K40,"")</f>
        <v>1.1961776520601319E-3</v>
      </c>
      <c r="I38" s="695">
        <f>Sludge!K40</f>
        <v>0</v>
      </c>
      <c r="J38" s="695" t="str">
        <f>IF(Select2=2,MSW!$K40,"")</f>
        <v/>
      </c>
      <c r="K38" s="695">
        <f>Industry!$K40</f>
        <v>0</v>
      </c>
      <c r="L38" s="696">
        <f t="shared" si="3"/>
        <v>3.9219831650840413E-2</v>
      </c>
      <c r="M38" s="697">
        <f>Recovery_OX!C33</f>
        <v>0</v>
      </c>
      <c r="N38" s="652"/>
      <c r="O38" s="698">
        <f>(L38-M38)*(1-Recovery_OX!F33)</f>
        <v>3.9219831650840413E-2</v>
      </c>
      <c r="P38" s="644"/>
      <c r="Q38" s="654"/>
      <c r="S38" s="692">
        <f t="shared" si="2"/>
        <v>2021</v>
      </c>
      <c r="T38" s="693">
        <f>IF(Select2=1,Food!$W40,"")</f>
        <v>5.0084972430218186E-3</v>
      </c>
      <c r="U38" s="694">
        <f>IF(Select2=1,Paper!$W40,"")</f>
        <v>3.4660088683629742E-2</v>
      </c>
      <c r="V38" s="685">
        <f>IF(Select2=1,Nappies!$W40,"")</f>
        <v>0</v>
      </c>
      <c r="W38" s="694">
        <f>IF(Select2=1,Garden!$W40,"")</f>
        <v>0</v>
      </c>
      <c r="X38" s="685">
        <f>IF(Select2=1,Wood!$W40,"")</f>
        <v>0</v>
      </c>
      <c r="Y38" s="694">
        <f>IF(Select2=1,Textiles!$W40,"")</f>
        <v>1.3108796186960348E-3</v>
      </c>
      <c r="Z38" s="687">
        <f>Sludge!W40</f>
        <v>0</v>
      </c>
      <c r="AA38" s="687" t="str">
        <f>IF(Select2=2,MSW!$W40,"")</f>
        <v/>
      </c>
      <c r="AB38" s="695">
        <f>Industry!$W40</f>
        <v>0</v>
      </c>
      <c r="AC38" s="696">
        <f t="shared" si="0"/>
        <v>4.0979465545347593E-2</v>
      </c>
      <c r="AD38" s="697">
        <f>Recovery_OX!R33</f>
        <v>0</v>
      </c>
      <c r="AE38" s="652"/>
      <c r="AF38" s="699">
        <f>(AC38-AD38)*(1-Recovery_OX!U33)</f>
        <v>4.0979465545347593E-2</v>
      </c>
    </row>
    <row r="39" spans="2:32">
      <c r="B39" s="692">
        <f t="shared" si="1"/>
        <v>2022</v>
      </c>
      <c r="C39" s="693">
        <f>IF(Select2=1,Food!$K41,"")</f>
        <v>5.0180385745542417E-3</v>
      </c>
      <c r="D39" s="694">
        <f>IF(Select2=1,Paper!$K41,"")</f>
        <v>1.5641356603228098E-2</v>
      </c>
      <c r="E39" s="685">
        <f>IF(Select2=1,Nappies!$K41,"")</f>
        <v>1.1610630954000226E-2</v>
      </c>
      <c r="F39" s="694">
        <f>IF(Select2=1,Garden!$K41,"")</f>
        <v>0</v>
      </c>
      <c r="G39" s="685">
        <f>IF(Select2=1,Wood!$K41,"")</f>
        <v>0</v>
      </c>
      <c r="H39" s="694">
        <f>IF(Select2=1,Textiles!$K41,"")</f>
        <v>1.1153086502904746E-3</v>
      </c>
      <c r="I39" s="695">
        <f>Sludge!K41</f>
        <v>0</v>
      </c>
      <c r="J39" s="695" t="str">
        <f>IF(Select2=2,MSW!$K41,"")</f>
        <v/>
      </c>
      <c r="K39" s="695">
        <f>Industry!$K41</f>
        <v>0</v>
      </c>
      <c r="L39" s="696">
        <f t="shared" si="3"/>
        <v>3.3385334782073041E-2</v>
      </c>
      <c r="M39" s="697">
        <f>Recovery_OX!C34</f>
        <v>0</v>
      </c>
      <c r="N39" s="652"/>
      <c r="O39" s="698">
        <f>(L39-M39)*(1-Recovery_OX!F34)</f>
        <v>3.3385334782073041E-2</v>
      </c>
      <c r="P39" s="644"/>
      <c r="Q39" s="654"/>
      <c r="S39" s="692">
        <f t="shared" si="2"/>
        <v>2022</v>
      </c>
      <c r="T39" s="693">
        <f>IF(Select2=1,Food!$W41,"")</f>
        <v>3.3572961025117587E-3</v>
      </c>
      <c r="U39" s="694">
        <f>IF(Select2=1,Paper!$W41,"")</f>
        <v>3.2316852486008463E-2</v>
      </c>
      <c r="V39" s="685">
        <f>IF(Select2=1,Nappies!$W41,"")</f>
        <v>0</v>
      </c>
      <c r="W39" s="694">
        <f>IF(Select2=1,Garden!$W41,"")</f>
        <v>0</v>
      </c>
      <c r="X39" s="685">
        <f>IF(Select2=1,Wood!$W41,"")</f>
        <v>0</v>
      </c>
      <c r="Y39" s="694">
        <f>IF(Select2=1,Textiles!$W41,"")</f>
        <v>1.2222560551128487E-3</v>
      </c>
      <c r="Z39" s="687">
        <f>Sludge!W41</f>
        <v>0</v>
      </c>
      <c r="AA39" s="687" t="str">
        <f>IF(Select2=2,MSW!$W41,"")</f>
        <v/>
      </c>
      <c r="AB39" s="695">
        <f>Industry!$W41</f>
        <v>0</v>
      </c>
      <c r="AC39" s="696">
        <f t="shared" si="0"/>
        <v>3.6896404643633071E-2</v>
      </c>
      <c r="AD39" s="697">
        <f>Recovery_OX!R34</f>
        <v>0</v>
      </c>
      <c r="AE39" s="652"/>
      <c r="AF39" s="699">
        <f>(AC39-AD39)*(1-Recovery_OX!U34)</f>
        <v>3.6896404643633071E-2</v>
      </c>
    </row>
    <row r="40" spans="2:32">
      <c r="B40" s="692">
        <f t="shared" si="1"/>
        <v>2023</v>
      </c>
      <c r="C40" s="693">
        <f>IF(Select2=1,Food!$K42,"")</f>
        <v>3.3636918483038137E-3</v>
      </c>
      <c r="D40" s="694">
        <f>IF(Select2=1,Paper!$K42,"")</f>
        <v>1.4583904231794974E-2</v>
      </c>
      <c r="E40" s="685">
        <f>IF(Select2=1,Nappies!$K42,"")</f>
        <v>9.7954808343748978E-3</v>
      </c>
      <c r="F40" s="694">
        <f>IF(Select2=1,Garden!$K42,"")</f>
        <v>0</v>
      </c>
      <c r="G40" s="685">
        <f>IF(Select2=1,Wood!$K42,"")</f>
        <v>0</v>
      </c>
      <c r="H40" s="694">
        <f>IF(Select2=1,Textiles!$K42,"")</f>
        <v>1.0399068928184832E-3</v>
      </c>
      <c r="I40" s="695">
        <f>Sludge!K42</f>
        <v>0</v>
      </c>
      <c r="J40" s="695" t="str">
        <f>IF(Select2=2,MSW!$K42,"")</f>
        <v/>
      </c>
      <c r="K40" s="695">
        <f>Industry!$K42</f>
        <v>0</v>
      </c>
      <c r="L40" s="696">
        <f t="shared" si="3"/>
        <v>2.8782983807292169E-2</v>
      </c>
      <c r="M40" s="697">
        <f>Recovery_OX!C35</f>
        <v>0</v>
      </c>
      <c r="N40" s="652"/>
      <c r="O40" s="698">
        <f>(L40-M40)*(1-Recovery_OX!F35)</f>
        <v>2.8782983807292169E-2</v>
      </c>
      <c r="P40" s="644"/>
      <c r="Q40" s="654"/>
      <c r="S40" s="692">
        <f t="shared" si="2"/>
        <v>2023</v>
      </c>
      <c r="T40" s="693">
        <f>IF(Select2=1,Food!$W42,"")</f>
        <v>2.2504628779909542E-3</v>
      </c>
      <c r="U40" s="694">
        <f>IF(Select2=1,Paper!$W42,"")</f>
        <v>3.0132033536766474E-2</v>
      </c>
      <c r="V40" s="685">
        <f>IF(Select2=1,Nappies!$W42,"")</f>
        <v>0</v>
      </c>
      <c r="W40" s="694">
        <f>IF(Select2=1,Garden!$W42,"")</f>
        <v>0</v>
      </c>
      <c r="X40" s="685">
        <f>IF(Select2=1,Wood!$W42,"")</f>
        <v>0</v>
      </c>
      <c r="Y40" s="694">
        <f>IF(Select2=1,Textiles!$W42,"")</f>
        <v>1.1396239921298442E-3</v>
      </c>
      <c r="Z40" s="687">
        <f>Sludge!W42</f>
        <v>0</v>
      </c>
      <c r="AA40" s="687" t="str">
        <f>IF(Select2=2,MSW!$W42,"")</f>
        <v/>
      </c>
      <c r="AB40" s="695">
        <f>Industry!$W42</f>
        <v>0</v>
      </c>
      <c r="AC40" s="696">
        <f t="shared" si="0"/>
        <v>3.3522120406887269E-2</v>
      </c>
      <c r="AD40" s="697">
        <f>Recovery_OX!R35</f>
        <v>0</v>
      </c>
      <c r="AE40" s="652"/>
      <c r="AF40" s="699">
        <f>(AC40-AD40)*(1-Recovery_OX!U35)</f>
        <v>3.3522120406887269E-2</v>
      </c>
    </row>
    <row r="41" spans="2:32">
      <c r="B41" s="692">
        <f t="shared" si="1"/>
        <v>2024</v>
      </c>
      <c r="C41" s="693">
        <f>IF(Select2=1,Food!$K43,"")</f>
        <v>2.2547500746047172E-3</v>
      </c>
      <c r="D41" s="694">
        <f>IF(Select2=1,Paper!$K43,"")</f>
        <v>1.3597942175825838E-2</v>
      </c>
      <c r="E41" s="685">
        <f>IF(Select2=1,Nappies!$K43,"")</f>
        <v>8.2641025416062882E-3</v>
      </c>
      <c r="F41" s="694">
        <f>IF(Select2=1,Garden!$K43,"")</f>
        <v>0</v>
      </c>
      <c r="G41" s="685">
        <f>IF(Select2=1,Wood!$K43,"")</f>
        <v>0</v>
      </c>
      <c r="H41" s="694">
        <f>IF(Select2=1,Textiles!$K43,"")</f>
        <v>9.696027601415509E-4</v>
      </c>
      <c r="I41" s="695">
        <f>Sludge!K43</f>
        <v>0</v>
      </c>
      <c r="J41" s="695" t="str">
        <f>IF(Select2=2,MSW!$K43,"")</f>
        <v/>
      </c>
      <c r="K41" s="695">
        <f>Industry!$K43</f>
        <v>0</v>
      </c>
      <c r="L41" s="696">
        <f t="shared" si="3"/>
        <v>2.5086397552178393E-2</v>
      </c>
      <c r="M41" s="697">
        <f>Recovery_OX!C36</f>
        <v>0</v>
      </c>
      <c r="N41" s="652"/>
      <c r="O41" s="698">
        <f>(L41-M41)*(1-Recovery_OX!F36)</f>
        <v>2.5086397552178393E-2</v>
      </c>
      <c r="P41" s="644"/>
      <c r="Q41" s="654"/>
      <c r="S41" s="692">
        <f t="shared" si="2"/>
        <v>2024</v>
      </c>
      <c r="T41" s="693">
        <f>IF(Select2=1,Food!$W43,"")</f>
        <v>1.5085303799763938E-3</v>
      </c>
      <c r="U41" s="694">
        <f>IF(Select2=1,Paper!$W43,"")</f>
        <v>2.8094921850879837E-2</v>
      </c>
      <c r="V41" s="685">
        <f>IF(Select2=1,Nappies!$W43,"")</f>
        <v>0</v>
      </c>
      <c r="W41" s="694">
        <f>IF(Select2=1,Garden!$W43,"")</f>
        <v>0</v>
      </c>
      <c r="X41" s="685">
        <f>IF(Select2=1,Wood!$W43,"")</f>
        <v>0</v>
      </c>
      <c r="Y41" s="694">
        <f>IF(Select2=1,Textiles!$W43,"")</f>
        <v>1.0625783672784117E-3</v>
      </c>
      <c r="Z41" s="687">
        <f>Sludge!W43</f>
        <v>0</v>
      </c>
      <c r="AA41" s="687" t="str">
        <f>IF(Select2=2,MSW!$W43,"")</f>
        <v/>
      </c>
      <c r="AB41" s="695">
        <f>Industry!$W43</f>
        <v>0</v>
      </c>
      <c r="AC41" s="696">
        <f t="shared" si="0"/>
        <v>3.0666030598134643E-2</v>
      </c>
      <c r="AD41" s="697">
        <f>Recovery_OX!R36</f>
        <v>0</v>
      </c>
      <c r="AE41" s="652"/>
      <c r="AF41" s="699">
        <f>(AC41-AD41)*(1-Recovery_OX!U36)</f>
        <v>3.0666030598134643E-2</v>
      </c>
    </row>
    <row r="42" spans="2:32">
      <c r="B42" s="692">
        <f t="shared" si="1"/>
        <v>2025</v>
      </c>
      <c r="C42" s="693">
        <f>IF(Select2=1,Food!$K44,"")</f>
        <v>1.5114041738078952E-3</v>
      </c>
      <c r="D42" s="694">
        <f>IF(Select2=1,Paper!$K44,"")</f>
        <v>1.2678637248178456E-2</v>
      </c>
      <c r="E42" s="685">
        <f>IF(Select2=1,Nappies!$K44,"")</f>
        <v>6.9721325550979778E-3</v>
      </c>
      <c r="F42" s="694">
        <f>IF(Select2=1,Garden!$K44,"")</f>
        <v>0</v>
      </c>
      <c r="G42" s="685">
        <f>IF(Select2=1,Wood!$K44,"")</f>
        <v>0</v>
      </c>
      <c r="H42" s="694">
        <f>IF(Select2=1,Textiles!$K44,"")</f>
        <v>9.0405162131973167E-4</v>
      </c>
      <c r="I42" s="695">
        <f>Sludge!K44</f>
        <v>0</v>
      </c>
      <c r="J42" s="695" t="str">
        <f>IF(Select2=2,MSW!$K44,"")</f>
        <v/>
      </c>
      <c r="K42" s="695">
        <f>Industry!$K44</f>
        <v>0</v>
      </c>
      <c r="L42" s="696">
        <f t="shared" si="3"/>
        <v>2.2066225598404061E-2</v>
      </c>
      <c r="M42" s="697">
        <f>Recovery_OX!C37</f>
        <v>0</v>
      </c>
      <c r="N42" s="652"/>
      <c r="O42" s="698">
        <f>(L42-M42)*(1-Recovery_OX!F37)</f>
        <v>2.2066225598404061E-2</v>
      </c>
      <c r="P42" s="644"/>
      <c r="Q42" s="654"/>
      <c r="S42" s="692">
        <f t="shared" si="2"/>
        <v>2025</v>
      </c>
      <c r="T42" s="693">
        <f>IF(Select2=1,Food!$W44,"")</f>
        <v>1.0111981537519368E-3</v>
      </c>
      <c r="U42" s="694">
        <f>IF(Select2=1,Paper!$W44,"")</f>
        <v>2.6195531504500942E-2</v>
      </c>
      <c r="V42" s="685">
        <f>IF(Select2=1,Nappies!$W44,"")</f>
        <v>0</v>
      </c>
      <c r="W42" s="694">
        <f>IF(Select2=1,Garden!$W44,"")</f>
        <v>0</v>
      </c>
      <c r="X42" s="685">
        <f>IF(Select2=1,Wood!$W44,"")</f>
        <v>0</v>
      </c>
      <c r="Y42" s="694">
        <f>IF(Select2=1,Textiles!$W44,"")</f>
        <v>9.9074150281614403E-4</v>
      </c>
      <c r="Z42" s="687">
        <f>Sludge!W44</f>
        <v>0</v>
      </c>
      <c r="AA42" s="687" t="str">
        <f>IF(Select2=2,MSW!$W44,"")</f>
        <v/>
      </c>
      <c r="AB42" s="695">
        <f>Industry!$W44</f>
        <v>0</v>
      </c>
      <c r="AC42" s="696">
        <f t="shared" si="0"/>
        <v>2.8197471161069021E-2</v>
      </c>
      <c r="AD42" s="697">
        <f>Recovery_OX!R37</f>
        <v>0</v>
      </c>
      <c r="AE42" s="652"/>
      <c r="AF42" s="699">
        <f>(AC42-AD42)*(1-Recovery_OX!U37)</f>
        <v>2.8197471161069021E-2</v>
      </c>
    </row>
    <row r="43" spans="2:32">
      <c r="B43" s="692">
        <f t="shared" si="1"/>
        <v>2026</v>
      </c>
      <c r="C43" s="693">
        <f>IF(Select2=1,Food!$K45,"")</f>
        <v>1.0131245153653656E-3</v>
      </c>
      <c r="D43" s="694">
        <f>IF(Select2=1,Paper!$K45,"")</f>
        <v>1.1821483015030951E-2</v>
      </c>
      <c r="E43" s="685">
        <f>IF(Select2=1,Nappies!$K45,"")</f>
        <v>5.8821429333824112E-3</v>
      </c>
      <c r="F43" s="694">
        <f>IF(Select2=1,Garden!$K45,"")</f>
        <v>0</v>
      </c>
      <c r="G43" s="685">
        <f>IF(Select2=1,Wood!$K45,"")</f>
        <v>0</v>
      </c>
      <c r="H43" s="694">
        <f>IF(Select2=1,Textiles!$K45,"")</f>
        <v>8.4293214459447031E-4</v>
      </c>
      <c r="I43" s="695">
        <f>Sludge!K45</f>
        <v>0</v>
      </c>
      <c r="J43" s="695" t="str">
        <f>IF(Select2=2,MSW!$K45,"")</f>
        <v/>
      </c>
      <c r="K43" s="695">
        <f>Industry!$K45</f>
        <v>0</v>
      </c>
      <c r="L43" s="696">
        <f t="shared" si="3"/>
        <v>1.9559682608373197E-2</v>
      </c>
      <c r="M43" s="697">
        <f>Recovery_OX!C38</f>
        <v>0</v>
      </c>
      <c r="N43" s="652"/>
      <c r="O43" s="698">
        <f>(L43-M43)*(1-Recovery_OX!F38)</f>
        <v>1.9559682608373197E-2</v>
      </c>
      <c r="P43" s="644"/>
      <c r="Q43" s="654"/>
      <c r="S43" s="692">
        <f t="shared" si="2"/>
        <v>2026</v>
      </c>
      <c r="T43" s="693">
        <f>IF(Select2=1,Food!$W45,"")</f>
        <v>6.7782639297415178E-4</v>
      </c>
      <c r="U43" s="694">
        <f>IF(Select2=1,Paper!$W45,"")</f>
        <v>2.4424551683948248E-2</v>
      </c>
      <c r="V43" s="685">
        <f>IF(Select2=1,Nappies!$W45,"")</f>
        <v>0</v>
      </c>
      <c r="W43" s="694">
        <f>IF(Select2=1,Garden!$W45,"")</f>
        <v>0</v>
      </c>
      <c r="X43" s="685">
        <f>IF(Select2=1,Wood!$W45,"")</f>
        <v>0</v>
      </c>
      <c r="Y43" s="694">
        <f>IF(Select2=1,Textiles!$W45,"")</f>
        <v>9.2376125435010439E-4</v>
      </c>
      <c r="Z43" s="687">
        <f>Sludge!W45</f>
        <v>0</v>
      </c>
      <c r="AA43" s="687" t="str">
        <f>IF(Select2=2,MSW!$W45,"")</f>
        <v/>
      </c>
      <c r="AB43" s="695">
        <f>Industry!$W45</f>
        <v>0</v>
      </c>
      <c r="AC43" s="696">
        <f t="shared" si="0"/>
        <v>2.6026139331272506E-2</v>
      </c>
      <c r="AD43" s="697">
        <f>Recovery_OX!R38</f>
        <v>0</v>
      </c>
      <c r="AE43" s="652"/>
      <c r="AF43" s="699">
        <f>(AC43-AD43)*(1-Recovery_OX!U38)</f>
        <v>2.6026139331272506E-2</v>
      </c>
    </row>
    <row r="44" spans="2:32">
      <c r="B44" s="692">
        <f t="shared" si="1"/>
        <v>2027</v>
      </c>
      <c r="C44" s="693">
        <f>IF(Select2=1,Food!$K46,"")</f>
        <v>6.7911767177954684E-4</v>
      </c>
      <c r="D44" s="694">
        <f>IF(Select2=1,Paper!$K46,"")</f>
        <v>1.1022277705337995E-2</v>
      </c>
      <c r="E44" s="685">
        <f>IF(Select2=1,Nappies!$K46,"")</f>
        <v>4.9625570390857869E-3</v>
      </c>
      <c r="F44" s="694">
        <f>IF(Select2=1,Garden!$K46,"")</f>
        <v>0</v>
      </c>
      <c r="G44" s="685">
        <f>IF(Select2=1,Wood!$K46,"")</f>
        <v>0</v>
      </c>
      <c r="H44" s="694">
        <f>IF(Select2=1,Textiles!$K46,"")</f>
        <v>7.8594472221995128E-4</v>
      </c>
      <c r="I44" s="695">
        <f>Sludge!K46</f>
        <v>0</v>
      </c>
      <c r="J44" s="695" t="str">
        <f>IF(Select2=2,MSW!$K46,"")</f>
        <v/>
      </c>
      <c r="K44" s="695">
        <f>Industry!$K46</f>
        <v>0</v>
      </c>
      <c r="L44" s="696">
        <f t="shared" si="3"/>
        <v>1.7449897138423279E-2</v>
      </c>
      <c r="M44" s="697">
        <f>Recovery_OX!C39</f>
        <v>0</v>
      </c>
      <c r="N44" s="652"/>
      <c r="O44" s="698">
        <f>(L44-M44)*(1-Recovery_OX!F39)</f>
        <v>1.7449897138423279E-2</v>
      </c>
      <c r="P44" s="644"/>
      <c r="Q44" s="654"/>
      <c r="S44" s="692">
        <f t="shared" si="2"/>
        <v>2027</v>
      </c>
      <c r="T44" s="693">
        <f>IF(Select2=1,Food!$W46,"")</f>
        <v>4.5436061894260475E-4</v>
      </c>
      <c r="U44" s="694">
        <f>IF(Select2=1,Paper!$W46,"")</f>
        <v>2.2773301044086765E-2</v>
      </c>
      <c r="V44" s="685">
        <f>IF(Select2=1,Nappies!$W46,"")</f>
        <v>0</v>
      </c>
      <c r="W44" s="694">
        <f>IF(Select2=1,Garden!$W46,"")</f>
        <v>0</v>
      </c>
      <c r="X44" s="685">
        <f>IF(Select2=1,Wood!$W46,"")</f>
        <v>0</v>
      </c>
      <c r="Y44" s="694">
        <f>IF(Select2=1,Textiles!$W46,"")</f>
        <v>8.6130928462460415E-4</v>
      </c>
      <c r="Z44" s="687">
        <f>Sludge!W46</f>
        <v>0</v>
      </c>
      <c r="AA44" s="687" t="str">
        <f>IF(Select2=2,MSW!$W46,"")</f>
        <v/>
      </c>
      <c r="AB44" s="695">
        <f>Industry!$W46</f>
        <v>0</v>
      </c>
      <c r="AC44" s="696">
        <f t="shared" si="0"/>
        <v>2.4088970947653974E-2</v>
      </c>
      <c r="AD44" s="697">
        <f>Recovery_OX!R39</f>
        <v>0</v>
      </c>
      <c r="AE44" s="652"/>
      <c r="AF44" s="699">
        <f>(AC44-AD44)*(1-Recovery_OX!U39)</f>
        <v>2.4088970947653974E-2</v>
      </c>
    </row>
    <row r="45" spans="2:32">
      <c r="B45" s="692">
        <f t="shared" si="1"/>
        <v>2028</v>
      </c>
      <c r="C45" s="693">
        <f>IF(Select2=1,Food!$K47,"")</f>
        <v>4.5522618901088201E-4</v>
      </c>
      <c r="D45" s="694">
        <f>IF(Select2=1,Paper!$K47,"")</f>
        <v>1.0277103613744263E-2</v>
      </c>
      <c r="E45" s="685">
        <f>IF(Select2=1,Nappies!$K47,"")</f>
        <v>4.1867347742294029E-3</v>
      </c>
      <c r="F45" s="694">
        <f>IF(Select2=1,Garden!$K47,"")</f>
        <v>0</v>
      </c>
      <c r="G45" s="685">
        <f>IF(Select2=1,Wood!$K47,"")</f>
        <v>0</v>
      </c>
      <c r="H45" s="694">
        <f>IF(Select2=1,Textiles!$K47,"")</f>
        <v>7.3281000178557969E-4</v>
      </c>
      <c r="I45" s="695">
        <f>Sludge!K47</f>
        <v>0</v>
      </c>
      <c r="J45" s="695" t="str">
        <f>IF(Select2=2,MSW!$K47,"")</f>
        <v/>
      </c>
      <c r="K45" s="695">
        <f>Industry!$K47</f>
        <v>0</v>
      </c>
      <c r="L45" s="696">
        <f t="shared" si="3"/>
        <v>1.5651874578770129E-2</v>
      </c>
      <c r="M45" s="697">
        <f>Recovery_OX!C40</f>
        <v>0</v>
      </c>
      <c r="N45" s="652"/>
      <c r="O45" s="698">
        <f>(L45-M45)*(1-Recovery_OX!F40)</f>
        <v>1.5651874578770129E-2</v>
      </c>
      <c r="P45" s="644"/>
      <c r="Q45" s="654"/>
      <c r="S45" s="692">
        <f t="shared" si="2"/>
        <v>2028</v>
      </c>
      <c r="T45" s="693">
        <f>IF(Select2=1,Food!$W47,"")</f>
        <v>3.0456703100638837E-4</v>
      </c>
      <c r="U45" s="694">
        <f>IF(Select2=1,Paper!$W47,"")</f>
        <v>2.1233685152364179E-2</v>
      </c>
      <c r="V45" s="685">
        <f>IF(Select2=1,Nappies!$W47,"")</f>
        <v>0</v>
      </c>
      <c r="W45" s="694">
        <f>IF(Select2=1,Garden!$W47,"")</f>
        <v>0</v>
      </c>
      <c r="X45" s="685">
        <f>IF(Select2=1,Wood!$W47,"")</f>
        <v>0</v>
      </c>
      <c r="Y45" s="694">
        <f>IF(Select2=1,Textiles!$W47,"")</f>
        <v>8.0307945401159432E-4</v>
      </c>
      <c r="Z45" s="687">
        <f>Sludge!W47</f>
        <v>0</v>
      </c>
      <c r="AA45" s="687" t="str">
        <f>IF(Select2=2,MSW!$W47,"")</f>
        <v/>
      </c>
      <c r="AB45" s="695">
        <f>Industry!$W47</f>
        <v>0</v>
      </c>
      <c r="AC45" s="696">
        <f t="shared" si="0"/>
        <v>2.234133163738216E-2</v>
      </c>
      <c r="AD45" s="697">
        <f>Recovery_OX!R40</f>
        <v>0</v>
      </c>
      <c r="AE45" s="652"/>
      <c r="AF45" s="699">
        <f>(AC45-AD45)*(1-Recovery_OX!U40)</f>
        <v>2.234133163738216E-2</v>
      </c>
    </row>
    <row r="46" spans="2:32">
      <c r="B46" s="692">
        <f t="shared" si="1"/>
        <v>2029</v>
      </c>
      <c r="C46" s="693">
        <f>IF(Select2=1,Food!$K48,"")</f>
        <v>3.0514723997440306E-4</v>
      </c>
      <c r="D46" s="694">
        <f>IF(Select2=1,Paper!$K48,"")</f>
        <v>9.5823078959882384E-3</v>
      </c>
      <c r="E46" s="685">
        <f>IF(Select2=1,Nappies!$K48,"")</f>
        <v>3.5322008254379507E-3</v>
      </c>
      <c r="F46" s="694">
        <f>IF(Select2=1,Garden!$K48,"")</f>
        <v>0</v>
      </c>
      <c r="G46" s="685">
        <f>IF(Select2=1,Wood!$K48,"")</f>
        <v>0</v>
      </c>
      <c r="H46" s="694">
        <f>IF(Select2=1,Textiles!$K48,"")</f>
        <v>6.8326751683014139E-4</v>
      </c>
      <c r="I46" s="695">
        <f>Sludge!K48</f>
        <v>0</v>
      </c>
      <c r="J46" s="695" t="str">
        <f>IF(Select2=2,MSW!$K48,"")</f>
        <v/>
      </c>
      <c r="K46" s="695">
        <f>Industry!$K48</f>
        <v>0</v>
      </c>
      <c r="L46" s="696">
        <f t="shared" si="3"/>
        <v>1.4102923478230734E-2</v>
      </c>
      <c r="M46" s="697">
        <f>Recovery_OX!C41</f>
        <v>0</v>
      </c>
      <c r="N46" s="652"/>
      <c r="O46" s="698">
        <f>(L46-M46)*(1-Recovery_OX!F41)</f>
        <v>1.4102923478230734E-2</v>
      </c>
      <c r="P46" s="644"/>
      <c r="Q46" s="654"/>
      <c r="S46" s="692">
        <f t="shared" si="2"/>
        <v>2029</v>
      </c>
      <c r="T46" s="693">
        <f>IF(Select2=1,Food!$W48,"")</f>
        <v>2.0415738624514023E-4</v>
      </c>
      <c r="U46" s="694">
        <f>IF(Select2=1,Paper!$W48,"")</f>
        <v>1.9798156809893053E-2</v>
      </c>
      <c r="V46" s="685">
        <f>IF(Select2=1,Nappies!$W48,"")</f>
        <v>0</v>
      </c>
      <c r="W46" s="694">
        <f>IF(Select2=1,Garden!$W48,"")</f>
        <v>0</v>
      </c>
      <c r="X46" s="685">
        <f>IF(Select2=1,Wood!$W48,"")</f>
        <v>0</v>
      </c>
      <c r="Y46" s="694">
        <f>IF(Select2=1,Textiles!$W48,"")</f>
        <v>7.4878631981385377E-4</v>
      </c>
      <c r="Z46" s="687">
        <f>Sludge!W48</f>
        <v>0</v>
      </c>
      <c r="AA46" s="687" t="str">
        <f>IF(Select2=2,MSW!$W48,"")</f>
        <v/>
      </c>
      <c r="AB46" s="695">
        <f>Industry!$W48</f>
        <v>0</v>
      </c>
      <c r="AC46" s="696">
        <f t="shared" si="0"/>
        <v>2.0751100515952046E-2</v>
      </c>
      <c r="AD46" s="697">
        <f>Recovery_OX!R41</f>
        <v>0</v>
      </c>
      <c r="AE46" s="652"/>
      <c r="AF46" s="699">
        <f>(AC46-AD46)*(1-Recovery_OX!U41)</f>
        <v>2.0751100515952046E-2</v>
      </c>
    </row>
    <row r="47" spans="2:32">
      <c r="B47" s="692">
        <f t="shared" si="1"/>
        <v>2030</v>
      </c>
      <c r="C47" s="693">
        <f>IF(Select2=1,Food!$K49,"")</f>
        <v>2.0454631194729016E-4</v>
      </c>
      <c r="D47" s="694">
        <f>IF(Select2=1,Paper!$K49,"")</f>
        <v>8.934484662655404E-3</v>
      </c>
      <c r="E47" s="685">
        <f>IF(Select2=1,Nappies!$K49,"")</f>
        <v>2.9799935615747041E-3</v>
      </c>
      <c r="F47" s="694">
        <f>IF(Select2=1,Garden!$K49,"")</f>
        <v>0</v>
      </c>
      <c r="G47" s="685">
        <f>IF(Select2=1,Wood!$K49,"")</f>
        <v>0</v>
      </c>
      <c r="H47" s="694">
        <f>IF(Select2=1,Textiles!$K49,"")</f>
        <v>6.3707441003490735E-4</v>
      </c>
      <c r="I47" s="695">
        <f>Sludge!K49</f>
        <v>0</v>
      </c>
      <c r="J47" s="695" t="str">
        <f>IF(Select2=2,MSW!$K49,"")</f>
        <v/>
      </c>
      <c r="K47" s="695">
        <f>Industry!$K49</f>
        <v>0</v>
      </c>
      <c r="L47" s="696">
        <f t="shared" si="3"/>
        <v>1.2756098946212305E-2</v>
      </c>
      <c r="M47" s="697">
        <f>Recovery_OX!C42</f>
        <v>0</v>
      </c>
      <c r="N47" s="652"/>
      <c r="O47" s="698">
        <f>(L47-M47)*(1-Recovery_OX!F42)</f>
        <v>1.2756098946212305E-2</v>
      </c>
      <c r="P47" s="644"/>
      <c r="Q47" s="654"/>
      <c r="S47" s="692">
        <f t="shared" si="2"/>
        <v>2030</v>
      </c>
      <c r="T47" s="693">
        <f>IF(Select2=1,Food!$W49,"")</f>
        <v>1.3685078854635819E-4</v>
      </c>
      <c r="U47" s="694">
        <f>IF(Select2=1,Paper!$W49,"")</f>
        <v>1.8459679055073147E-2</v>
      </c>
      <c r="V47" s="685">
        <f>IF(Select2=1,Nappies!$W49,"")</f>
        <v>0</v>
      </c>
      <c r="W47" s="694">
        <f>IF(Select2=1,Garden!$W49,"")</f>
        <v>0</v>
      </c>
      <c r="X47" s="685">
        <f>IF(Select2=1,Wood!$W49,"")</f>
        <v>0</v>
      </c>
      <c r="Y47" s="694">
        <f>IF(Select2=1,Textiles!$W49,"")</f>
        <v>6.9816373702455609E-4</v>
      </c>
      <c r="Z47" s="687">
        <f>Sludge!W49</f>
        <v>0</v>
      </c>
      <c r="AA47" s="687" t="str">
        <f>IF(Select2=2,MSW!$W49,"")</f>
        <v/>
      </c>
      <c r="AB47" s="695">
        <f>Industry!$W49</f>
        <v>0</v>
      </c>
      <c r="AC47" s="696">
        <f t="shared" si="0"/>
        <v>1.9294693580644062E-2</v>
      </c>
      <c r="AD47" s="697">
        <f>Recovery_OX!R42</f>
        <v>0</v>
      </c>
      <c r="AE47" s="652"/>
      <c r="AF47" s="699">
        <f>(AC47-AD47)*(1-Recovery_OX!U42)</f>
        <v>1.9294693580644062E-2</v>
      </c>
    </row>
    <row r="48" spans="2:32">
      <c r="B48" s="692">
        <f t="shared" si="1"/>
        <v>2031</v>
      </c>
      <c r="C48" s="693">
        <f>IF(Select2=1,Food!$K50,"")</f>
        <v>1.3711149324092777E-4</v>
      </c>
      <c r="D48" s="694">
        <f>IF(Select2=1,Paper!$K50,"")</f>
        <v>8.3304582835043803E-3</v>
      </c>
      <c r="E48" s="685">
        <f>IF(Select2=1,Nappies!$K50,"")</f>
        <v>2.5141157215843269E-3</v>
      </c>
      <c r="F48" s="694">
        <f>IF(Select2=1,Garden!$K50,"")</f>
        <v>0</v>
      </c>
      <c r="G48" s="685">
        <f>IF(Select2=1,Wood!$K50,"")</f>
        <v>0</v>
      </c>
      <c r="H48" s="694">
        <f>IF(Select2=1,Textiles!$K50,"")</f>
        <v>5.9400424273677575E-4</v>
      </c>
      <c r="I48" s="695">
        <f>Sludge!K50</f>
        <v>0</v>
      </c>
      <c r="J48" s="695" t="str">
        <f>IF(Select2=2,MSW!$K50,"")</f>
        <v/>
      </c>
      <c r="K48" s="695">
        <f>Industry!$K50</f>
        <v>0</v>
      </c>
      <c r="L48" s="696">
        <f t="shared" si="3"/>
        <v>1.1575689741066411E-2</v>
      </c>
      <c r="M48" s="697">
        <f>Recovery_OX!C43</f>
        <v>0</v>
      </c>
      <c r="N48" s="652"/>
      <c r="O48" s="698">
        <f>(L48-M48)*(1-Recovery_OX!F43)</f>
        <v>1.1575689741066411E-2</v>
      </c>
      <c r="P48" s="644"/>
      <c r="Q48" s="654"/>
      <c r="S48" s="692">
        <f t="shared" si="2"/>
        <v>2031</v>
      </c>
      <c r="T48" s="693">
        <f>IF(Select2=1,Food!$W50,"")</f>
        <v>9.1733826878408393E-5</v>
      </c>
      <c r="U48" s="694">
        <f>IF(Select2=1,Paper!$W50,"")</f>
        <v>1.7211690668397478E-2</v>
      </c>
      <c r="V48" s="685">
        <f>IF(Select2=1,Nappies!$W50,"")</f>
        <v>0</v>
      </c>
      <c r="W48" s="694">
        <f>IF(Select2=1,Garden!$W50,"")</f>
        <v>0</v>
      </c>
      <c r="X48" s="685">
        <f>IF(Select2=1,Wood!$W50,"")</f>
        <v>0</v>
      </c>
      <c r="Y48" s="694">
        <f>IF(Select2=1,Textiles!$W50,"")</f>
        <v>6.5096355368413777E-4</v>
      </c>
      <c r="Z48" s="687">
        <f>Sludge!W50</f>
        <v>0</v>
      </c>
      <c r="AA48" s="687" t="str">
        <f>IF(Select2=2,MSW!$W50,"")</f>
        <v/>
      </c>
      <c r="AB48" s="695">
        <f>Industry!$W50</f>
        <v>0</v>
      </c>
      <c r="AC48" s="696">
        <f t="shared" si="0"/>
        <v>1.7954388048960025E-2</v>
      </c>
      <c r="AD48" s="697">
        <f>Recovery_OX!R43</f>
        <v>0</v>
      </c>
      <c r="AE48" s="652"/>
      <c r="AF48" s="699">
        <f>(AC48-AD48)*(1-Recovery_OX!U43)</f>
        <v>1.7954388048960025E-2</v>
      </c>
    </row>
    <row r="49" spans="2:32">
      <c r="B49" s="692">
        <f t="shared" si="1"/>
        <v>2032</v>
      </c>
      <c r="C49" s="693">
        <f>IF(Select2=1,Food!$K51,"")</f>
        <v>9.1908582461273957E-5</v>
      </c>
      <c r="D49" s="694">
        <f>IF(Select2=1,Paper!$K51,"")</f>
        <v>7.7672678205237995E-3</v>
      </c>
      <c r="E49" s="685">
        <f>IF(Select2=1,Nappies!$K51,"")</f>
        <v>2.1210709791525265E-3</v>
      </c>
      <c r="F49" s="694">
        <f>IF(Select2=1,Garden!$K51,"")</f>
        <v>0</v>
      </c>
      <c r="G49" s="685">
        <f>IF(Select2=1,Wood!$K51,"")</f>
        <v>0</v>
      </c>
      <c r="H49" s="694">
        <f>IF(Select2=1,Textiles!$K51,"")</f>
        <v>5.5384588492568239E-4</v>
      </c>
      <c r="I49" s="695">
        <f>Sludge!K51</f>
        <v>0</v>
      </c>
      <c r="J49" s="695" t="str">
        <f>IF(Select2=2,MSW!$K51,"")</f>
        <v/>
      </c>
      <c r="K49" s="695">
        <f>Industry!$K51</f>
        <v>0</v>
      </c>
      <c r="L49" s="696">
        <f t="shared" si="3"/>
        <v>1.0534093267063283E-2</v>
      </c>
      <c r="M49" s="697">
        <f>Recovery_OX!C44</f>
        <v>0</v>
      </c>
      <c r="N49" s="652"/>
      <c r="O49" s="698">
        <f>(L49-M49)*(1-Recovery_OX!F44)</f>
        <v>1.0534093267063283E-2</v>
      </c>
      <c r="P49" s="644"/>
      <c r="Q49" s="654"/>
      <c r="S49" s="692">
        <f t="shared" si="2"/>
        <v>2032</v>
      </c>
      <c r="T49" s="693">
        <f>IF(Select2=1,Food!$W51,"")</f>
        <v>6.1491023056160074E-5</v>
      </c>
      <c r="U49" s="694">
        <f>IF(Select2=1,Paper!$W51,"")</f>
        <v>1.6048074009346689E-2</v>
      </c>
      <c r="V49" s="685">
        <f>IF(Select2=1,Nappies!$W51,"")</f>
        <v>0</v>
      </c>
      <c r="W49" s="694">
        <f>IF(Select2=1,Garden!$W51,"")</f>
        <v>0</v>
      </c>
      <c r="X49" s="685">
        <f>IF(Select2=1,Wood!$W51,"")</f>
        <v>0</v>
      </c>
      <c r="Y49" s="694">
        <f>IF(Select2=1,Textiles!$W51,"")</f>
        <v>6.0695439443910404E-4</v>
      </c>
      <c r="Z49" s="687">
        <f>Sludge!W51</f>
        <v>0</v>
      </c>
      <c r="AA49" s="687" t="str">
        <f>IF(Select2=2,MSW!$W51,"")</f>
        <v/>
      </c>
      <c r="AB49" s="695">
        <f>Industry!$W51</f>
        <v>0</v>
      </c>
      <c r="AC49" s="696">
        <f t="shared" ref="AC49:AC80" si="4">SUM(T49:AA49)</f>
        <v>1.6716519426841953E-2</v>
      </c>
      <c r="AD49" s="697">
        <f>Recovery_OX!R44</f>
        <v>0</v>
      </c>
      <c r="AE49" s="652"/>
      <c r="AF49" s="699">
        <f>(AC49-AD49)*(1-Recovery_OX!U44)</f>
        <v>1.6716519426841953E-2</v>
      </c>
    </row>
    <row r="50" spans="2:32">
      <c r="B50" s="692">
        <f t="shared" si="1"/>
        <v>2033</v>
      </c>
      <c r="C50" s="693">
        <f>IF(Select2=1,Food!$K52,"")</f>
        <v>6.1608165226511506E-5</v>
      </c>
      <c r="D50" s="694">
        <f>IF(Select2=1,Paper!$K52,"")</f>
        <v>7.242152513410734E-3</v>
      </c>
      <c r="E50" s="685">
        <f>IF(Select2=1,Nappies!$K52,"")</f>
        <v>1.7894729586146283E-3</v>
      </c>
      <c r="F50" s="694">
        <f>IF(Select2=1,Garden!$K52,"")</f>
        <v>0</v>
      </c>
      <c r="G50" s="685">
        <f>IF(Select2=1,Wood!$K52,"")</f>
        <v>0</v>
      </c>
      <c r="H50" s="694">
        <f>IF(Select2=1,Textiles!$K52,"")</f>
        <v>5.164024802850472E-4</v>
      </c>
      <c r="I50" s="695">
        <f>Sludge!K52</f>
        <v>0</v>
      </c>
      <c r="J50" s="695" t="str">
        <f>IF(Select2=2,MSW!$K52,"")</f>
        <v/>
      </c>
      <c r="K50" s="695">
        <f>Industry!$K52</f>
        <v>0</v>
      </c>
      <c r="L50" s="696">
        <f t="shared" si="3"/>
        <v>9.6096361175369207E-3</v>
      </c>
      <c r="M50" s="697">
        <f>Recovery_OX!C45</f>
        <v>0</v>
      </c>
      <c r="N50" s="652"/>
      <c r="O50" s="698">
        <f>(L50-M50)*(1-Recovery_OX!F45)</f>
        <v>9.6096361175369207E-3</v>
      </c>
      <c r="P50" s="644"/>
      <c r="Q50" s="654"/>
      <c r="S50" s="692">
        <f t="shared" si="2"/>
        <v>2033</v>
      </c>
      <c r="T50" s="693">
        <f>IF(Select2=1,Food!$W52,"")</f>
        <v>4.1218665405783774E-5</v>
      </c>
      <c r="U50" s="694">
        <f>IF(Select2=1,Paper!$W52,"")</f>
        <v>1.4963125027708128E-2</v>
      </c>
      <c r="V50" s="685">
        <f>IF(Select2=1,Nappies!$W52,"")</f>
        <v>0</v>
      </c>
      <c r="W50" s="694">
        <f>IF(Select2=1,Garden!$W52,"")</f>
        <v>0</v>
      </c>
      <c r="X50" s="685">
        <f>IF(Select2=1,Wood!$W52,"")</f>
        <v>0</v>
      </c>
      <c r="Y50" s="694">
        <f>IF(Select2=1,Textiles!$W52,"")</f>
        <v>5.6592052633977789E-4</v>
      </c>
      <c r="Z50" s="687">
        <f>Sludge!W52</f>
        <v>0</v>
      </c>
      <c r="AA50" s="687" t="str">
        <f>IF(Select2=2,MSW!$W52,"")</f>
        <v/>
      </c>
      <c r="AB50" s="695">
        <f>Industry!$W52</f>
        <v>0</v>
      </c>
      <c r="AC50" s="696">
        <f t="shared" si="4"/>
        <v>1.557026421945369E-2</v>
      </c>
      <c r="AD50" s="697">
        <f>Recovery_OX!R45</f>
        <v>0</v>
      </c>
      <c r="AE50" s="652"/>
      <c r="AF50" s="699">
        <f>(AC50-AD50)*(1-Recovery_OX!U45)</f>
        <v>1.557026421945369E-2</v>
      </c>
    </row>
    <row r="51" spans="2:32">
      <c r="B51" s="692">
        <f t="shared" si="1"/>
        <v>2034</v>
      </c>
      <c r="C51" s="693">
        <f>IF(Select2=1,Food!$K53,"")</f>
        <v>4.1297188150806473E-5</v>
      </c>
      <c r="D51" s="694">
        <f>IF(Select2=1,Paper!$K53,"")</f>
        <v>6.7525382463204985E-3</v>
      </c>
      <c r="E51" s="685">
        <f>IF(Select2=1,Nappies!$K53,"")</f>
        <v>1.5097153754337982E-3</v>
      </c>
      <c r="F51" s="694">
        <f>IF(Select2=1,Garden!$K53,"")</f>
        <v>0</v>
      </c>
      <c r="G51" s="685">
        <f>IF(Select2=1,Wood!$K53,"")</f>
        <v>0</v>
      </c>
      <c r="H51" s="694">
        <f>IF(Select2=1,Textiles!$K53,"")</f>
        <v>4.814904812018814E-4</v>
      </c>
      <c r="I51" s="695">
        <f>Sludge!K53</f>
        <v>0</v>
      </c>
      <c r="J51" s="695" t="str">
        <f>IF(Select2=2,MSW!$K53,"")</f>
        <v/>
      </c>
      <c r="K51" s="695">
        <f>Industry!$K53</f>
        <v>0</v>
      </c>
      <c r="L51" s="696">
        <f t="shared" si="3"/>
        <v>8.7850412911069844E-3</v>
      </c>
      <c r="M51" s="697">
        <f>Recovery_OX!C46</f>
        <v>0</v>
      </c>
      <c r="N51" s="652"/>
      <c r="O51" s="698">
        <f>(L51-M51)*(1-Recovery_OX!F46)</f>
        <v>8.7850412911069844E-3</v>
      </c>
      <c r="P51" s="644"/>
      <c r="Q51" s="654"/>
      <c r="S51" s="692">
        <f t="shared" si="2"/>
        <v>2034</v>
      </c>
      <c r="T51" s="693">
        <f>IF(Select2=1,Food!$W53,"")</f>
        <v>2.7629697692332594E-5</v>
      </c>
      <c r="U51" s="694">
        <f>IF(Select2=1,Paper!$W53,"")</f>
        <v>1.3951525302315077E-2</v>
      </c>
      <c r="V51" s="685">
        <f>IF(Select2=1,Nappies!$W53,"")</f>
        <v>0</v>
      </c>
      <c r="W51" s="694">
        <f>IF(Select2=1,Garden!$W53,"")</f>
        <v>0</v>
      </c>
      <c r="X51" s="685">
        <f>IF(Select2=1,Wood!$W53,"")</f>
        <v>0</v>
      </c>
      <c r="Y51" s="694">
        <f>IF(Select2=1,Textiles!$W53,"")</f>
        <v>5.2766080131713027E-4</v>
      </c>
      <c r="Z51" s="687">
        <f>Sludge!W53</f>
        <v>0</v>
      </c>
      <c r="AA51" s="687" t="str">
        <f>IF(Select2=2,MSW!$W53,"")</f>
        <v/>
      </c>
      <c r="AB51" s="695">
        <f>Industry!$W53</f>
        <v>0</v>
      </c>
      <c r="AC51" s="696">
        <f t="shared" si="4"/>
        <v>1.4506815801324539E-2</v>
      </c>
      <c r="AD51" s="697">
        <f>Recovery_OX!R46</f>
        <v>0</v>
      </c>
      <c r="AE51" s="652"/>
      <c r="AF51" s="699">
        <f>(AC51-AD51)*(1-Recovery_OX!U46)</f>
        <v>1.4506815801324539E-2</v>
      </c>
    </row>
    <row r="52" spans="2:32">
      <c r="B52" s="692">
        <f t="shared" si="1"/>
        <v>2035</v>
      </c>
      <c r="C52" s="693">
        <f>IF(Select2=1,Food!$K54,"")</f>
        <v>2.7682333062391049E-5</v>
      </c>
      <c r="D52" s="694">
        <f>IF(Select2=1,Paper!$K54,"")</f>
        <v>6.2960249295477833E-3</v>
      </c>
      <c r="E52" s="685">
        <f>IF(Select2=1,Nappies!$K54,"")</f>
        <v>1.2736937453280961E-3</v>
      </c>
      <c r="F52" s="694">
        <f>IF(Select2=1,Garden!$K54,"")</f>
        <v>0</v>
      </c>
      <c r="G52" s="685">
        <f>IF(Select2=1,Wood!$K54,"")</f>
        <v>0</v>
      </c>
      <c r="H52" s="694">
        <f>IF(Select2=1,Textiles!$K54,"")</f>
        <v>4.4893874901617538E-4</v>
      </c>
      <c r="I52" s="695">
        <f>Sludge!K54</f>
        <v>0</v>
      </c>
      <c r="J52" s="695" t="str">
        <f>IF(Select2=2,MSW!$K54,"")</f>
        <v/>
      </c>
      <c r="K52" s="695">
        <f>Industry!$K54</f>
        <v>0</v>
      </c>
      <c r="L52" s="696">
        <f t="shared" si="3"/>
        <v>8.0463397569544466E-3</v>
      </c>
      <c r="M52" s="697">
        <f>Recovery_OX!C47</f>
        <v>0</v>
      </c>
      <c r="N52" s="652"/>
      <c r="O52" s="698">
        <f>(L52-M52)*(1-Recovery_OX!F47)</f>
        <v>8.0463397569544466E-3</v>
      </c>
      <c r="P52" s="644"/>
      <c r="Q52" s="654"/>
      <c r="S52" s="692">
        <f t="shared" si="2"/>
        <v>2035</v>
      </c>
      <c r="T52" s="693">
        <f>IF(Select2=1,Food!$W54,"")</f>
        <v>1.8520740229075178E-5</v>
      </c>
      <c r="U52" s="694">
        <f>IF(Select2=1,Paper!$W54,"")</f>
        <v>1.3008315970140046E-2</v>
      </c>
      <c r="V52" s="685">
        <f>IF(Select2=1,Nappies!$W54,"")</f>
        <v>0</v>
      </c>
      <c r="W52" s="694">
        <f>IF(Select2=1,Garden!$W54,"")</f>
        <v>0</v>
      </c>
      <c r="X52" s="685">
        <f>IF(Select2=1,Wood!$W54,"")</f>
        <v>0</v>
      </c>
      <c r="Y52" s="694">
        <f>IF(Select2=1,Textiles!$W54,"")</f>
        <v>4.9198767015471269E-4</v>
      </c>
      <c r="Z52" s="687">
        <f>Sludge!W54</f>
        <v>0</v>
      </c>
      <c r="AA52" s="687" t="str">
        <f>IF(Select2=2,MSW!$W54,"")</f>
        <v/>
      </c>
      <c r="AB52" s="695">
        <f>Industry!$W54</f>
        <v>0</v>
      </c>
      <c r="AC52" s="696">
        <f t="shared" si="4"/>
        <v>1.3518824380523833E-2</v>
      </c>
      <c r="AD52" s="697">
        <f>Recovery_OX!R47</f>
        <v>0</v>
      </c>
      <c r="AE52" s="652"/>
      <c r="AF52" s="699">
        <f>(AC52-AD52)*(1-Recovery_OX!U47)</f>
        <v>1.3518824380523833E-2</v>
      </c>
    </row>
    <row r="53" spans="2:32">
      <c r="B53" s="692">
        <f t="shared" si="1"/>
        <v>2036</v>
      </c>
      <c r="C53" s="693">
        <f>IF(Select2=1,Food!$K55,"")</f>
        <v>1.8556022772755869E-5</v>
      </c>
      <c r="D53" s="694">
        <f>IF(Select2=1,Paper!$K55,"")</f>
        <v>5.8703747342841355E-3</v>
      </c>
      <c r="E53" s="685">
        <f>IF(Select2=1,Nappies!$K55,"")</f>
        <v>1.0745706000521893E-3</v>
      </c>
      <c r="F53" s="694">
        <f>IF(Select2=1,Garden!$K55,"")</f>
        <v>0</v>
      </c>
      <c r="G53" s="685">
        <f>IF(Select2=1,Wood!$K55,"")</f>
        <v>0</v>
      </c>
      <c r="H53" s="694">
        <f>IF(Select2=1,Textiles!$K55,"")</f>
        <v>4.1858771509898957E-4</v>
      </c>
      <c r="I53" s="695">
        <f>Sludge!K55</f>
        <v>0</v>
      </c>
      <c r="J53" s="695" t="str">
        <f>IF(Select2=2,MSW!$K55,"")</f>
        <v/>
      </c>
      <c r="K53" s="695">
        <f>Industry!$K55</f>
        <v>0</v>
      </c>
      <c r="L53" s="696">
        <f t="shared" si="3"/>
        <v>7.3820890722080699E-3</v>
      </c>
      <c r="M53" s="697">
        <f>Recovery_OX!C48</f>
        <v>0</v>
      </c>
      <c r="N53" s="652"/>
      <c r="O53" s="698">
        <f>(L53-M53)*(1-Recovery_OX!F48)</f>
        <v>7.3820890722080699E-3</v>
      </c>
      <c r="P53" s="644"/>
      <c r="Q53" s="654"/>
      <c r="S53" s="692">
        <f t="shared" si="2"/>
        <v>2036</v>
      </c>
      <c r="T53" s="693">
        <f>IF(Select2=1,Food!$W55,"")</f>
        <v>1.2414823442967792E-5</v>
      </c>
      <c r="U53" s="694">
        <f>IF(Select2=1,Paper!$W55,"")</f>
        <v>1.2128873417942431E-2</v>
      </c>
      <c r="V53" s="685">
        <f>IF(Select2=1,Nappies!$W55,"")</f>
        <v>0</v>
      </c>
      <c r="W53" s="694">
        <f>IF(Select2=1,Garden!$W55,"")</f>
        <v>0</v>
      </c>
      <c r="X53" s="685">
        <f>IF(Select2=1,Wood!$W55,"")</f>
        <v>0</v>
      </c>
      <c r="Y53" s="694">
        <f>IF(Select2=1,Textiles!$W55,"")</f>
        <v>4.5872626312218036E-4</v>
      </c>
      <c r="Z53" s="687">
        <f>Sludge!W55</f>
        <v>0</v>
      </c>
      <c r="AA53" s="687" t="str">
        <f>IF(Select2=2,MSW!$W55,"")</f>
        <v/>
      </c>
      <c r="AB53" s="695">
        <f>Industry!$W55</f>
        <v>0</v>
      </c>
      <c r="AC53" s="696">
        <f t="shared" si="4"/>
        <v>1.2600014504507578E-2</v>
      </c>
      <c r="AD53" s="697">
        <f>Recovery_OX!R48</f>
        <v>0</v>
      </c>
      <c r="AE53" s="652"/>
      <c r="AF53" s="699">
        <f>(AC53-AD53)*(1-Recovery_OX!U48)</f>
        <v>1.2600014504507578E-2</v>
      </c>
    </row>
    <row r="54" spans="2:32">
      <c r="B54" s="692">
        <f t="shared" si="1"/>
        <v>2037</v>
      </c>
      <c r="C54" s="693">
        <f>IF(Select2=1,Food!$K56,"")</f>
        <v>1.2438474039272085E-5</v>
      </c>
      <c r="D54" s="694">
        <f>IF(Select2=1,Paper!$K56,"")</f>
        <v>5.4735011227785516E-3</v>
      </c>
      <c r="E54" s="685">
        <f>IF(Select2=1,Nappies!$K56,"")</f>
        <v>9.0657740821289642E-4</v>
      </c>
      <c r="F54" s="694">
        <f>IF(Select2=1,Garden!$K56,"")</f>
        <v>0</v>
      </c>
      <c r="G54" s="685">
        <f>IF(Select2=1,Wood!$K56,"")</f>
        <v>0</v>
      </c>
      <c r="H54" s="694">
        <f>IF(Select2=1,Textiles!$K56,"")</f>
        <v>3.9028859864684968E-4</v>
      </c>
      <c r="I54" s="695">
        <f>Sludge!K56</f>
        <v>0</v>
      </c>
      <c r="J54" s="695" t="str">
        <f>IF(Select2=2,MSW!$K56,"")</f>
        <v/>
      </c>
      <c r="K54" s="695">
        <f>Industry!$K56</f>
        <v>0</v>
      </c>
      <c r="L54" s="696">
        <f t="shared" si="3"/>
        <v>6.78280560367757E-3</v>
      </c>
      <c r="M54" s="697">
        <f>Recovery_OX!C49</f>
        <v>0</v>
      </c>
      <c r="N54" s="652"/>
      <c r="O54" s="698">
        <f>(L54-M54)*(1-Recovery_OX!F49)</f>
        <v>6.78280560367757E-3</v>
      </c>
      <c r="P54" s="644"/>
      <c r="Q54" s="654"/>
      <c r="S54" s="692">
        <f t="shared" si="2"/>
        <v>2037</v>
      </c>
      <c r="T54" s="693">
        <f>IF(Select2=1,Food!$W56,"")</f>
        <v>8.3219050218145062E-6</v>
      </c>
      <c r="U54" s="694">
        <f>IF(Select2=1,Paper!$W56,"")</f>
        <v>1.1308886617311055E-2</v>
      </c>
      <c r="V54" s="685">
        <f>IF(Select2=1,Nappies!$W56,"")</f>
        <v>0</v>
      </c>
      <c r="W54" s="694">
        <f>IF(Select2=1,Garden!$W56,"")</f>
        <v>0</v>
      </c>
      <c r="X54" s="685">
        <f>IF(Select2=1,Wood!$W56,"")</f>
        <v>0</v>
      </c>
      <c r="Y54" s="694">
        <f>IF(Select2=1,Textiles!$W56,"")</f>
        <v>4.2771353276367088E-4</v>
      </c>
      <c r="Z54" s="687">
        <f>Sludge!W56</f>
        <v>0</v>
      </c>
      <c r="AA54" s="687" t="str">
        <f>IF(Select2=2,MSW!$W56,"")</f>
        <v/>
      </c>
      <c r="AB54" s="695">
        <f>Industry!$W56</f>
        <v>0</v>
      </c>
      <c r="AC54" s="696">
        <f t="shared" si="4"/>
        <v>1.1744922055096542E-2</v>
      </c>
      <c r="AD54" s="697">
        <f>Recovery_OX!R49</f>
        <v>0</v>
      </c>
      <c r="AE54" s="652"/>
      <c r="AF54" s="699">
        <f>(AC54-AD54)*(1-Recovery_OX!U49)</f>
        <v>1.1744922055096542E-2</v>
      </c>
    </row>
    <row r="55" spans="2:32">
      <c r="B55" s="692">
        <f t="shared" si="1"/>
        <v>2038</v>
      </c>
      <c r="C55" s="693">
        <f>IF(Select2=1,Food!$K57,"")</f>
        <v>8.3377584906179681E-6</v>
      </c>
      <c r="D55" s="694">
        <f>IF(Select2=1,Paper!$K57,"")</f>
        <v>5.1034586201269905E-3</v>
      </c>
      <c r="E55" s="685">
        <f>IF(Select2=1,Nappies!$K57,"")</f>
        <v>7.6484746283035816E-4</v>
      </c>
      <c r="F55" s="694">
        <f>IF(Select2=1,Garden!$K57,"")</f>
        <v>0</v>
      </c>
      <c r="G55" s="685">
        <f>IF(Select2=1,Wood!$K57,"")</f>
        <v>0</v>
      </c>
      <c r="H55" s="694">
        <f>IF(Select2=1,Textiles!$K57,"")</f>
        <v>3.6390267735807565E-4</v>
      </c>
      <c r="I55" s="695">
        <f>Sludge!K57</f>
        <v>0</v>
      </c>
      <c r="J55" s="695" t="str">
        <f>IF(Select2=2,MSW!$K57,"")</f>
        <v/>
      </c>
      <c r="K55" s="695">
        <f>Industry!$K57</f>
        <v>0</v>
      </c>
      <c r="L55" s="696">
        <f t="shared" si="3"/>
        <v>6.2405465188060429E-3</v>
      </c>
      <c r="M55" s="697">
        <f>Recovery_OX!C50</f>
        <v>0</v>
      </c>
      <c r="N55" s="652"/>
      <c r="O55" s="698">
        <f>(L55-M55)*(1-Recovery_OX!F50)</f>
        <v>6.2405465188060429E-3</v>
      </c>
      <c r="P55" s="644"/>
      <c r="Q55" s="654"/>
      <c r="S55" s="692">
        <f t="shared" si="2"/>
        <v>2038</v>
      </c>
      <c r="T55" s="693">
        <f>IF(Select2=1,Food!$W57,"")</f>
        <v>5.5783397573269172E-6</v>
      </c>
      <c r="U55" s="694">
        <f>IF(Select2=1,Paper!$W57,"")</f>
        <v>1.0544335991997913E-2</v>
      </c>
      <c r="V55" s="685">
        <f>IF(Select2=1,Nappies!$W57,"")</f>
        <v>0</v>
      </c>
      <c r="W55" s="694">
        <f>IF(Select2=1,Garden!$W57,"")</f>
        <v>0</v>
      </c>
      <c r="X55" s="685">
        <f>IF(Select2=1,Wood!$W57,"")</f>
        <v>0</v>
      </c>
      <c r="Y55" s="694">
        <f>IF(Select2=1,Textiles!$W57,"")</f>
        <v>3.987974546389871E-4</v>
      </c>
      <c r="Z55" s="687">
        <f>Sludge!W57</f>
        <v>0</v>
      </c>
      <c r="AA55" s="687" t="str">
        <f>IF(Select2=2,MSW!$W57,"")</f>
        <v/>
      </c>
      <c r="AB55" s="695">
        <f>Industry!$W57</f>
        <v>0</v>
      </c>
      <c r="AC55" s="696">
        <f t="shared" si="4"/>
        <v>1.0948711786394227E-2</v>
      </c>
      <c r="AD55" s="697">
        <f>Recovery_OX!R50</f>
        <v>0</v>
      </c>
      <c r="AE55" s="652"/>
      <c r="AF55" s="699">
        <f>(AC55-AD55)*(1-Recovery_OX!U50)</f>
        <v>1.0948711786394227E-2</v>
      </c>
    </row>
    <row r="56" spans="2:32">
      <c r="B56" s="692">
        <f t="shared" si="1"/>
        <v>2039</v>
      </c>
      <c r="C56" s="693">
        <f>IF(Select2=1,Food!$K58,"")</f>
        <v>5.588966655265079E-6</v>
      </c>
      <c r="D56" s="694">
        <f>IF(Select2=1,Paper!$K58,"")</f>
        <v>4.7584332775521447E-3</v>
      </c>
      <c r="E56" s="685">
        <f>IF(Select2=1,Nappies!$K58,"")</f>
        <v>6.4527489445298351E-4</v>
      </c>
      <c r="F56" s="694">
        <f>IF(Select2=1,Garden!$K58,"")</f>
        <v>0</v>
      </c>
      <c r="G56" s="685">
        <f>IF(Select2=1,Wood!$K58,"")</f>
        <v>0</v>
      </c>
      <c r="H56" s="694">
        <f>IF(Select2=1,Textiles!$K58,"")</f>
        <v>3.3930060741589802E-4</v>
      </c>
      <c r="I56" s="695">
        <f>Sludge!K58</f>
        <v>0</v>
      </c>
      <c r="J56" s="695" t="str">
        <f>IF(Select2=2,MSW!$K58,"")</f>
        <v/>
      </c>
      <c r="K56" s="695">
        <f>Industry!$K58</f>
        <v>0</v>
      </c>
      <c r="L56" s="696">
        <f t="shared" si="3"/>
        <v>5.7485977460762913E-3</v>
      </c>
      <c r="M56" s="697">
        <f>Recovery_OX!C51</f>
        <v>0</v>
      </c>
      <c r="N56" s="652"/>
      <c r="O56" s="698">
        <f>(L56-M56)*(1-Recovery_OX!F51)</f>
        <v>5.7485977460762913E-3</v>
      </c>
      <c r="P56" s="644"/>
      <c r="Q56" s="654"/>
      <c r="S56" s="692">
        <f t="shared" si="2"/>
        <v>2039</v>
      </c>
      <c r="T56" s="693">
        <f>IF(Select2=1,Food!$W58,"")</f>
        <v>3.739272962933816E-6</v>
      </c>
      <c r="U56" s="694">
        <f>IF(Select2=1,Paper!$W58,"")</f>
        <v>9.8314737139507113E-3</v>
      </c>
      <c r="V56" s="685">
        <f>IF(Select2=1,Nappies!$W58,"")</f>
        <v>0</v>
      </c>
      <c r="W56" s="694">
        <f>IF(Select2=1,Garden!$W58,"")</f>
        <v>0</v>
      </c>
      <c r="X56" s="685">
        <f>IF(Select2=1,Wood!$W58,"")</f>
        <v>0</v>
      </c>
      <c r="Y56" s="694">
        <f>IF(Select2=1,Textiles!$W58,"")</f>
        <v>3.7183628209961435E-4</v>
      </c>
      <c r="Z56" s="687">
        <f>Sludge!W58</f>
        <v>0</v>
      </c>
      <c r="AA56" s="687" t="str">
        <f>IF(Select2=2,MSW!$W58,"")</f>
        <v/>
      </c>
      <c r="AB56" s="695">
        <f>Industry!$W58</f>
        <v>0</v>
      </c>
      <c r="AC56" s="696">
        <f t="shared" si="4"/>
        <v>1.0207049269013261E-2</v>
      </c>
      <c r="AD56" s="697">
        <f>Recovery_OX!R51</f>
        <v>0</v>
      </c>
      <c r="AE56" s="652"/>
      <c r="AF56" s="699">
        <f>(AC56-AD56)*(1-Recovery_OX!U51)</f>
        <v>1.0207049269013261E-2</v>
      </c>
    </row>
    <row r="57" spans="2:32">
      <c r="B57" s="692">
        <f t="shared" si="1"/>
        <v>2040</v>
      </c>
      <c r="C57" s="693">
        <f>IF(Select2=1,Food!$K59,"")</f>
        <v>3.7463963856489409E-6</v>
      </c>
      <c r="D57" s="694">
        <f>IF(Select2=1,Paper!$K59,"")</f>
        <v>4.4367337804244256E-3</v>
      </c>
      <c r="E57" s="685">
        <f>IF(Select2=1,Nappies!$K59,"")</f>
        <v>5.4439572548292724E-4</v>
      </c>
      <c r="F57" s="694">
        <f>IF(Select2=1,Garden!$K59,"")</f>
        <v>0</v>
      </c>
      <c r="G57" s="685">
        <f>IF(Select2=1,Wood!$K59,"")</f>
        <v>0</v>
      </c>
      <c r="H57" s="694">
        <f>IF(Select2=1,Textiles!$K59,"")</f>
        <v>3.1636178944491767E-4</v>
      </c>
      <c r="I57" s="695">
        <f>Sludge!K59</f>
        <v>0</v>
      </c>
      <c r="J57" s="695" t="str">
        <f>IF(Select2=2,MSW!$K59,"")</f>
        <v/>
      </c>
      <c r="K57" s="695">
        <f>Industry!$K59</f>
        <v>0</v>
      </c>
      <c r="L57" s="696">
        <f t="shared" si="3"/>
        <v>5.3012376917379199E-3</v>
      </c>
      <c r="M57" s="697">
        <f>Recovery_OX!C52</f>
        <v>0</v>
      </c>
      <c r="N57" s="652"/>
      <c r="O57" s="698">
        <f>(L57-M57)*(1-Recovery_OX!F52)</f>
        <v>5.3012376917379199E-3</v>
      </c>
      <c r="P57" s="644"/>
      <c r="Q57" s="654"/>
      <c r="S57" s="692">
        <f t="shared" si="2"/>
        <v>2040</v>
      </c>
      <c r="T57" s="693">
        <f>IF(Select2=1,Food!$W59,"")</f>
        <v>2.506509624653617E-6</v>
      </c>
      <c r="U57" s="694">
        <f>IF(Select2=1,Paper!$W59,"")</f>
        <v>9.166805331455424E-3</v>
      </c>
      <c r="V57" s="685">
        <f>IF(Select2=1,Nappies!$W59,"")</f>
        <v>0</v>
      </c>
      <c r="W57" s="694">
        <f>IF(Select2=1,Garden!$W59,"")</f>
        <v>0</v>
      </c>
      <c r="X57" s="685">
        <f>IF(Select2=1,Wood!$W59,"")</f>
        <v>0</v>
      </c>
      <c r="Y57" s="694">
        <f>IF(Select2=1,Textiles!$W59,"")</f>
        <v>3.4669785144648518E-4</v>
      </c>
      <c r="Z57" s="687">
        <f>Sludge!W59</f>
        <v>0</v>
      </c>
      <c r="AA57" s="687" t="str">
        <f>IF(Select2=2,MSW!$W59,"")</f>
        <v/>
      </c>
      <c r="AB57" s="695">
        <f>Industry!$W59</f>
        <v>0</v>
      </c>
      <c r="AC57" s="696">
        <f t="shared" si="4"/>
        <v>9.5160096925265628E-3</v>
      </c>
      <c r="AD57" s="697">
        <f>Recovery_OX!R52</f>
        <v>0</v>
      </c>
      <c r="AE57" s="652"/>
      <c r="AF57" s="699">
        <f>(AC57-AD57)*(1-Recovery_OX!U52)</f>
        <v>9.5160096925265628E-3</v>
      </c>
    </row>
    <row r="58" spans="2:32">
      <c r="B58" s="692">
        <f t="shared" si="1"/>
        <v>2041</v>
      </c>
      <c r="C58" s="693">
        <f>IF(Select2=1,Food!$K60,"")</f>
        <v>2.511284597695951E-6</v>
      </c>
      <c r="D58" s="694">
        <f>IF(Select2=1,Paper!$K60,"")</f>
        <v>4.1367831574356893E-3</v>
      </c>
      <c r="E58" s="685">
        <f>IF(Select2=1,Nappies!$K60,"")</f>
        <v>4.5928751989540901E-4</v>
      </c>
      <c r="F58" s="694">
        <f>IF(Select2=1,Garden!$K60,"")</f>
        <v>0</v>
      </c>
      <c r="G58" s="685">
        <f>IF(Select2=1,Wood!$K60,"")</f>
        <v>0</v>
      </c>
      <c r="H58" s="694">
        <f>IF(Select2=1,Textiles!$K60,"")</f>
        <v>2.9497377733282807E-4</v>
      </c>
      <c r="I58" s="695">
        <f>Sludge!K60</f>
        <v>0</v>
      </c>
      <c r="J58" s="695" t="str">
        <f>IF(Select2=2,MSW!$K60,"")</f>
        <v/>
      </c>
      <c r="K58" s="695">
        <f>Industry!$K60</f>
        <v>0</v>
      </c>
      <c r="L58" s="696">
        <f t="shared" si="3"/>
        <v>4.8935557392616224E-3</v>
      </c>
      <c r="M58" s="697">
        <f>Recovery_OX!C53</f>
        <v>0</v>
      </c>
      <c r="N58" s="652"/>
      <c r="O58" s="698">
        <f>(L58-M58)*(1-Recovery_OX!F53)</f>
        <v>4.8935557392616224E-3</v>
      </c>
      <c r="P58" s="644"/>
      <c r="Q58" s="654"/>
      <c r="S58" s="692">
        <f t="shared" si="2"/>
        <v>2041</v>
      </c>
      <c r="T58" s="693">
        <f>IF(Select2=1,Food!$W60,"")</f>
        <v>1.6801636469865855E-6</v>
      </c>
      <c r="U58" s="694">
        <f>IF(Select2=1,Paper!$W60,"")</f>
        <v>8.5470726393299355E-3</v>
      </c>
      <c r="V58" s="685">
        <f>IF(Select2=1,Nappies!$W60,"")</f>
        <v>0</v>
      </c>
      <c r="W58" s="694">
        <f>IF(Select2=1,Garden!$W60,"")</f>
        <v>0</v>
      </c>
      <c r="X58" s="685">
        <f>IF(Select2=1,Wood!$W60,"")</f>
        <v>0</v>
      </c>
      <c r="Y58" s="694">
        <f>IF(Select2=1,Textiles!$W60,"")</f>
        <v>3.2325893406337335E-4</v>
      </c>
      <c r="Z58" s="687">
        <f>Sludge!W60</f>
        <v>0</v>
      </c>
      <c r="AA58" s="687" t="str">
        <f>IF(Select2=2,MSW!$W60,"")</f>
        <v/>
      </c>
      <c r="AB58" s="695">
        <f>Industry!$W60</f>
        <v>0</v>
      </c>
      <c r="AC58" s="696">
        <f t="shared" si="4"/>
        <v>8.8720117370402959E-3</v>
      </c>
      <c r="AD58" s="697">
        <f>Recovery_OX!R53</f>
        <v>0</v>
      </c>
      <c r="AE58" s="652"/>
      <c r="AF58" s="699">
        <f>(AC58-AD58)*(1-Recovery_OX!U53)</f>
        <v>8.8720117370402959E-3</v>
      </c>
    </row>
    <row r="59" spans="2:32">
      <c r="B59" s="692">
        <f t="shared" si="1"/>
        <v>2042</v>
      </c>
      <c r="C59" s="693">
        <f>IF(Select2=1,Food!$K61,"")</f>
        <v>1.6833644071361421E-6</v>
      </c>
      <c r="D59" s="694">
        <f>IF(Select2=1,Paper!$K61,"")</f>
        <v>3.8571110502840515E-3</v>
      </c>
      <c r="E59" s="685">
        <f>IF(Select2=1,Nappies!$K61,"")</f>
        <v>3.8748472123756821E-4</v>
      </c>
      <c r="F59" s="694">
        <f>IF(Select2=1,Garden!$K61,"")</f>
        <v>0</v>
      </c>
      <c r="G59" s="685">
        <f>IF(Select2=1,Wood!$K61,"")</f>
        <v>0</v>
      </c>
      <c r="H59" s="694">
        <f>IF(Select2=1,Textiles!$K61,"")</f>
        <v>2.7503172701944217E-4</v>
      </c>
      <c r="I59" s="695">
        <f>Sludge!K61</f>
        <v>0</v>
      </c>
      <c r="J59" s="695" t="str">
        <f>IF(Select2=2,MSW!$K61,"")</f>
        <v/>
      </c>
      <c r="K59" s="695">
        <f>Industry!$K61</f>
        <v>0</v>
      </c>
      <c r="L59" s="696">
        <f t="shared" si="3"/>
        <v>4.5213108629481979E-3</v>
      </c>
      <c r="M59" s="697">
        <f>Recovery_OX!C54</f>
        <v>0</v>
      </c>
      <c r="N59" s="652"/>
      <c r="O59" s="698">
        <f>(L59-M59)*(1-Recovery_OX!F54)</f>
        <v>4.5213108629481979E-3</v>
      </c>
      <c r="P59" s="644"/>
      <c r="Q59" s="654"/>
      <c r="S59" s="692">
        <f t="shared" si="2"/>
        <v>2042</v>
      </c>
      <c r="T59" s="693">
        <f>IF(Select2=1,Food!$W61,"")</f>
        <v>1.1262473731954557E-6</v>
      </c>
      <c r="U59" s="694">
        <f>IF(Select2=1,Paper!$W61,"")</f>
        <v>7.9692377071984549E-3</v>
      </c>
      <c r="V59" s="685">
        <f>IF(Select2=1,Nappies!$W61,"")</f>
        <v>0</v>
      </c>
      <c r="W59" s="694">
        <f>IF(Select2=1,Garden!$W61,"")</f>
        <v>0</v>
      </c>
      <c r="X59" s="685">
        <f>IF(Select2=1,Wood!$W61,"")</f>
        <v>0</v>
      </c>
      <c r="Y59" s="694">
        <f>IF(Select2=1,Textiles!$W61,"")</f>
        <v>3.0140463235007369E-4</v>
      </c>
      <c r="Z59" s="687">
        <f>Sludge!W61</f>
        <v>0</v>
      </c>
      <c r="AA59" s="687" t="str">
        <f>IF(Select2=2,MSW!$W61,"")</f>
        <v/>
      </c>
      <c r="AB59" s="695">
        <f>Industry!$W61</f>
        <v>0</v>
      </c>
      <c r="AC59" s="696">
        <f t="shared" si="4"/>
        <v>8.2717685869217236E-3</v>
      </c>
      <c r="AD59" s="697">
        <f>Recovery_OX!R54</f>
        <v>0</v>
      </c>
      <c r="AE59" s="652"/>
      <c r="AF59" s="699">
        <f>(AC59-AD59)*(1-Recovery_OX!U54)</f>
        <v>8.2717685869217236E-3</v>
      </c>
    </row>
    <row r="60" spans="2:32">
      <c r="B60" s="692">
        <f t="shared" si="1"/>
        <v>2043</v>
      </c>
      <c r="C60" s="693">
        <f>IF(Select2=1,Food!$K62,"")</f>
        <v>1.1283929068862554E-6</v>
      </c>
      <c r="D60" s="694">
        <f>IF(Select2=1,Paper!$K62,"")</f>
        <v>3.596346505975791E-3</v>
      </c>
      <c r="E60" s="685">
        <f>IF(Select2=1,Nappies!$K62,"")</f>
        <v>3.2690722627679383E-4</v>
      </c>
      <c r="F60" s="694">
        <f>IF(Select2=1,Garden!$K62,"")</f>
        <v>0</v>
      </c>
      <c r="G60" s="685">
        <f>IF(Select2=1,Wood!$K62,"")</f>
        <v>0</v>
      </c>
      <c r="H60" s="694">
        <f>IF(Select2=1,Textiles!$K62,"")</f>
        <v>2.5643788255098768E-4</v>
      </c>
      <c r="I60" s="695">
        <f>Sludge!K62</f>
        <v>0</v>
      </c>
      <c r="J60" s="695" t="str">
        <f>IF(Select2=2,MSW!$K62,"")</f>
        <v/>
      </c>
      <c r="K60" s="695">
        <f>Industry!$K62</f>
        <v>0</v>
      </c>
      <c r="L60" s="696">
        <f t="shared" si="3"/>
        <v>4.180820007710459E-3</v>
      </c>
      <c r="M60" s="697">
        <f>Recovery_OX!C55</f>
        <v>0</v>
      </c>
      <c r="N60" s="652"/>
      <c r="O60" s="698">
        <f>(L60-M60)*(1-Recovery_OX!F55)</f>
        <v>4.180820007710459E-3</v>
      </c>
      <c r="P60" s="644"/>
      <c r="Q60" s="654"/>
      <c r="S60" s="692">
        <f t="shared" si="2"/>
        <v>2043</v>
      </c>
      <c r="T60" s="693">
        <f>IF(Select2=1,Food!$W62,"")</f>
        <v>7.5494619104789582E-7</v>
      </c>
      <c r="U60" s="694">
        <f>IF(Select2=1,Paper!$W62,"")</f>
        <v>7.4304679875532888E-3</v>
      </c>
      <c r="V60" s="685">
        <f>IF(Select2=1,Nappies!$W62,"")</f>
        <v>0</v>
      </c>
      <c r="W60" s="694">
        <f>IF(Select2=1,Garden!$W62,"")</f>
        <v>0</v>
      </c>
      <c r="X60" s="685">
        <f>IF(Select2=1,Wood!$W62,"")</f>
        <v>0</v>
      </c>
      <c r="Y60" s="694">
        <f>IF(Select2=1,Textiles!$W62,"")</f>
        <v>2.8102781649423316E-4</v>
      </c>
      <c r="Z60" s="687">
        <f>Sludge!W62</f>
        <v>0</v>
      </c>
      <c r="AA60" s="687" t="str">
        <f>IF(Select2=2,MSW!$W62,"")</f>
        <v/>
      </c>
      <c r="AB60" s="695">
        <f>Industry!$W62</f>
        <v>0</v>
      </c>
      <c r="AC60" s="696">
        <f t="shared" si="4"/>
        <v>7.7122507502385695E-3</v>
      </c>
      <c r="AD60" s="697">
        <f>Recovery_OX!R55</f>
        <v>0</v>
      </c>
      <c r="AE60" s="652"/>
      <c r="AF60" s="699">
        <f>(AC60-AD60)*(1-Recovery_OX!U55)</f>
        <v>7.7122507502385695E-3</v>
      </c>
    </row>
    <row r="61" spans="2:32">
      <c r="B61" s="692">
        <f t="shared" si="1"/>
        <v>2044</v>
      </c>
      <c r="C61" s="693">
        <f>IF(Select2=1,Food!$K63,"")</f>
        <v>7.5638438529028378E-7</v>
      </c>
      <c r="D61" s="694">
        <f>IF(Select2=1,Paper!$K63,"")</f>
        <v>3.3532112564121784E-3</v>
      </c>
      <c r="E61" s="685">
        <f>IF(Select2=1,Nappies!$K63,"")</f>
        <v>2.7580012510084378E-4</v>
      </c>
      <c r="F61" s="694">
        <f>IF(Select2=1,Garden!$K63,"")</f>
        <v>0</v>
      </c>
      <c r="G61" s="685">
        <f>IF(Select2=1,Wood!$K63,"")</f>
        <v>0</v>
      </c>
      <c r="H61" s="694">
        <f>IF(Select2=1,Textiles!$K63,"")</f>
        <v>2.3910109688030833E-4</v>
      </c>
      <c r="I61" s="695">
        <f>Sludge!K63</f>
        <v>0</v>
      </c>
      <c r="J61" s="695" t="str">
        <f>IF(Select2=2,MSW!$K63,"")</f>
        <v/>
      </c>
      <c r="K61" s="695">
        <f>Industry!$K63</f>
        <v>0</v>
      </c>
      <c r="L61" s="696">
        <f t="shared" si="3"/>
        <v>3.8688688627786208E-3</v>
      </c>
      <c r="M61" s="697">
        <f>Recovery_OX!C56</f>
        <v>0</v>
      </c>
      <c r="N61" s="652"/>
      <c r="O61" s="698">
        <f>(L61-M61)*(1-Recovery_OX!F56)</f>
        <v>3.8688688627786208E-3</v>
      </c>
      <c r="P61" s="644"/>
      <c r="Q61" s="654"/>
      <c r="S61" s="692">
        <f t="shared" si="2"/>
        <v>2044</v>
      </c>
      <c r="T61" s="693">
        <f>IF(Select2=1,Food!$W63,"")</f>
        <v>5.0605556553765604E-7</v>
      </c>
      <c r="U61" s="694">
        <f>IF(Select2=1,Paper!$W63,"")</f>
        <v>6.9281224306036743E-3</v>
      </c>
      <c r="V61" s="685">
        <f>IF(Select2=1,Nappies!$W63,"")</f>
        <v>0</v>
      </c>
      <c r="W61" s="694">
        <f>IF(Select2=1,Garden!$W63,"")</f>
        <v>0</v>
      </c>
      <c r="X61" s="685">
        <f>IF(Select2=1,Wood!$W63,"")</f>
        <v>0</v>
      </c>
      <c r="Y61" s="694">
        <f>IF(Select2=1,Textiles!$W63,"")</f>
        <v>2.6202859932088592E-4</v>
      </c>
      <c r="Z61" s="687">
        <f>Sludge!W63</f>
        <v>0</v>
      </c>
      <c r="AA61" s="687" t="str">
        <f>IF(Select2=2,MSW!$W63,"")</f>
        <v/>
      </c>
      <c r="AB61" s="695">
        <f>Industry!$W63</f>
        <v>0</v>
      </c>
      <c r="AC61" s="696">
        <f t="shared" si="4"/>
        <v>7.1906570854900972E-3</v>
      </c>
      <c r="AD61" s="697">
        <f>Recovery_OX!R56</f>
        <v>0</v>
      </c>
      <c r="AE61" s="652"/>
      <c r="AF61" s="699">
        <f>(AC61-AD61)*(1-Recovery_OX!U56)</f>
        <v>7.1906570854900972E-3</v>
      </c>
    </row>
    <row r="62" spans="2:32">
      <c r="B62" s="692">
        <f t="shared" si="1"/>
        <v>2045</v>
      </c>
      <c r="C62" s="693">
        <f>IF(Select2=1,Food!$K64,"")</f>
        <v>5.0701961596842174E-7</v>
      </c>
      <c r="D62" s="694">
        <f>IF(Select2=1,Paper!$K64,"")</f>
        <v>3.1265134523177749E-3</v>
      </c>
      <c r="E62" s="685">
        <f>IF(Select2=1,Nappies!$K64,"")</f>
        <v>2.3268286196046308E-4</v>
      </c>
      <c r="F62" s="694">
        <f>IF(Select2=1,Garden!$K64,"")</f>
        <v>0</v>
      </c>
      <c r="G62" s="685">
        <f>IF(Select2=1,Wood!$K64,"")</f>
        <v>0</v>
      </c>
      <c r="H62" s="694">
        <f>IF(Select2=1,Textiles!$K64,"")</f>
        <v>2.2293638506393291E-4</v>
      </c>
      <c r="I62" s="695">
        <f>Sludge!K64</f>
        <v>0</v>
      </c>
      <c r="J62" s="695" t="str">
        <f>IF(Select2=2,MSW!$K64,"")</f>
        <v/>
      </c>
      <c r="K62" s="695">
        <f>Industry!$K64</f>
        <v>0</v>
      </c>
      <c r="L62" s="696">
        <f t="shared" si="3"/>
        <v>3.5826397189581394E-3</v>
      </c>
      <c r="M62" s="697">
        <f>Recovery_OX!C57</f>
        <v>0</v>
      </c>
      <c r="N62" s="652"/>
      <c r="O62" s="698">
        <f>(L62-M62)*(1-Recovery_OX!F57)</f>
        <v>3.5826397189581394E-3</v>
      </c>
      <c r="P62" s="644"/>
      <c r="Q62" s="654"/>
      <c r="S62" s="692">
        <f t="shared" si="2"/>
        <v>2045</v>
      </c>
      <c r="T62" s="693">
        <f>IF(Select2=1,Food!$W64,"")</f>
        <v>3.3921918998779311E-7</v>
      </c>
      <c r="U62" s="694">
        <f>IF(Select2=1,Paper!$W64,"")</f>
        <v>6.4597385378466427E-3</v>
      </c>
      <c r="V62" s="685">
        <f>IF(Select2=1,Nappies!$W64,"")</f>
        <v>0</v>
      </c>
      <c r="W62" s="694">
        <f>IF(Select2=1,Garden!$W64,"")</f>
        <v>0</v>
      </c>
      <c r="X62" s="685">
        <f>IF(Select2=1,Wood!$W64,"")</f>
        <v>0</v>
      </c>
      <c r="Y62" s="694">
        <f>IF(Select2=1,Textiles!$W64,"")</f>
        <v>2.4431384664540598E-4</v>
      </c>
      <c r="Z62" s="687">
        <f>Sludge!W64</f>
        <v>0</v>
      </c>
      <c r="AA62" s="687" t="str">
        <f>IF(Select2=2,MSW!$W64,"")</f>
        <v/>
      </c>
      <c r="AB62" s="695">
        <f>Industry!$W64</f>
        <v>0</v>
      </c>
      <c r="AC62" s="696">
        <f t="shared" si="4"/>
        <v>6.7043916036820363E-3</v>
      </c>
      <c r="AD62" s="697">
        <f>Recovery_OX!R57</f>
        <v>0</v>
      </c>
      <c r="AE62" s="652"/>
      <c r="AF62" s="699">
        <f>(AC62-AD62)*(1-Recovery_OX!U57)</f>
        <v>6.7043916036820363E-3</v>
      </c>
    </row>
    <row r="63" spans="2:32">
      <c r="B63" s="692">
        <f t="shared" si="1"/>
        <v>2046</v>
      </c>
      <c r="C63" s="693">
        <f>IF(Select2=1,Food!$K65,"")</f>
        <v>3.398654123169246E-7</v>
      </c>
      <c r="D63" s="694">
        <f>IF(Select2=1,Paper!$K65,"")</f>
        <v>2.9151418207939038E-3</v>
      </c>
      <c r="E63" s="685">
        <f>IF(Select2=1,Nappies!$K65,"")</f>
        <v>1.9630634406099572E-4</v>
      </c>
      <c r="F63" s="694">
        <f>IF(Select2=1,Garden!$K65,"")</f>
        <v>0</v>
      </c>
      <c r="G63" s="685">
        <f>IF(Select2=1,Wood!$K65,"")</f>
        <v>0</v>
      </c>
      <c r="H63" s="694">
        <f>IF(Select2=1,Textiles!$K65,"")</f>
        <v>2.078645076657838E-4</v>
      </c>
      <c r="I63" s="695">
        <f>Sludge!K65</f>
        <v>0</v>
      </c>
      <c r="J63" s="695" t="str">
        <f>IF(Select2=2,MSW!$K65,"")</f>
        <v/>
      </c>
      <c r="K63" s="695">
        <f>Industry!$K65</f>
        <v>0</v>
      </c>
      <c r="L63" s="696">
        <f t="shared" si="3"/>
        <v>3.3196525379330004E-3</v>
      </c>
      <c r="M63" s="697">
        <f>Recovery_OX!C58</f>
        <v>0</v>
      </c>
      <c r="N63" s="652"/>
      <c r="O63" s="698">
        <f>(L63-M63)*(1-Recovery_OX!F58)</f>
        <v>3.3196525379330004E-3</v>
      </c>
      <c r="P63" s="644"/>
      <c r="Q63" s="654"/>
      <c r="S63" s="692">
        <f t="shared" si="2"/>
        <v>2046</v>
      </c>
      <c r="T63" s="693">
        <f>IF(Select2=1,Food!$W65,"")</f>
        <v>2.2738542304878975E-7</v>
      </c>
      <c r="U63" s="694">
        <f>IF(Select2=1,Paper!$W65,"")</f>
        <v>6.0230202908964957E-3</v>
      </c>
      <c r="V63" s="685">
        <f>IF(Select2=1,Nappies!$W65,"")</f>
        <v>0</v>
      </c>
      <c r="W63" s="694">
        <f>IF(Select2=1,Garden!$W65,"")</f>
        <v>0</v>
      </c>
      <c r="X63" s="685">
        <f>IF(Select2=1,Wood!$W65,"")</f>
        <v>0</v>
      </c>
      <c r="Y63" s="694">
        <f>IF(Select2=1,Textiles!$W65,"")</f>
        <v>2.2779672072962615E-4</v>
      </c>
      <c r="Z63" s="687">
        <f>Sludge!W65</f>
        <v>0</v>
      </c>
      <c r="AA63" s="687" t="str">
        <f>IF(Select2=2,MSW!$W65,"")</f>
        <v/>
      </c>
      <c r="AB63" s="695">
        <f>Industry!$W65</f>
        <v>0</v>
      </c>
      <c r="AC63" s="696">
        <f t="shared" si="4"/>
        <v>6.2510443970491703E-3</v>
      </c>
      <c r="AD63" s="697">
        <f>Recovery_OX!R58</f>
        <v>0</v>
      </c>
      <c r="AE63" s="652"/>
      <c r="AF63" s="699">
        <f>(AC63-AD63)*(1-Recovery_OX!U58)</f>
        <v>6.2510443970491703E-3</v>
      </c>
    </row>
    <row r="64" spans="2:32">
      <c r="B64" s="692">
        <f t="shared" si="1"/>
        <v>2047</v>
      </c>
      <c r="C64" s="693">
        <f>IF(Select2=1,Food!$K66,"")</f>
        <v>2.2781859883020241E-7</v>
      </c>
      <c r="D64" s="694">
        <f>IF(Select2=1,Paper!$K66,"")</f>
        <v>2.7180602178576091E-3</v>
      </c>
      <c r="E64" s="685">
        <f>IF(Select2=1,Nappies!$K66,"")</f>
        <v>1.6561675575892655E-4</v>
      </c>
      <c r="F64" s="694">
        <f>IF(Select2=1,Garden!$K66,"")</f>
        <v>0</v>
      </c>
      <c r="G64" s="685">
        <f>IF(Select2=1,Wood!$K66,"")</f>
        <v>0</v>
      </c>
      <c r="H64" s="694">
        <f>IF(Select2=1,Textiles!$K66,"")</f>
        <v>1.9381158232536946E-4</v>
      </c>
      <c r="I64" s="695">
        <f>Sludge!K66</f>
        <v>0</v>
      </c>
      <c r="J64" s="695" t="str">
        <f>IF(Select2=2,MSW!$K66,"")</f>
        <v/>
      </c>
      <c r="K64" s="695">
        <f>Industry!$K66</f>
        <v>0</v>
      </c>
      <c r="L64" s="696">
        <f t="shared" si="3"/>
        <v>3.0777163745407355E-3</v>
      </c>
      <c r="M64" s="697">
        <f>Recovery_OX!C59</f>
        <v>0</v>
      </c>
      <c r="N64" s="652"/>
      <c r="O64" s="698">
        <f>(L64-M64)*(1-Recovery_OX!F59)</f>
        <v>3.0777163745407355E-3</v>
      </c>
      <c r="P64" s="644"/>
      <c r="Q64" s="654"/>
      <c r="S64" s="692">
        <f t="shared" si="2"/>
        <v>2047</v>
      </c>
      <c r="T64" s="693">
        <f>IF(Select2=1,Food!$W66,"")</f>
        <v>1.5242100724589807E-7</v>
      </c>
      <c r="U64" s="694">
        <f>IF(Select2=1,Paper!$W66,"")</f>
        <v>5.6158268964000193E-3</v>
      </c>
      <c r="V64" s="685">
        <f>IF(Select2=1,Nappies!$W66,"")</f>
        <v>0</v>
      </c>
      <c r="W64" s="694">
        <f>IF(Select2=1,Garden!$W66,"")</f>
        <v>0</v>
      </c>
      <c r="X64" s="685">
        <f>IF(Select2=1,Wood!$W66,"")</f>
        <v>0</v>
      </c>
      <c r="Y64" s="694">
        <f>IF(Select2=1,Textiles!$W66,"")</f>
        <v>2.1239625460314467E-4</v>
      </c>
      <c r="Z64" s="687">
        <f>Sludge!W66</f>
        <v>0</v>
      </c>
      <c r="AA64" s="687" t="str">
        <f>IF(Select2=2,MSW!$W66,"")</f>
        <v/>
      </c>
      <c r="AB64" s="695">
        <f>Industry!$W66</f>
        <v>0</v>
      </c>
      <c r="AC64" s="696">
        <f t="shared" si="4"/>
        <v>5.8283755720104097E-3</v>
      </c>
      <c r="AD64" s="697">
        <f>Recovery_OX!R59</f>
        <v>0</v>
      </c>
      <c r="AE64" s="652"/>
      <c r="AF64" s="699">
        <f>(AC64-AD64)*(1-Recovery_OX!U59)</f>
        <v>5.8283755720104097E-3</v>
      </c>
    </row>
    <row r="65" spans="2:32">
      <c r="B65" s="692">
        <f t="shared" si="1"/>
        <v>2048</v>
      </c>
      <c r="C65" s="693">
        <f>IF(Select2=1,Food!$K67,"")</f>
        <v>1.5271137365563614E-7</v>
      </c>
      <c r="D65" s="694">
        <f>IF(Select2=1,Paper!$K67,"")</f>
        <v>2.5343025492626501E-3</v>
      </c>
      <c r="E65" s="685">
        <f>IF(Select2=1,Nappies!$K67,"")</f>
        <v>1.3972502987264285E-4</v>
      </c>
      <c r="F65" s="694">
        <f>IF(Select2=1,Garden!$K67,"")</f>
        <v>0</v>
      </c>
      <c r="G65" s="685">
        <f>IF(Select2=1,Wood!$K67,"")</f>
        <v>0</v>
      </c>
      <c r="H65" s="694">
        <f>IF(Select2=1,Textiles!$K67,"")</f>
        <v>1.8070872158636739E-4</v>
      </c>
      <c r="I65" s="695">
        <f>Sludge!K67</f>
        <v>0</v>
      </c>
      <c r="J65" s="695" t="str">
        <f>IF(Select2=2,MSW!$K67,"")</f>
        <v/>
      </c>
      <c r="K65" s="695">
        <f>Industry!$K67</f>
        <v>0</v>
      </c>
      <c r="L65" s="696">
        <f t="shared" si="3"/>
        <v>2.8548890120953158E-3</v>
      </c>
      <c r="M65" s="697">
        <f>Recovery_OX!C60</f>
        <v>0</v>
      </c>
      <c r="N65" s="652"/>
      <c r="O65" s="698">
        <f>(L65-M65)*(1-Recovery_OX!F60)</f>
        <v>2.8548890120953158E-3</v>
      </c>
      <c r="P65" s="644"/>
      <c r="Q65" s="654"/>
      <c r="S65" s="692">
        <f t="shared" si="2"/>
        <v>2048</v>
      </c>
      <c r="T65" s="693">
        <f>IF(Select2=1,Food!$W67,"")</f>
        <v>1.0217085659386891E-7</v>
      </c>
      <c r="U65" s="694">
        <f>IF(Select2=1,Paper!$W67,"")</f>
        <v>5.23616229186498E-3</v>
      </c>
      <c r="V65" s="685">
        <f>IF(Select2=1,Nappies!$W67,"")</f>
        <v>0</v>
      </c>
      <c r="W65" s="694">
        <f>IF(Select2=1,Garden!$W67,"")</f>
        <v>0</v>
      </c>
      <c r="X65" s="685">
        <f>IF(Select2=1,Wood!$W67,"")</f>
        <v>0</v>
      </c>
      <c r="Y65" s="694">
        <f>IF(Select2=1,Textiles!$W67,"")</f>
        <v>1.9803695516314239E-4</v>
      </c>
      <c r="Z65" s="687">
        <f>Sludge!W67</f>
        <v>0</v>
      </c>
      <c r="AA65" s="687" t="str">
        <f>IF(Select2=2,MSW!$W67,"")</f>
        <v/>
      </c>
      <c r="AB65" s="695">
        <f>Industry!$W67</f>
        <v>0</v>
      </c>
      <c r="AC65" s="696">
        <f t="shared" si="4"/>
        <v>5.4343014178847163E-3</v>
      </c>
      <c r="AD65" s="697">
        <f>Recovery_OX!R60</f>
        <v>0</v>
      </c>
      <c r="AE65" s="652"/>
      <c r="AF65" s="699">
        <f>(AC65-AD65)*(1-Recovery_OX!U60)</f>
        <v>5.4343014178847163E-3</v>
      </c>
    </row>
    <row r="66" spans="2:32">
      <c r="B66" s="692">
        <f t="shared" si="1"/>
        <v>2049</v>
      </c>
      <c r="C66" s="693">
        <f>IF(Select2=1,Food!$K68,"")</f>
        <v>1.0236549501901173E-7</v>
      </c>
      <c r="D66" s="694">
        <f>IF(Select2=1,Paper!$K68,"")</f>
        <v>2.3629680347043852E-3</v>
      </c>
      <c r="E66" s="685">
        <f>IF(Select2=1,Nappies!$K68,"")</f>
        <v>1.1788109170142748E-4</v>
      </c>
      <c r="F66" s="694">
        <f>IF(Select2=1,Garden!$K68,"")</f>
        <v>0</v>
      </c>
      <c r="G66" s="685">
        <f>IF(Select2=1,Wood!$K68,"")</f>
        <v>0</v>
      </c>
      <c r="H66" s="694">
        <f>IF(Select2=1,Textiles!$K68,"")</f>
        <v>1.6849169521023359E-4</v>
      </c>
      <c r="I66" s="695">
        <f>Sludge!K68</f>
        <v>0</v>
      </c>
      <c r="J66" s="695" t="str">
        <f>IF(Select2=2,MSW!$K68,"")</f>
        <v/>
      </c>
      <c r="K66" s="695">
        <f>Industry!$K68</f>
        <v>0</v>
      </c>
      <c r="L66" s="696">
        <f t="shared" si="3"/>
        <v>2.6494431871110654E-3</v>
      </c>
      <c r="M66" s="697">
        <f>Recovery_OX!C61</f>
        <v>0</v>
      </c>
      <c r="N66" s="652"/>
      <c r="O66" s="698">
        <f>(L66-M66)*(1-Recovery_OX!F61)</f>
        <v>2.6494431871110654E-3</v>
      </c>
      <c r="P66" s="644"/>
      <c r="Q66" s="654"/>
      <c r="S66" s="692">
        <f t="shared" si="2"/>
        <v>2049</v>
      </c>
      <c r="T66" s="693">
        <f>IF(Select2=1,Food!$W68,"")</f>
        <v>6.8487173295502917E-8</v>
      </c>
      <c r="U66" s="694">
        <f>IF(Select2=1,Paper!$W68,"")</f>
        <v>4.8821653609594732E-3</v>
      </c>
      <c r="V66" s="685">
        <f>IF(Select2=1,Nappies!$W68,"")</f>
        <v>0</v>
      </c>
      <c r="W66" s="694">
        <f>IF(Select2=1,Garden!$W68,"")</f>
        <v>0</v>
      </c>
      <c r="X66" s="685">
        <f>IF(Select2=1,Wood!$W68,"")</f>
        <v>0</v>
      </c>
      <c r="Y66" s="694">
        <f>IF(Select2=1,Textiles!$W68,"")</f>
        <v>1.8464843310710534E-4</v>
      </c>
      <c r="Z66" s="687">
        <f>Sludge!W68</f>
        <v>0</v>
      </c>
      <c r="AA66" s="687" t="str">
        <f>IF(Select2=2,MSW!$W68,"")</f>
        <v/>
      </c>
      <c r="AB66" s="695">
        <f>Industry!$W68</f>
        <v>0</v>
      </c>
      <c r="AC66" s="696">
        <f t="shared" si="4"/>
        <v>5.0668822812398743E-3</v>
      </c>
      <c r="AD66" s="697">
        <f>Recovery_OX!R61</f>
        <v>0</v>
      </c>
      <c r="AE66" s="652"/>
      <c r="AF66" s="699">
        <f>(AC66-AD66)*(1-Recovery_OX!U61)</f>
        <v>5.0668822812398743E-3</v>
      </c>
    </row>
    <row r="67" spans="2:32">
      <c r="B67" s="692">
        <f t="shared" si="1"/>
        <v>2050</v>
      </c>
      <c r="C67" s="693">
        <f>IF(Select2=1,Food!$K69,"")</f>
        <v>6.8617643333604947E-8</v>
      </c>
      <c r="D67" s="694">
        <f>IF(Select2=1,Paper!$K69,"")</f>
        <v>2.2032167921936727E-3</v>
      </c>
      <c r="E67" s="685">
        <f>IF(Select2=1,Nappies!$K69,"")</f>
        <v>9.945212961046629E-5</v>
      </c>
      <c r="F67" s="694">
        <f>IF(Select2=1,Garden!$K69,"")</f>
        <v>0</v>
      </c>
      <c r="G67" s="685">
        <f>IF(Select2=1,Wood!$K69,"")</f>
        <v>0</v>
      </c>
      <c r="H67" s="694">
        <f>IF(Select2=1,Textiles!$K69,"")</f>
        <v>1.5710061531949845E-4</v>
      </c>
      <c r="I67" s="695">
        <f>Sludge!K69</f>
        <v>0</v>
      </c>
      <c r="J67" s="695" t="str">
        <f>IF(Select2=2,MSW!$K69,"")</f>
        <v/>
      </c>
      <c r="K67" s="695">
        <f>Industry!$K69</f>
        <v>0</v>
      </c>
      <c r="L67" s="696">
        <f t="shared" si="3"/>
        <v>2.4598381547669712E-3</v>
      </c>
      <c r="M67" s="697">
        <f>Recovery_OX!C62</f>
        <v>0</v>
      </c>
      <c r="N67" s="652"/>
      <c r="O67" s="698">
        <f>(L67-M67)*(1-Recovery_OX!F62)</f>
        <v>2.4598381547669712E-3</v>
      </c>
      <c r="P67" s="644"/>
      <c r="Q67" s="654"/>
      <c r="S67" s="692">
        <f t="shared" si="2"/>
        <v>2050</v>
      </c>
      <c r="T67" s="693">
        <f>IF(Select2=1,Food!$W69,"")</f>
        <v>4.5908325156292327E-8</v>
      </c>
      <c r="U67" s="694">
        <f>IF(Select2=1,Paper!$W69,"")</f>
        <v>4.5521008103175066E-3</v>
      </c>
      <c r="V67" s="685">
        <f>IF(Select2=1,Nappies!$W69,"")</f>
        <v>0</v>
      </c>
      <c r="W67" s="694">
        <f>IF(Select2=1,Garden!$W69,"")</f>
        <v>0</v>
      </c>
      <c r="X67" s="685">
        <f>IF(Select2=1,Wood!$W69,"")</f>
        <v>0</v>
      </c>
      <c r="Y67" s="694">
        <f>IF(Select2=1,Textiles!$W69,"")</f>
        <v>1.7216505788438191E-4</v>
      </c>
      <c r="Z67" s="687">
        <f>Sludge!W69</f>
        <v>0</v>
      </c>
      <c r="AA67" s="687" t="str">
        <f>IF(Select2=2,MSW!$W69,"")</f>
        <v/>
      </c>
      <c r="AB67" s="695">
        <f>Industry!$W69</f>
        <v>0</v>
      </c>
      <c r="AC67" s="696">
        <f t="shared" si="4"/>
        <v>4.7243117765270442E-3</v>
      </c>
      <c r="AD67" s="697">
        <f>Recovery_OX!R62</f>
        <v>0</v>
      </c>
      <c r="AE67" s="652"/>
      <c r="AF67" s="699">
        <f>(AC67-AD67)*(1-Recovery_OX!U62)</f>
        <v>4.7243117765270442E-3</v>
      </c>
    </row>
    <row r="68" spans="2:32">
      <c r="B68" s="692">
        <f t="shared" si="1"/>
        <v>2051</v>
      </c>
      <c r="C68" s="693">
        <f>IF(Select2=1,Food!$K70,"")</f>
        <v>4.5995781838239147E-8</v>
      </c>
      <c r="D68" s="694">
        <f>IF(Select2=1,Paper!$K70,"")</f>
        <v>2.0542657209543886E-3</v>
      </c>
      <c r="E68" s="685">
        <f>IF(Select2=1,Nappies!$K70,"")</f>
        <v>8.3904262687933812E-5</v>
      </c>
      <c r="F68" s="694">
        <f>IF(Select2=1,Garden!$K70,"")</f>
        <v>0</v>
      </c>
      <c r="G68" s="685">
        <f>IF(Select2=1,Wood!$K70,"")</f>
        <v>0</v>
      </c>
      <c r="H68" s="694">
        <f>IF(Select2=1,Textiles!$K70,"")</f>
        <v>1.4647964282732211E-4</v>
      </c>
      <c r="I68" s="695">
        <f>Sludge!K70</f>
        <v>0</v>
      </c>
      <c r="J68" s="695" t="str">
        <f>IF(Select2=2,MSW!$K70,"")</f>
        <v/>
      </c>
      <c r="K68" s="695">
        <f>Industry!$K70</f>
        <v>0</v>
      </c>
      <c r="L68" s="696">
        <f t="shared" si="3"/>
        <v>2.2846956222514828E-3</v>
      </c>
      <c r="M68" s="697">
        <f>Recovery_OX!C63</f>
        <v>0</v>
      </c>
      <c r="N68" s="652"/>
      <c r="O68" s="698">
        <f>(L68-M68)*(1-Recovery_OX!F63)</f>
        <v>2.2846956222514828E-3</v>
      </c>
      <c r="P68" s="644"/>
      <c r="Q68" s="654"/>
      <c r="S68" s="692">
        <f t="shared" si="2"/>
        <v>2051</v>
      </c>
      <c r="T68" s="693">
        <f>IF(Select2=1,Food!$W70,"")</f>
        <v>3.0773270632184966E-8</v>
      </c>
      <c r="U68" s="694">
        <f>IF(Select2=1,Paper!$W70,"")</f>
        <v>4.2443506631289016E-3</v>
      </c>
      <c r="V68" s="685">
        <f>IF(Select2=1,Nappies!$W70,"")</f>
        <v>0</v>
      </c>
      <c r="W68" s="694">
        <f>IF(Select2=1,Garden!$W70,"")</f>
        <v>0</v>
      </c>
      <c r="X68" s="685">
        <f>IF(Select2=1,Wood!$W70,"")</f>
        <v>0</v>
      </c>
      <c r="Y68" s="694">
        <f>IF(Select2=1,Textiles!$W70,"")</f>
        <v>1.6052563597514753E-4</v>
      </c>
      <c r="Z68" s="687">
        <f>Sludge!W70</f>
        <v>0</v>
      </c>
      <c r="AA68" s="687" t="str">
        <f>IF(Select2=2,MSW!$W70,"")</f>
        <v/>
      </c>
      <c r="AB68" s="695">
        <f>Industry!$W70</f>
        <v>0</v>
      </c>
      <c r="AC68" s="696">
        <f t="shared" si="4"/>
        <v>4.4049070723746813E-3</v>
      </c>
      <c r="AD68" s="697">
        <f>Recovery_OX!R63</f>
        <v>0</v>
      </c>
      <c r="AE68" s="652"/>
      <c r="AF68" s="699">
        <f>(AC68-AD68)*(1-Recovery_OX!U63)</f>
        <v>4.4049070723746813E-3</v>
      </c>
    </row>
    <row r="69" spans="2:32">
      <c r="B69" s="692">
        <f t="shared" si="1"/>
        <v>2052</v>
      </c>
      <c r="C69" s="693">
        <f>IF(Select2=1,Food!$K71,"")</f>
        <v>3.0831894599253688E-8</v>
      </c>
      <c r="D69" s="694">
        <f>IF(Select2=1,Paper!$K71,"")</f>
        <v>1.9153846626625091E-3</v>
      </c>
      <c r="E69" s="685">
        <f>IF(Select2=1,Nappies!$K71,"")</f>
        <v>7.0787074392270473E-5</v>
      </c>
      <c r="F69" s="694">
        <f>IF(Select2=1,Garden!$K71,"")</f>
        <v>0</v>
      </c>
      <c r="G69" s="685">
        <f>IF(Select2=1,Wood!$K71,"")</f>
        <v>0</v>
      </c>
      <c r="H69" s="694">
        <f>IF(Select2=1,Textiles!$K71,"")</f>
        <v>1.3657671371422581E-4</v>
      </c>
      <c r="I69" s="695">
        <f>Sludge!K71</f>
        <v>0</v>
      </c>
      <c r="J69" s="695" t="str">
        <f>IF(Select2=2,MSW!$K71,"")</f>
        <v/>
      </c>
      <c r="K69" s="695">
        <f>Industry!$K71</f>
        <v>0</v>
      </c>
      <c r="L69" s="696">
        <f t="shared" si="3"/>
        <v>2.1227792826636047E-3</v>
      </c>
      <c r="M69" s="697">
        <f>Recovery_OX!C64</f>
        <v>0</v>
      </c>
      <c r="N69" s="652"/>
      <c r="O69" s="698">
        <f>(L69-M69)*(1-Recovery_OX!F64)</f>
        <v>2.1227792826636047E-3</v>
      </c>
      <c r="P69" s="644"/>
      <c r="Q69" s="654"/>
      <c r="S69" s="692">
        <f t="shared" si="2"/>
        <v>2052</v>
      </c>
      <c r="T69" s="693">
        <f>IF(Select2=1,Food!$W71,"")</f>
        <v>2.0627940186833417E-8</v>
      </c>
      <c r="U69" s="694">
        <f>IF(Select2=1,Paper!$W71,"")</f>
        <v>3.9574063278151016E-3</v>
      </c>
      <c r="V69" s="685">
        <f>IF(Select2=1,Nappies!$W71,"")</f>
        <v>0</v>
      </c>
      <c r="W69" s="694">
        <f>IF(Select2=1,Garden!$W71,"")</f>
        <v>0</v>
      </c>
      <c r="X69" s="685">
        <f>IF(Select2=1,Wood!$W71,"")</f>
        <v>0</v>
      </c>
      <c r="Y69" s="694">
        <f>IF(Select2=1,Textiles!$W71,"")</f>
        <v>1.4967311091969952E-4</v>
      </c>
      <c r="Z69" s="687">
        <f>Sludge!W71</f>
        <v>0</v>
      </c>
      <c r="AA69" s="687" t="str">
        <f>IF(Select2=2,MSW!$W71,"")</f>
        <v/>
      </c>
      <c r="AB69" s="695">
        <f>Industry!$W71</f>
        <v>0</v>
      </c>
      <c r="AC69" s="696">
        <f t="shared" si="4"/>
        <v>4.1071000666749874E-3</v>
      </c>
      <c r="AD69" s="697">
        <f>Recovery_OX!R64</f>
        <v>0</v>
      </c>
      <c r="AE69" s="652"/>
      <c r="AF69" s="699">
        <f>(AC69-AD69)*(1-Recovery_OX!U64)</f>
        <v>4.1071000666749874E-3</v>
      </c>
    </row>
    <row r="70" spans="2:32">
      <c r="B70" s="692">
        <f t="shared" si="1"/>
        <v>2053</v>
      </c>
      <c r="C70" s="693">
        <f>IF(Select2=1,Food!$K72,"")</f>
        <v>2.0667237007137717E-8</v>
      </c>
      <c r="D70" s="694">
        <f>IF(Select2=1,Paper!$K72,"")</f>
        <v>1.7858928222091628E-3</v>
      </c>
      <c r="E70" s="685">
        <f>IF(Select2=1,Nappies!$K72,"")</f>
        <v>5.9720564134549442E-5</v>
      </c>
      <c r="F70" s="694">
        <f>IF(Select2=1,Garden!$K72,"")</f>
        <v>0</v>
      </c>
      <c r="G70" s="685">
        <f>IF(Select2=1,Wood!$K72,"")</f>
        <v>0</v>
      </c>
      <c r="H70" s="694">
        <f>IF(Select2=1,Textiles!$K72,"")</f>
        <v>1.2734328381020811E-4</v>
      </c>
      <c r="I70" s="695">
        <f>Sludge!K72</f>
        <v>0</v>
      </c>
      <c r="J70" s="695" t="str">
        <f>IF(Select2=2,MSW!$K72,"")</f>
        <v/>
      </c>
      <c r="K70" s="695">
        <f>Industry!$K72</f>
        <v>0</v>
      </c>
      <c r="L70" s="696">
        <f t="shared" si="3"/>
        <v>1.9729773373909276E-3</v>
      </c>
      <c r="M70" s="697">
        <f>Recovery_OX!C65</f>
        <v>0</v>
      </c>
      <c r="N70" s="652"/>
      <c r="O70" s="698">
        <f>(L70-M70)*(1-Recovery_OX!F65)</f>
        <v>1.9729773373909276E-3</v>
      </c>
      <c r="P70" s="644"/>
      <c r="Q70" s="654"/>
      <c r="S70" s="692">
        <f t="shared" si="2"/>
        <v>2053</v>
      </c>
      <c r="T70" s="693">
        <f>IF(Select2=1,Food!$W72,"")</f>
        <v>1.3827321815658591E-8</v>
      </c>
      <c r="U70" s="694">
        <f>IF(Select2=1,Paper!$W72,"")</f>
        <v>3.689861202911494E-3</v>
      </c>
      <c r="V70" s="685">
        <f>IF(Select2=1,Nappies!$W72,"")</f>
        <v>0</v>
      </c>
      <c r="W70" s="694">
        <f>IF(Select2=1,Garden!$W72,"")</f>
        <v>0</v>
      </c>
      <c r="X70" s="685">
        <f>IF(Select2=1,Wood!$W72,"")</f>
        <v>0</v>
      </c>
      <c r="Y70" s="694">
        <f>IF(Select2=1,Textiles!$W72,"")</f>
        <v>1.3955428362762536E-4</v>
      </c>
      <c r="Z70" s="687">
        <f>Sludge!W72</f>
        <v>0</v>
      </c>
      <c r="AA70" s="687" t="str">
        <f>IF(Select2=2,MSW!$W72,"")</f>
        <v/>
      </c>
      <c r="AB70" s="695">
        <f>Industry!$W72</f>
        <v>0</v>
      </c>
      <c r="AC70" s="696">
        <f t="shared" si="4"/>
        <v>3.8294293138609352E-3</v>
      </c>
      <c r="AD70" s="697">
        <f>Recovery_OX!R65</f>
        <v>0</v>
      </c>
      <c r="AE70" s="652"/>
      <c r="AF70" s="699">
        <f>(AC70-AD70)*(1-Recovery_OX!U65)</f>
        <v>3.8294293138609352E-3</v>
      </c>
    </row>
    <row r="71" spans="2:32">
      <c r="B71" s="692">
        <f t="shared" si="1"/>
        <v>2054</v>
      </c>
      <c r="C71" s="693">
        <f>IF(Select2=1,Food!$K73,"")</f>
        <v>1.3853663262054024E-8</v>
      </c>
      <c r="D71" s="694">
        <f>IF(Select2=1,Paper!$K73,"")</f>
        <v>1.6651554304422159E-3</v>
      </c>
      <c r="E71" s="685">
        <f>IF(Select2=1,Nappies!$K73,"")</f>
        <v>5.0384138787607225E-5</v>
      </c>
      <c r="F71" s="694">
        <f>IF(Select2=1,Garden!$K73,"")</f>
        <v>0</v>
      </c>
      <c r="G71" s="685">
        <f>IF(Select2=1,Wood!$K73,"")</f>
        <v>0</v>
      </c>
      <c r="H71" s="694">
        <f>IF(Select2=1,Textiles!$K73,"")</f>
        <v>1.1873409083116725E-4</v>
      </c>
      <c r="I71" s="695">
        <f>Sludge!K73</f>
        <v>0</v>
      </c>
      <c r="J71" s="695" t="str">
        <f>IF(Select2=2,MSW!$K73,"")</f>
        <v/>
      </c>
      <c r="K71" s="695">
        <f>Industry!$K73</f>
        <v>0</v>
      </c>
      <c r="L71" s="696">
        <f t="shared" si="3"/>
        <v>1.8342875137242524E-3</v>
      </c>
      <c r="M71" s="697">
        <f>Recovery_OX!C66</f>
        <v>0</v>
      </c>
      <c r="N71" s="652"/>
      <c r="O71" s="698">
        <f>(L71-M71)*(1-Recovery_OX!F66)</f>
        <v>1.8342875137242524E-3</v>
      </c>
      <c r="P71" s="644"/>
      <c r="Q71" s="654"/>
      <c r="S71" s="692">
        <f t="shared" si="2"/>
        <v>2054</v>
      </c>
      <c r="T71" s="693">
        <f>IF(Select2=1,Food!$W73,"")</f>
        <v>9.2687309960218655E-9</v>
      </c>
      <c r="U71" s="694">
        <f>IF(Select2=1,Paper!$W73,"")</f>
        <v>3.4404037819054053E-3</v>
      </c>
      <c r="V71" s="685">
        <f>IF(Select2=1,Nappies!$W73,"")</f>
        <v>0</v>
      </c>
      <c r="W71" s="694">
        <f>IF(Select2=1,Garden!$W73,"")</f>
        <v>0</v>
      </c>
      <c r="X71" s="685">
        <f>IF(Select2=1,Wood!$W73,"")</f>
        <v>0</v>
      </c>
      <c r="Y71" s="694">
        <f>IF(Select2=1,Textiles!$W73,"")</f>
        <v>1.3011955159579974E-4</v>
      </c>
      <c r="Z71" s="687">
        <f>Sludge!W73</f>
        <v>0</v>
      </c>
      <c r="AA71" s="687" t="str">
        <f>IF(Select2=2,MSW!$W73,"")</f>
        <v/>
      </c>
      <c r="AB71" s="695">
        <f>Industry!$W73</f>
        <v>0</v>
      </c>
      <c r="AC71" s="696">
        <f t="shared" si="4"/>
        <v>3.5705326022322007E-3</v>
      </c>
      <c r="AD71" s="697">
        <f>Recovery_OX!R66</f>
        <v>0</v>
      </c>
      <c r="AE71" s="652"/>
      <c r="AF71" s="699">
        <f>(AC71-AD71)*(1-Recovery_OX!U66)</f>
        <v>3.5705326022322007E-3</v>
      </c>
    </row>
    <row r="72" spans="2:32">
      <c r="B72" s="692">
        <f t="shared" si="1"/>
        <v>2055</v>
      </c>
      <c r="C72" s="693">
        <f>IF(Select2=1,Food!$K74,"")</f>
        <v>9.2863881955822973E-9</v>
      </c>
      <c r="D72" s="694">
        <f>IF(Select2=1,Paper!$K74,"")</f>
        <v>1.5525806325271511E-3</v>
      </c>
      <c r="E72" s="685">
        <f>IF(Select2=1,Nappies!$K74,"")</f>
        <v>4.2507325209613394E-5</v>
      </c>
      <c r="F72" s="694">
        <f>IF(Select2=1,Garden!$K74,"")</f>
        <v>0</v>
      </c>
      <c r="G72" s="685">
        <f>IF(Select2=1,Wood!$K74,"")</f>
        <v>0</v>
      </c>
      <c r="H72" s="694">
        <f>IF(Select2=1,Textiles!$K74,"")</f>
        <v>1.1070693250313183E-4</v>
      </c>
      <c r="I72" s="695">
        <f>Sludge!K74</f>
        <v>0</v>
      </c>
      <c r="J72" s="695" t="str">
        <f>IF(Select2=2,MSW!$K74,"")</f>
        <v/>
      </c>
      <c r="K72" s="695">
        <f>Industry!$K74</f>
        <v>0</v>
      </c>
      <c r="L72" s="696">
        <f t="shared" si="3"/>
        <v>1.7058041766280919E-3</v>
      </c>
      <c r="M72" s="697">
        <f>Recovery_OX!C67</f>
        <v>0</v>
      </c>
      <c r="N72" s="652"/>
      <c r="O72" s="698">
        <f>(L72-M72)*(1-Recovery_OX!F67)</f>
        <v>1.7058041766280919E-3</v>
      </c>
      <c r="P72" s="644"/>
      <c r="Q72" s="654"/>
      <c r="S72" s="692">
        <f t="shared" si="2"/>
        <v>2055</v>
      </c>
      <c r="T72" s="693">
        <f>IF(Select2=1,Food!$W74,"")</f>
        <v>6.2130161879453341E-9</v>
      </c>
      <c r="U72" s="694">
        <f>IF(Select2=1,Paper!$W74,"")</f>
        <v>3.2078112242296519E-3</v>
      </c>
      <c r="V72" s="685">
        <f>IF(Select2=1,Nappies!$W74,"")</f>
        <v>0</v>
      </c>
      <c r="W72" s="694">
        <f>IF(Select2=1,Garden!$W74,"")</f>
        <v>0</v>
      </c>
      <c r="X72" s="685">
        <f>IF(Select2=1,Wood!$W74,"")</f>
        <v>0</v>
      </c>
      <c r="Y72" s="694">
        <f>IF(Select2=1,Textiles!$W74,"")</f>
        <v>1.2132266575685686E-4</v>
      </c>
      <c r="Z72" s="687">
        <f>Sludge!W74</f>
        <v>0</v>
      </c>
      <c r="AA72" s="687" t="str">
        <f>IF(Select2=2,MSW!$W74,"")</f>
        <v/>
      </c>
      <c r="AB72" s="695">
        <f>Industry!$W74</f>
        <v>0</v>
      </c>
      <c r="AC72" s="696">
        <f t="shared" si="4"/>
        <v>3.3291401030026966E-3</v>
      </c>
      <c r="AD72" s="697">
        <f>Recovery_OX!R67</f>
        <v>0</v>
      </c>
      <c r="AE72" s="652"/>
      <c r="AF72" s="699">
        <f>(AC72-AD72)*(1-Recovery_OX!U67)</f>
        <v>3.3291401030026966E-3</v>
      </c>
    </row>
    <row r="73" spans="2:32">
      <c r="B73" s="692">
        <f t="shared" si="1"/>
        <v>2056</v>
      </c>
      <c r="C73" s="693">
        <f>IF(Select2=1,Food!$K75,"")</f>
        <v>6.224852162767543E-9</v>
      </c>
      <c r="D73" s="694">
        <f>IF(Select2=1,Paper!$K75,"")</f>
        <v>1.4476165866739838E-3</v>
      </c>
      <c r="E73" s="685">
        <f>IF(Select2=1,Nappies!$K75,"")</f>
        <v>3.5861934726971315E-5</v>
      </c>
      <c r="F73" s="694">
        <f>IF(Select2=1,Garden!$K75,"")</f>
        <v>0</v>
      </c>
      <c r="G73" s="685">
        <f>IF(Select2=1,Wood!$K75,"")</f>
        <v>0</v>
      </c>
      <c r="H73" s="694">
        <f>IF(Select2=1,Textiles!$K75,"")</f>
        <v>1.0322245968666508E-4</v>
      </c>
      <c r="I73" s="695">
        <f>Sludge!K75</f>
        <v>0</v>
      </c>
      <c r="J73" s="695" t="str">
        <f>IF(Select2=2,MSW!$K75,"")</f>
        <v/>
      </c>
      <c r="K73" s="695">
        <f>Industry!$K75</f>
        <v>0</v>
      </c>
      <c r="L73" s="696">
        <f t="shared" si="3"/>
        <v>1.5867072059397829E-3</v>
      </c>
      <c r="M73" s="697">
        <f>Recovery_OX!C68</f>
        <v>0</v>
      </c>
      <c r="N73" s="652"/>
      <c r="O73" s="698">
        <f>(L73-M73)*(1-Recovery_OX!F68)</f>
        <v>1.5867072059397829E-3</v>
      </c>
      <c r="P73" s="644"/>
      <c r="Q73" s="654"/>
      <c r="S73" s="692">
        <f t="shared" si="2"/>
        <v>2056</v>
      </c>
      <c r="T73" s="693">
        <f>IF(Select2=1,Food!$W75,"")</f>
        <v>4.1647092971236891E-9</v>
      </c>
      <c r="U73" s="694">
        <f>IF(Select2=1,Paper!$W75,"")</f>
        <v>2.9909433608966618E-3</v>
      </c>
      <c r="V73" s="685">
        <f>IF(Select2=1,Nappies!$W75,"")</f>
        <v>0</v>
      </c>
      <c r="W73" s="694">
        <f>IF(Select2=1,Garden!$W75,"")</f>
        <v>0</v>
      </c>
      <c r="X73" s="685">
        <f>IF(Select2=1,Wood!$W75,"")</f>
        <v>0</v>
      </c>
      <c r="Y73" s="694">
        <f>IF(Select2=1,Textiles!$W75,"")</f>
        <v>1.1312050376620836E-4</v>
      </c>
      <c r="Z73" s="687">
        <f>Sludge!W75</f>
        <v>0</v>
      </c>
      <c r="AA73" s="687" t="str">
        <f>IF(Select2=2,MSW!$W75,"")</f>
        <v/>
      </c>
      <c r="AB73" s="695">
        <f>Industry!$W75</f>
        <v>0</v>
      </c>
      <c r="AC73" s="696">
        <f t="shared" si="4"/>
        <v>3.1040680293721672E-3</v>
      </c>
      <c r="AD73" s="697">
        <f>Recovery_OX!R68</f>
        <v>0</v>
      </c>
      <c r="AE73" s="652"/>
      <c r="AF73" s="699">
        <f>(AC73-AD73)*(1-Recovery_OX!U68)</f>
        <v>3.1040680293721672E-3</v>
      </c>
    </row>
    <row r="74" spans="2:32">
      <c r="B74" s="692">
        <f t="shared" si="1"/>
        <v>2057</v>
      </c>
      <c r="C74" s="693">
        <f>IF(Select2=1,Food!$K76,"")</f>
        <v>4.1726431883113887E-9</v>
      </c>
      <c r="D74" s="694">
        <f>IF(Select2=1,Paper!$K76,"")</f>
        <v>1.349748759008166E-3</v>
      </c>
      <c r="E74" s="685">
        <f>IF(Select2=1,Nappies!$K76,"")</f>
        <v>3.0255452584221742E-5</v>
      </c>
      <c r="F74" s="694">
        <f>IF(Select2=1,Garden!$K76,"")</f>
        <v>0</v>
      </c>
      <c r="G74" s="685">
        <f>IF(Select2=1,Wood!$K76,"")</f>
        <v>0</v>
      </c>
      <c r="H74" s="694">
        <f>IF(Select2=1,Textiles!$K76,"")</f>
        <v>9.6243983487337407E-5</v>
      </c>
      <c r="I74" s="695">
        <f>Sludge!K76</f>
        <v>0</v>
      </c>
      <c r="J74" s="695" t="str">
        <f>IF(Select2=2,MSW!$K76,"")</f>
        <v/>
      </c>
      <c r="K74" s="695">
        <f>Industry!$K76</f>
        <v>0</v>
      </c>
      <c r="L74" s="696">
        <f t="shared" si="3"/>
        <v>1.4762523677229133E-3</v>
      </c>
      <c r="M74" s="697">
        <f>Recovery_OX!C69</f>
        <v>0</v>
      </c>
      <c r="N74" s="652"/>
      <c r="O74" s="698">
        <f>(L74-M74)*(1-Recovery_OX!F69)</f>
        <v>1.4762523677229133E-3</v>
      </c>
      <c r="P74" s="644"/>
      <c r="Q74" s="654"/>
      <c r="S74" s="692">
        <f t="shared" si="2"/>
        <v>2057</v>
      </c>
      <c r="T74" s="693">
        <f>IF(Select2=1,Food!$W76,"")</f>
        <v>2.7916881277730061E-9</v>
      </c>
      <c r="U74" s="694">
        <f>IF(Select2=1,Paper!$W76,"")</f>
        <v>2.788737105388774E-3</v>
      </c>
      <c r="V74" s="685">
        <f>IF(Select2=1,Nappies!$W76,"")</f>
        <v>0</v>
      </c>
      <c r="W74" s="694">
        <f>IF(Select2=1,Garden!$W76,"")</f>
        <v>0</v>
      </c>
      <c r="X74" s="685">
        <f>IF(Select2=1,Wood!$W76,"")</f>
        <v>0</v>
      </c>
      <c r="Y74" s="694">
        <f>IF(Select2=1,Textiles!$W76,"")</f>
        <v>1.0547285861626021E-4</v>
      </c>
      <c r="Z74" s="687">
        <f>Sludge!W76</f>
        <v>0</v>
      </c>
      <c r="AA74" s="687" t="str">
        <f>IF(Select2=2,MSW!$W76,"")</f>
        <v/>
      </c>
      <c r="AB74" s="695">
        <f>Industry!$W76</f>
        <v>0</v>
      </c>
      <c r="AC74" s="696">
        <f t="shared" si="4"/>
        <v>2.8942127556931619E-3</v>
      </c>
      <c r="AD74" s="697">
        <f>Recovery_OX!R69</f>
        <v>0</v>
      </c>
      <c r="AE74" s="652"/>
      <c r="AF74" s="699">
        <f>(AC74-AD74)*(1-Recovery_OX!U69)</f>
        <v>2.8942127556931619E-3</v>
      </c>
    </row>
    <row r="75" spans="2:32">
      <c r="B75" s="692">
        <f t="shared" si="1"/>
        <v>2058</v>
      </c>
      <c r="C75" s="693">
        <f>IF(Select2=1,Food!$K77,"")</f>
        <v>2.7970063740791868E-9</v>
      </c>
      <c r="D75" s="694">
        <f>IF(Select2=1,Paper!$K77,"")</f>
        <v>1.2584974013249372E-3</v>
      </c>
      <c r="E75" s="685">
        <f>IF(Select2=1,Nappies!$K77,"")</f>
        <v>2.5525460855508015E-5</v>
      </c>
      <c r="F75" s="694">
        <f>IF(Select2=1,Garden!$K77,"")</f>
        <v>0</v>
      </c>
      <c r="G75" s="685">
        <f>IF(Select2=1,Wood!$K77,"")</f>
        <v>0</v>
      </c>
      <c r="H75" s="694">
        <f>IF(Select2=1,Textiles!$K77,"")</f>
        <v>8.9737295406723522E-5</v>
      </c>
      <c r="I75" s="695">
        <f>Sludge!K77</f>
        <v>0</v>
      </c>
      <c r="J75" s="695" t="str">
        <f>IF(Select2=2,MSW!$K77,"")</f>
        <v/>
      </c>
      <c r="K75" s="695">
        <f>Industry!$K77</f>
        <v>0</v>
      </c>
      <c r="L75" s="696">
        <f t="shared" si="3"/>
        <v>1.3737629545935428E-3</v>
      </c>
      <c r="M75" s="697">
        <f>Recovery_OX!C70</f>
        <v>0</v>
      </c>
      <c r="N75" s="652"/>
      <c r="O75" s="698">
        <f>(L75-M75)*(1-Recovery_OX!F70)</f>
        <v>1.3737629545935428E-3</v>
      </c>
      <c r="P75" s="644"/>
      <c r="Q75" s="654"/>
      <c r="S75" s="692">
        <f t="shared" si="2"/>
        <v>2058</v>
      </c>
      <c r="T75" s="693">
        <f>IF(Select2=1,Food!$W77,"")</f>
        <v>1.8713245143259492E-9</v>
      </c>
      <c r="U75" s="694">
        <f>IF(Select2=1,Paper!$W77,"")</f>
        <v>2.6002012424068957E-3</v>
      </c>
      <c r="V75" s="685">
        <f>IF(Select2=1,Nappies!$W77,"")</f>
        <v>0</v>
      </c>
      <c r="W75" s="694">
        <f>IF(Select2=1,Garden!$W77,"")</f>
        <v>0</v>
      </c>
      <c r="X75" s="685">
        <f>IF(Select2=1,Wood!$W77,"")</f>
        <v>0</v>
      </c>
      <c r="Y75" s="694">
        <f>IF(Select2=1,Textiles!$W77,"")</f>
        <v>9.8342241541614876E-5</v>
      </c>
      <c r="Z75" s="687">
        <f>Sludge!W77</f>
        <v>0</v>
      </c>
      <c r="AA75" s="687" t="str">
        <f>IF(Select2=2,MSW!$W77,"")</f>
        <v/>
      </c>
      <c r="AB75" s="695">
        <f>Industry!$W77</f>
        <v>0</v>
      </c>
      <c r="AC75" s="696">
        <f t="shared" si="4"/>
        <v>2.6985453552730247E-3</v>
      </c>
      <c r="AD75" s="697">
        <f>Recovery_OX!R70</f>
        <v>0</v>
      </c>
      <c r="AE75" s="652"/>
      <c r="AF75" s="699">
        <f>(AC75-AD75)*(1-Recovery_OX!U70)</f>
        <v>2.6985453552730247E-3</v>
      </c>
    </row>
    <row r="76" spans="2:32">
      <c r="B76" s="692">
        <f t="shared" si="1"/>
        <v>2059</v>
      </c>
      <c r="C76" s="693">
        <f>IF(Select2=1,Food!$K78,"")</f>
        <v>1.8748894414347372E-9</v>
      </c>
      <c r="D76" s="694">
        <f>IF(Select2=1,Paper!$K78,"")</f>
        <v>1.1734151993630672E-3</v>
      </c>
      <c r="E76" s="685">
        <f>IF(Select2=1,Nappies!$K78,"")</f>
        <v>2.1534933251200346E-5</v>
      </c>
      <c r="F76" s="694">
        <f>IF(Select2=1,Garden!$K78,"")</f>
        <v>0</v>
      </c>
      <c r="G76" s="685">
        <f>IF(Select2=1,Wood!$K78,"")</f>
        <v>0</v>
      </c>
      <c r="H76" s="694">
        <f>IF(Select2=1,Textiles!$K78,"")</f>
        <v>8.3670499652303463E-5</v>
      </c>
      <c r="I76" s="695">
        <f>Sludge!K78</f>
        <v>0</v>
      </c>
      <c r="J76" s="695" t="str">
        <f>IF(Select2=2,MSW!$K78,"")</f>
        <v/>
      </c>
      <c r="K76" s="695">
        <f>Industry!$K78</f>
        <v>0</v>
      </c>
      <c r="L76" s="696">
        <f t="shared" si="3"/>
        <v>1.2786225071560126E-3</v>
      </c>
      <c r="M76" s="697">
        <f>Recovery_OX!C71</f>
        <v>0</v>
      </c>
      <c r="N76" s="652"/>
      <c r="O76" s="698">
        <f>(L76-M76)*(1-Recovery_OX!F71)</f>
        <v>1.2786225071560126E-3</v>
      </c>
      <c r="P76" s="644"/>
      <c r="Q76" s="654"/>
      <c r="S76" s="692">
        <f t="shared" si="2"/>
        <v>2059</v>
      </c>
      <c r="T76" s="693">
        <f>IF(Select2=1,Food!$W78,"")</f>
        <v>1.2543863345905906E-9</v>
      </c>
      <c r="U76" s="694">
        <f>IF(Select2=1,Paper!$W78,"")</f>
        <v>2.424411568931958E-3</v>
      </c>
      <c r="V76" s="685">
        <f>IF(Select2=1,Nappies!$W78,"")</f>
        <v>0</v>
      </c>
      <c r="W76" s="694">
        <f>IF(Select2=1,Garden!$W78,"")</f>
        <v>0</v>
      </c>
      <c r="X76" s="685">
        <f>IF(Select2=1,Wood!$W78,"")</f>
        <v>0</v>
      </c>
      <c r="Y76" s="694">
        <f>IF(Select2=1,Textiles!$W78,"")</f>
        <v>9.1693698249099725E-5</v>
      </c>
      <c r="Z76" s="687">
        <f>Sludge!W78</f>
        <v>0</v>
      </c>
      <c r="AA76" s="687" t="str">
        <f>IF(Select2=2,MSW!$W78,"")</f>
        <v/>
      </c>
      <c r="AB76" s="695">
        <f>Industry!$W78</f>
        <v>0</v>
      </c>
      <c r="AC76" s="696">
        <f t="shared" si="4"/>
        <v>2.5161065215673923E-3</v>
      </c>
      <c r="AD76" s="697">
        <f>Recovery_OX!R71</f>
        <v>0</v>
      </c>
      <c r="AE76" s="652"/>
      <c r="AF76" s="699">
        <f>(AC76-AD76)*(1-Recovery_OX!U71)</f>
        <v>2.5161065215673923E-3</v>
      </c>
    </row>
    <row r="77" spans="2:32">
      <c r="B77" s="692">
        <f t="shared" si="1"/>
        <v>2060</v>
      </c>
      <c r="C77" s="693">
        <f>IF(Select2=1,Food!$K79,"")</f>
        <v>1.2567759766942673E-9</v>
      </c>
      <c r="D77" s="694">
        <f>IF(Select2=1,Paper!$K79,"")</f>
        <v>1.09408508006983E-3</v>
      </c>
      <c r="E77" s="685">
        <f>IF(Select2=1,Nappies!$K79,"")</f>
        <v>1.8168265511789305E-5</v>
      </c>
      <c r="F77" s="694">
        <f>IF(Select2=1,Garden!$K79,"")</f>
        <v>0</v>
      </c>
      <c r="G77" s="685">
        <f>IF(Select2=1,Wood!$K79,"")</f>
        <v>0</v>
      </c>
      <c r="H77" s="694">
        <f>IF(Select2=1,Textiles!$K79,"")</f>
        <v>7.8013856784250535E-5</v>
      </c>
      <c r="I77" s="695">
        <f>Sludge!K79</f>
        <v>0</v>
      </c>
      <c r="J77" s="695" t="str">
        <f>IF(Select2=2,MSW!$K79,"")</f>
        <v/>
      </c>
      <c r="K77" s="695">
        <f>Industry!$K79</f>
        <v>0</v>
      </c>
      <c r="L77" s="696">
        <f t="shared" si="3"/>
        <v>1.1902684591418465E-3</v>
      </c>
      <c r="M77" s="697">
        <f>Recovery_OX!C72</f>
        <v>0</v>
      </c>
      <c r="N77" s="652"/>
      <c r="O77" s="698">
        <f>(L77-M77)*(1-Recovery_OX!F72)</f>
        <v>1.1902684591418465E-3</v>
      </c>
      <c r="P77" s="644"/>
      <c r="Q77" s="654"/>
      <c r="S77" s="692">
        <f t="shared" si="2"/>
        <v>2060</v>
      </c>
      <c r="T77" s="693">
        <f>IF(Select2=1,Food!$W79,"")</f>
        <v>8.408403055492416E-10</v>
      </c>
      <c r="U77" s="694">
        <f>IF(Select2=1,Paper!$W79,"")</f>
        <v>2.2605063637806417E-3</v>
      </c>
      <c r="V77" s="685">
        <f>IF(Select2=1,Nappies!$W79,"")</f>
        <v>0</v>
      </c>
      <c r="W77" s="694">
        <f>IF(Select2=1,Garden!$W79,"")</f>
        <v>0</v>
      </c>
      <c r="X77" s="685">
        <f>IF(Select2=1,Wood!$W79,"")</f>
        <v>0</v>
      </c>
      <c r="Y77" s="694">
        <f>IF(Select2=1,Textiles!$W79,"")</f>
        <v>8.549463757178144E-5</v>
      </c>
      <c r="Z77" s="687">
        <f>Sludge!W79</f>
        <v>0</v>
      </c>
      <c r="AA77" s="687" t="str">
        <f>IF(Select2=2,MSW!$W79,"")</f>
        <v/>
      </c>
      <c r="AB77" s="695">
        <f>Industry!$W79</f>
        <v>0</v>
      </c>
      <c r="AC77" s="696">
        <f t="shared" si="4"/>
        <v>2.3460018421927287E-3</v>
      </c>
      <c r="AD77" s="697">
        <f>Recovery_OX!R72</f>
        <v>0</v>
      </c>
      <c r="AE77" s="652"/>
      <c r="AF77" s="699">
        <f>(AC77-AD77)*(1-Recovery_OX!U72)</f>
        <v>2.3460018421927287E-3</v>
      </c>
    </row>
    <row r="78" spans="2:32">
      <c r="B78" s="692">
        <f t="shared" si="1"/>
        <v>2061</v>
      </c>
      <c r="C78" s="693">
        <f>IF(Select2=1,Food!$K80,"")</f>
        <v>8.4244213055418673E-10</v>
      </c>
      <c r="D78" s="694">
        <f>IF(Select2=1,Paper!$K80,"")</f>
        <v>1.0201181671084141E-3</v>
      </c>
      <c r="E78" s="685">
        <f>IF(Select2=1,Nappies!$K80,"")</f>
        <v>1.5327926390878126E-5</v>
      </c>
      <c r="F78" s="694">
        <f>IF(Select2=1,Garden!$K80,"")</f>
        <v>0</v>
      </c>
      <c r="G78" s="685">
        <f>IF(Select2=1,Wood!$K80,"")</f>
        <v>0</v>
      </c>
      <c r="H78" s="694">
        <f>IF(Select2=1,Textiles!$K80,"")</f>
        <v>7.2739637932662935E-5</v>
      </c>
      <c r="I78" s="695">
        <f>Sludge!K80</f>
        <v>0</v>
      </c>
      <c r="J78" s="695" t="str">
        <f>IF(Select2=2,MSW!$K80,"")</f>
        <v/>
      </c>
      <c r="K78" s="695">
        <f>Industry!$K80</f>
        <v>0</v>
      </c>
      <c r="L78" s="696">
        <f t="shared" si="3"/>
        <v>1.1081865738740858E-3</v>
      </c>
      <c r="M78" s="697">
        <f>Recovery_OX!C73</f>
        <v>0</v>
      </c>
      <c r="N78" s="652"/>
      <c r="O78" s="698">
        <f>(L78-M78)*(1-Recovery_OX!F73)</f>
        <v>1.1081865738740858E-3</v>
      </c>
      <c r="P78" s="644"/>
      <c r="Q78" s="654"/>
      <c r="S78" s="692">
        <f t="shared" si="2"/>
        <v>2061</v>
      </c>
      <c r="T78" s="693">
        <f>IF(Select2=1,Food!$W80,"")</f>
        <v>5.6363211232438862E-10</v>
      </c>
      <c r="U78" s="694">
        <f>IF(Select2=1,Paper!$W80,"")</f>
        <v>2.1076821634471374E-3</v>
      </c>
      <c r="V78" s="685">
        <f>IF(Select2=1,Nappies!$W80,"")</f>
        <v>0</v>
      </c>
      <c r="W78" s="694">
        <f>IF(Select2=1,Garden!$W80,"")</f>
        <v>0</v>
      </c>
      <c r="X78" s="685">
        <f>IF(Select2=1,Wood!$W80,"")</f>
        <v>0</v>
      </c>
      <c r="Y78" s="694">
        <f>IF(Select2=1,Textiles!$W80,"")</f>
        <v>7.9714671707027906E-5</v>
      </c>
      <c r="Z78" s="687">
        <f>Sludge!W80</f>
        <v>0</v>
      </c>
      <c r="AA78" s="687" t="str">
        <f>IF(Select2=2,MSW!$W80,"")</f>
        <v/>
      </c>
      <c r="AB78" s="695">
        <f>Industry!$W80</f>
        <v>0</v>
      </c>
      <c r="AC78" s="696">
        <f t="shared" si="4"/>
        <v>2.1873973987862777E-3</v>
      </c>
      <c r="AD78" s="697">
        <f>Recovery_OX!R73</f>
        <v>0</v>
      </c>
      <c r="AE78" s="652"/>
      <c r="AF78" s="699">
        <f>(AC78-AD78)*(1-Recovery_OX!U73)</f>
        <v>2.1873973987862777E-3</v>
      </c>
    </row>
    <row r="79" spans="2:32">
      <c r="B79" s="692">
        <f t="shared" si="1"/>
        <v>2062</v>
      </c>
      <c r="C79" s="693">
        <f>IF(Select2=1,Food!$K81,"")</f>
        <v>5.6470584773544452E-10</v>
      </c>
      <c r="D79" s="694">
        <f>IF(Select2=1,Paper!$K81,"")</f>
        <v>9.5115187458566877E-4</v>
      </c>
      <c r="E79" s="685">
        <f>IF(Select2=1,Nappies!$K81,"")</f>
        <v>1.2931632207363063E-5</v>
      </c>
      <c r="F79" s="694">
        <f>IF(Select2=1,Garden!$K81,"")</f>
        <v>0</v>
      </c>
      <c r="G79" s="685">
        <f>IF(Select2=1,Wood!$K81,"")</f>
        <v>0</v>
      </c>
      <c r="H79" s="694">
        <f>IF(Select2=1,Textiles!$K81,"")</f>
        <v>6.782198887061121E-5</v>
      </c>
      <c r="I79" s="695">
        <f>Sludge!K81</f>
        <v>0</v>
      </c>
      <c r="J79" s="695" t="str">
        <f>IF(Select2=2,MSW!$K81,"")</f>
        <v/>
      </c>
      <c r="K79" s="695">
        <f>Industry!$K81</f>
        <v>0</v>
      </c>
      <c r="L79" s="696">
        <f t="shared" si="3"/>
        <v>1.0319060603694908E-3</v>
      </c>
      <c r="M79" s="697">
        <f>Recovery_OX!C74</f>
        <v>0</v>
      </c>
      <c r="N79" s="652"/>
      <c r="O79" s="698">
        <f>(L79-M79)*(1-Recovery_OX!F74)</f>
        <v>1.0319060603694908E-3</v>
      </c>
      <c r="P79" s="644"/>
      <c r="Q79" s="654"/>
      <c r="S79" s="692">
        <f t="shared" si="2"/>
        <v>2062</v>
      </c>
      <c r="T79" s="693">
        <f>IF(Select2=1,Food!$W81,"")</f>
        <v>3.7781390348044883E-10</v>
      </c>
      <c r="U79" s="694">
        <f>IF(Select2=1,Paper!$W81,"")</f>
        <v>1.9651898235241096E-3</v>
      </c>
      <c r="V79" s="685">
        <f>IF(Select2=1,Nappies!$W81,"")</f>
        <v>0</v>
      </c>
      <c r="W79" s="694">
        <f>IF(Select2=1,Garden!$W81,"")</f>
        <v>0</v>
      </c>
      <c r="X79" s="685">
        <f>IF(Select2=1,Wood!$W81,"")</f>
        <v>0</v>
      </c>
      <c r="Y79" s="694">
        <f>IF(Select2=1,Textiles!$W81,"")</f>
        <v>7.4325467255464359E-5</v>
      </c>
      <c r="Z79" s="687">
        <f>Sludge!W81</f>
        <v>0</v>
      </c>
      <c r="AA79" s="687" t="str">
        <f>IF(Select2=2,MSW!$W81,"")</f>
        <v/>
      </c>
      <c r="AB79" s="695">
        <f>Industry!$W81</f>
        <v>0</v>
      </c>
      <c r="AC79" s="696">
        <f t="shared" si="4"/>
        <v>2.0395156685934774E-3</v>
      </c>
      <c r="AD79" s="697">
        <f>Recovery_OX!R74</f>
        <v>0</v>
      </c>
      <c r="AE79" s="652"/>
      <c r="AF79" s="699">
        <f>(AC79-AD79)*(1-Recovery_OX!U74)</f>
        <v>2.0395156685934774E-3</v>
      </c>
    </row>
    <row r="80" spans="2:32">
      <c r="B80" s="692">
        <f t="shared" si="1"/>
        <v>2063</v>
      </c>
      <c r="C80" s="693">
        <f>IF(Select2=1,Food!$K82,"")</f>
        <v>3.7853364985061791E-10</v>
      </c>
      <c r="D80" s="694">
        <f>IF(Select2=1,Paper!$K82,"")</f>
        <v>8.8684812965563516E-4</v>
      </c>
      <c r="E80" s="685">
        <f>IF(Select2=1,Nappies!$K82,"")</f>
        <v>1.090996311451685E-5</v>
      </c>
      <c r="F80" s="694">
        <f>IF(Select2=1,Garden!$K82,"")</f>
        <v>0</v>
      </c>
      <c r="G80" s="685">
        <f>IF(Select2=1,Wood!$K82,"")</f>
        <v>0</v>
      </c>
      <c r="H80" s="694">
        <f>IF(Select2=1,Textiles!$K82,"")</f>
        <v>6.3236803276687899E-5</v>
      </c>
      <c r="I80" s="695">
        <f>Sludge!K82</f>
        <v>0</v>
      </c>
      <c r="J80" s="695" t="str">
        <f>IF(Select2=2,MSW!$K82,"")</f>
        <v/>
      </c>
      <c r="K80" s="695">
        <f>Industry!$K82</f>
        <v>0</v>
      </c>
      <c r="L80" s="696">
        <f t="shared" si="3"/>
        <v>9.6099527458048983E-4</v>
      </c>
      <c r="M80" s="697">
        <f>Recovery_OX!C75</f>
        <v>0</v>
      </c>
      <c r="N80" s="652"/>
      <c r="O80" s="698">
        <f>(L80-M80)*(1-Recovery_OX!F75)</f>
        <v>9.6099527458048983E-4</v>
      </c>
      <c r="P80" s="644"/>
      <c r="Q80" s="654"/>
      <c r="S80" s="692">
        <f t="shared" si="2"/>
        <v>2063</v>
      </c>
      <c r="T80" s="693">
        <f>IF(Select2=1,Food!$W82,"")</f>
        <v>2.5325623317391907E-10</v>
      </c>
      <c r="U80" s="694">
        <f>IF(Select2=1,Paper!$W82,"")</f>
        <v>1.8323308463959408E-3</v>
      </c>
      <c r="V80" s="685">
        <f>IF(Select2=1,Nappies!$W82,"")</f>
        <v>0</v>
      </c>
      <c r="W80" s="694">
        <f>IF(Select2=1,Garden!$W82,"")</f>
        <v>0</v>
      </c>
      <c r="X80" s="685">
        <f>IF(Select2=1,Wood!$W82,"")</f>
        <v>0</v>
      </c>
      <c r="Y80" s="694">
        <f>IF(Select2=1,Textiles!$W82,"")</f>
        <v>6.930060633061689E-5</v>
      </c>
      <c r="Z80" s="687">
        <f>Sludge!W82</f>
        <v>0</v>
      </c>
      <c r="AA80" s="687" t="str">
        <f>IF(Select2=2,MSW!$W82,"")</f>
        <v/>
      </c>
      <c r="AB80" s="695">
        <f>Industry!$W82</f>
        <v>0</v>
      </c>
      <c r="AC80" s="696">
        <f t="shared" si="4"/>
        <v>1.9016317059827909E-3</v>
      </c>
      <c r="AD80" s="697">
        <f>Recovery_OX!R75</f>
        <v>0</v>
      </c>
      <c r="AE80" s="652"/>
      <c r="AF80" s="699">
        <f>(AC80-AD80)*(1-Recovery_OX!U75)</f>
        <v>1.9016317059827909E-3</v>
      </c>
    </row>
    <row r="81" spans="2:32">
      <c r="B81" s="692">
        <f t="shared" si="1"/>
        <v>2064</v>
      </c>
      <c r="C81" s="693">
        <f>IF(Select2=1,Food!$K83,"")</f>
        <v>2.5373869359390481E-10</v>
      </c>
      <c r="D81" s="694">
        <f>IF(Select2=1,Paper!$K83,"")</f>
        <v>8.268917152860633E-4</v>
      </c>
      <c r="E81" s="685">
        <f>IF(Select2=1,Nappies!$K83,"")</f>
        <v>9.2043520300821666E-6</v>
      </c>
      <c r="F81" s="694">
        <f>IF(Select2=1,Garden!$K83,"")</f>
        <v>0</v>
      </c>
      <c r="G81" s="685">
        <f>IF(Select2=1,Wood!$K83,"")</f>
        <v>0</v>
      </c>
      <c r="H81" s="694">
        <f>IF(Select2=1,Textiles!$K83,"")</f>
        <v>5.8961604565792021E-5</v>
      </c>
      <c r="I81" s="695">
        <f>Sludge!K83</f>
        <v>0</v>
      </c>
      <c r="J81" s="695" t="str">
        <f>IF(Select2=2,MSW!$K83,"")</f>
        <v/>
      </c>
      <c r="K81" s="695">
        <f>Industry!$K83</f>
        <v>0</v>
      </c>
      <c r="L81" s="696">
        <f t="shared" si="3"/>
        <v>8.9505792562063102E-4</v>
      </c>
      <c r="M81" s="697">
        <f>Recovery_OX!C76</f>
        <v>0</v>
      </c>
      <c r="N81" s="652"/>
      <c r="O81" s="698">
        <f>(L81-M81)*(1-Recovery_OX!F76)</f>
        <v>8.9505792562063102E-4</v>
      </c>
      <c r="P81" s="644"/>
      <c r="Q81" s="654"/>
      <c r="S81" s="692">
        <f t="shared" si="2"/>
        <v>2064</v>
      </c>
      <c r="T81" s="693">
        <f>IF(Select2=1,Food!$W83,"")</f>
        <v>1.6976272987995402E-10</v>
      </c>
      <c r="U81" s="694">
        <f>IF(Select2=1,Paper!$W83,"")</f>
        <v>1.7084539572026105E-3</v>
      </c>
      <c r="V81" s="685">
        <f>IF(Select2=1,Nappies!$W83,"")</f>
        <v>0</v>
      </c>
      <c r="W81" s="694">
        <f>IF(Select2=1,Garden!$W83,"")</f>
        <v>0</v>
      </c>
      <c r="X81" s="685">
        <f>IF(Select2=1,Wood!$W83,"")</f>
        <v>0</v>
      </c>
      <c r="Y81" s="694">
        <f>IF(Select2=1,Textiles!$W83,"")</f>
        <v>6.4615457058402224E-5</v>
      </c>
      <c r="Z81" s="687">
        <f>Sludge!W83</f>
        <v>0</v>
      </c>
      <c r="AA81" s="687" t="str">
        <f>IF(Select2=2,MSW!$W83,"")</f>
        <v/>
      </c>
      <c r="AB81" s="695">
        <f>Industry!$W83</f>
        <v>0</v>
      </c>
      <c r="AC81" s="696">
        <f t="shared" ref="AC81:AC97" si="5">SUM(T81:AA81)</f>
        <v>1.7730695840237427E-3</v>
      </c>
      <c r="AD81" s="697">
        <f>Recovery_OX!R76</f>
        <v>0</v>
      </c>
      <c r="AE81" s="652"/>
      <c r="AF81" s="699">
        <f>(AC81-AD81)*(1-Recovery_OX!U76)</f>
        <v>1.7730695840237427E-3</v>
      </c>
    </row>
    <row r="82" spans="2:32">
      <c r="B82" s="692">
        <f t="shared" ref="B82:B97" si="6">B81+1</f>
        <v>2065</v>
      </c>
      <c r="C82" s="693">
        <f>IF(Select2=1,Food!$K84,"")</f>
        <v>1.7008613277088923E-10</v>
      </c>
      <c r="D82" s="694">
        <f>IF(Select2=1,Paper!$K84,"")</f>
        <v>7.7098872506415434E-4</v>
      </c>
      <c r="E82" s="685">
        <f>IF(Select2=1,Nappies!$K84,"")</f>
        <v>7.7653879673478242E-6</v>
      </c>
      <c r="F82" s="694">
        <f>IF(Select2=1,Garden!$K84,"")</f>
        <v>0</v>
      </c>
      <c r="G82" s="685">
        <f>IF(Select2=1,Wood!$K84,"")</f>
        <v>0</v>
      </c>
      <c r="H82" s="694">
        <f>IF(Select2=1,Textiles!$K84,"")</f>
        <v>5.497543570888282E-5</v>
      </c>
      <c r="I82" s="695">
        <f>Sludge!K84</f>
        <v>0</v>
      </c>
      <c r="J82" s="695" t="str">
        <f>IF(Select2=2,MSW!$K84,"")</f>
        <v/>
      </c>
      <c r="K82" s="695">
        <f>Industry!$K84</f>
        <v>0</v>
      </c>
      <c r="L82" s="696">
        <f t="shared" si="3"/>
        <v>8.3372971882651769E-4</v>
      </c>
      <c r="M82" s="697">
        <f>Recovery_OX!C77</f>
        <v>0</v>
      </c>
      <c r="N82" s="652"/>
      <c r="O82" s="698">
        <f>(L82-M82)*(1-Recovery_OX!F77)</f>
        <v>8.3372971882651769E-4</v>
      </c>
      <c r="P82" s="644"/>
      <c r="Q82" s="654"/>
      <c r="S82" s="692">
        <f t="shared" ref="S82:S97" si="7">S81+1</f>
        <v>2065</v>
      </c>
      <c r="T82" s="693">
        <f>IF(Select2=1,Food!$W84,"")</f>
        <v>1.1379536090826659E-10</v>
      </c>
      <c r="U82" s="694">
        <f>IF(Select2=1,Paper!$W84,"")</f>
        <v>1.5929519112895755E-3</v>
      </c>
      <c r="V82" s="685">
        <f>IF(Select2=1,Nappies!$W84,"")</f>
        <v>0</v>
      </c>
      <c r="W82" s="694">
        <f>IF(Select2=1,Garden!$W84,"")</f>
        <v>0</v>
      </c>
      <c r="X82" s="685">
        <f>IF(Select2=1,Wood!$W84,"")</f>
        <v>0</v>
      </c>
      <c r="Y82" s="694">
        <f>IF(Select2=1,Textiles!$W84,"")</f>
        <v>6.0247052831652418E-5</v>
      </c>
      <c r="Z82" s="687">
        <f>Sludge!W84</f>
        <v>0</v>
      </c>
      <c r="AA82" s="687" t="str">
        <f>IF(Select2=2,MSW!$W84,"")</f>
        <v/>
      </c>
      <c r="AB82" s="695">
        <f>Industry!$W84</f>
        <v>0</v>
      </c>
      <c r="AC82" s="696">
        <f t="shared" si="5"/>
        <v>1.6531990779165889E-3</v>
      </c>
      <c r="AD82" s="697">
        <f>Recovery_OX!R77</f>
        <v>0</v>
      </c>
      <c r="AE82" s="652"/>
      <c r="AF82" s="699">
        <f>(AC82-AD82)*(1-Recovery_OX!U77)</f>
        <v>1.6531990779165889E-3</v>
      </c>
    </row>
    <row r="83" spans="2:32">
      <c r="B83" s="692">
        <f t="shared" si="6"/>
        <v>2066</v>
      </c>
      <c r="C83" s="693">
        <f>IF(Select2=1,Food!$K85,"")</f>
        <v>1.1401214434900633E-10</v>
      </c>
      <c r="D83" s="694">
        <f>IF(Select2=1,Paper!$K85,"")</f>
        <v>7.1886512246698378E-4</v>
      </c>
      <c r="E83" s="685">
        <f>IF(Select2=1,Nappies!$K85,"")</f>
        <v>6.5513846152722672E-6</v>
      </c>
      <c r="F83" s="694">
        <f>IF(Select2=1,Garden!$K85,"")</f>
        <v>0</v>
      </c>
      <c r="G83" s="685">
        <f>IF(Select2=1,Wood!$K85,"")</f>
        <v>0</v>
      </c>
      <c r="H83" s="694">
        <f>IF(Select2=1,Textiles!$K85,"")</f>
        <v>5.1258756501599126E-5</v>
      </c>
      <c r="I83" s="695">
        <f>Sludge!K85</f>
        <v>0</v>
      </c>
      <c r="J83" s="695" t="str">
        <f>IF(Select2=2,MSW!$K85,"")</f>
        <v/>
      </c>
      <c r="K83" s="695">
        <f>Industry!$K85</f>
        <v>0</v>
      </c>
      <c r="L83" s="696">
        <f t="shared" ref="L83:L97" si="8">SUM(C83:K83)</f>
        <v>7.766753775959995E-4</v>
      </c>
      <c r="M83" s="697">
        <f>Recovery_OX!C78</f>
        <v>0</v>
      </c>
      <c r="N83" s="652"/>
      <c r="O83" s="698">
        <f>(L83-M83)*(1-Recovery_OX!F78)</f>
        <v>7.766753775959995E-4</v>
      </c>
      <c r="P83" s="644"/>
      <c r="Q83" s="654"/>
      <c r="S83" s="692">
        <f t="shared" si="7"/>
        <v>2066</v>
      </c>
      <c r="T83" s="693">
        <f>IF(Select2=1,Food!$W85,"")</f>
        <v>7.6279311562671456E-11</v>
      </c>
      <c r="U83" s="694">
        <f>IF(Select2=1,Paper!$W85,"")</f>
        <v>1.4852585174937685E-3</v>
      </c>
      <c r="V83" s="685">
        <f>IF(Select2=1,Nappies!$W85,"")</f>
        <v>0</v>
      </c>
      <c r="W83" s="694">
        <f>IF(Select2=1,Garden!$W85,"")</f>
        <v>0</v>
      </c>
      <c r="X83" s="685">
        <f>IF(Select2=1,Wood!$W85,"")</f>
        <v>0</v>
      </c>
      <c r="Y83" s="694">
        <f>IF(Select2=1,Textiles!$W85,"")</f>
        <v>5.617397972777988E-5</v>
      </c>
      <c r="Z83" s="687">
        <f>Sludge!W85</f>
        <v>0</v>
      </c>
      <c r="AA83" s="687" t="str">
        <f>IF(Select2=2,MSW!$W85,"")</f>
        <v/>
      </c>
      <c r="AB83" s="695">
        <f>Industry!$W85</f>
        <v>0</v>
      </c>
      <c r="AC83" s="696">
        <f t="shared" si="5"/>
        <v>1.54143257350086E-3</v>
      </c>
      <c r="AD83" s="697">
        <f>Recovery_OX!R78</f>
        <v>0</v>
      </c>
      <c r="AE83" s="652"/>
      <c r="AF83" s="699">
        <f>(AC83-AD83)*(1-Recovery_OX!U78)</f>
        <v>1.54143257350086E-3</v>
      </c>
    </row>
    <row r="84" spans="2:32">
      <c r="B84" s="692">
        <f t="shared" si="6"/>
        <v>2067</v>
      </c>
      <c r="C84" s="693">
        <f>IF(Select2=1,Food!$K86,"")</f>
        <v>7.6424625848647869E-11</v>
      </c>
      <c r="D84" s="694">
        <f>IF(Select2=1,Paper!$K86,"")</f>
        <v>6.7026539753414836E-4</v>
      </c>
      <c r="E84" s="685">
        <f>IF(Select2=1,Nappies!$K86,"")</f>
        <v>5.5271726998960469E-6</v>
      </c>
      <c r="F84" s="694">
        <f>IF(Select2=1,Garden!$K86,"")</f>
        <v>0</v>
      </c>
      <c r="G84" s="685">
        <f>IF(Select2=1,Wood!$K86,"")</f>
        <v>0</v>
      </c>
      <c r="H84" s="694">
        <f>IF(Select2=1,Textiles!$K86,"")</f>
        <v>4.7793347778154875E-5</v>
      </c>
      <c r="I84" s="695">
        <f>Sludge!K86</f>
        <v>0</v>
      </c>
      <c r="J84" s="695" t="str">
        <f>IF(Select2=2,MSW!$K86,"")</f>
        <v/>
      </c>
      <c r="K84" s="695">
        <f>Industry!$K86</f>
        <v>0</v>
      </c>
      <c r="L84" s="696">
        <f t="shared" si="8"/>
        <v>7.235859944368251E-4</v>
      </c>
      <c r="M84" s="697">
        <f>Recovery_OX!C79</f>
        <v>0</v>
      </c>
      <c r="N84" s="652"/>
      <c r="O84" s="698">
        <f>(L84-M84)*(1-Recovery_OX!F79)</f>
        <v>7.235859944368251E-4</v>
      </c>
      <c r="P84" s="644"/>
      <c r="Q84" s="654"/>
      <c r="S84" s="692">
        <f t="shared" si="7"/>
        <v>2067</v>
      </c>
      <c r="T84" s="693">
        <f>IF(Select2=1,Food!$W86,"")</f>
        <v>5.1131551638256806E-11</v>
      </c>
      <c r="U84" s="694">
        <f>IF(Select2=1,Paper!$W86,"")</f>
        <v>1.3848458626738605E-3</v>
      </c>
      <c r="V84" s="685">
        <f>IF(Select2=1,Nappies!$W86,"")</f>
        <v>0</v>
      </c>
      <c r="W84" s="694">
        <f>IF(Select2=1,Garden!$W86,"")</f>
        <v>0</v>
      </c>
      <c r="X84" s="685">
        <f>IF(Select2=1,Wood!$W86,"")</f>
        <v>0</v>
      </c>
      <c r="Y84" s="694">
        <f>IF(Select2=1,Textiles!$W86,"")</f>
        <v>5.2376271537703985E-5</v>
      </c>
      <c r="Z84" s="687">
        <f>Sludge!W86</f>
        <v>0</v>
      </c>
      <c r="AA84" s="687" t="str">
        <f>IF(Select2=2,MSW!$W86,"")</f>
        <v/>
      </c>
      <c r="AB84" s="695">
        <f>Industry!$W86</f>
        <v>0</v>
      </c>
      <c r="AC84" s="696">
        <f t="shared" si="5"/>
        <v>1.4372221853431162E-3</v>
      </c>
      <c r="AD84" s="697">
        <f>Recovery_OX!R79</f>
        <v>0</v>
      </c>
      <c r="AE84" s="652"/>
      <c r="AF84" s="699">
        <f>(AC84-AD84)*(1-Recovery_OX!U79)</f>
        <v>1.4372221853431162E-3</v>
      </c>
    </row>
    <row r="85" spans="2:32">
      <c r="B85" s="692">
        <f t="shared" si="6"/>
        <v>2068</v>
      </c>
      <c r="C85" s="693">
        <f>IF(Select2=1,Food!$K87,"")</f>
        <v>5.1228958717122164E-11</v>
      </c>
      <c r="D85" s="694">
        <f>IF(Select2=1,Paper!$K87,"")</f>
        <v>6.2495131435764354E-4</v>
      </c>
      <c r="E85" s="685">
        <f>IF(Select2=1,Nappies!$K87,"")</f>
        <v>4.6630811421543369E-6</v>
      </c>
      <c r="F85" s="694">
        <f>IF(Select2=1,Garden!$K87,"")</f>
        <v>0</v>
      </c>
      <c r="G85" s="685">
        <f>IF(Select2=1,Wood!$K87,"")</f>
        <v>0</v>
      </c>
      <c r="H85" s="694">
        <f>IF(Select2=1,Textiles!$K87,"")</f>
        <v>4.4562222100967288E-5</v>
      </c>
      <c r="I85" s="695">
        <f>Sludge!K87</f>
        <v>0</v>
      </c>
      <c r="J85" s="695" t="str">
        <f>IF(Select2=2,MSW!$K87,"")</f>
        <v/>
      </c>
      <c r="K85" s="695">
        <f>Industry!$K87</f>
        <v>0</v>
      </c>
      <c r="L85" s="696">
        <f t="shared" si="8"/>
        <v>6.7417666882972388E-4</v>
      </c>
      <c r="M85" s="697">
        <f>Recovery_OX!C80</f>
        <v>0</v>
      </c>
      <c r="N85" s="652"/>
      <c r="O85" s="698">
        <f>(L85-M85)*(1-Recovery_OX!F80)</f>
        <v>6.7417666882972388E-4</v>
      </c>
      <c r="P85" s="644"/>
      <c r="Q85" s="654"/>
      <c r="S85" s="692">
        <f t="shared" si="7"/>
        <v>2068</v>
      </c>
      <c r="T85" s="693">
        <f>IF(Select2=1,Food!$W87,"")</f>
        <v>3.4274504048029968E-11</v>
      </c>
      <c r="U85" s="694">
        <f>IF(Select2=1,Paper!$W87,"")</f>
        <v>1.291221723879429E-3</v>
      </c>
      <c r="V85" s="685">
        <f>IF(Select2=1,Nappies!$W87,"")</f>
        <v>0</v>
      </c>
      <c r="W85" s="694">
        <f>IF(Select2=1,Garden!$W87,"")</f>
        <v>0</v>
      </c>
      <c r="X85" s="685">
        <f>IF(Select2=1,Wood!$W87,"")</f>
        <v>0</v>
      </c>
      <c r="Y85" s="694">
        <f>IF(Select2=1,Textiles!$W87,"")</f>
        <v>4.8835311891471013E-5</v>
      </c>
      <c r="Z85" s="687">
        <f>Sludge!W87</f>
        <v>0</v>
      </c>
      <c r="AA85" s="687" t="str">
        <f>IF(Select2=2,MSW!$W87,"")</f>
        <v/>
      </c>
      <c r="AB85" s="695">
        <f>Industry!$W87</f>
        <v>0</v>
      </c>
      <c r="AC85" s="696">
        <f t="shared" si="5"/>
        <v>1.3400570700454041E-3</v>
      </c>
      <c r="AD85" s="697">
        <f>Recovery_OX!R80</f>
        <v>0</v>
      </c>
      <c r="AE85" s="652"/>
      <c r="AF85" s="699">
        <f>(AC85-AD85)*(1-Recovery_OX!U80)</f>
        <v>1.3400570700454041E-3</v>
      </c>
    </row>
    <row r="86" spans="2:32">
      <c r="B86" s="692">
        <f t="shared" si="6"/>
        <v>2069</v>
      </c>
      <c r="C86" s="693">
        <f>IF(Select2=1,Food!$K88,"")</f>
        <v>3.4339797965619189E-11</v>
      </c>
      <c r="D86" s="694">
        <f>IF(Select2=1,Paper!$K88,"")</f>
        <v>5.8270074324916633E-4</v>
      </c>
      <c r="E86" s="685">
        <f>IF(Select2=1,Nappies!$K88,"")</f>
        <v>3.9340774965696947E-6</v>
      </c>
      <c r="F86" s="694">
        <f>IF(Select2=1,Garden!$K88,"")</f>
        <v>0</v>
      </c>
      <c r="G86" s="685">
        <f>IF(Select2=1,Wood!$K88,"")</f>
        <v>0</v>
      </c>
      <c r="H86" s="694">
        <f>IF(Select2=1,Textiles!$K88,"")</f>
        <v>4.1549540488218165E-5</v>
      </c>
      <c r="I86" s="695">
        <f>Sludge!K88</f>
        <v>0</v>
      </c>
      <c r="J86" s="695" t="str">
        <f>IF(Select2=2,MSW!$K88,"")</f>
        <v/>
      </c>
      <c r="K86" s="695">
        <f>Industry!$K88</f>
        <v>0</v>
      </c>
      <c r="L86" s="696">
        <f t="shared" si="8"/>
        <v>6.281843955737522E-4</v>
      </c>
      <c r="M86" s="697">
        <f>Recovery_OX!C81</f>
        <v>0</v>
      </c>
      <c r="N86" s="652"/>
      <c r="O86" s="698">
        <f>(L86-M86)*(1-Recovery_OX!F81)</f>
        <v>6.281843955737522E-4</v>
      </c>
      <c r="P86" s="644"/>
      <c r="Q86" s="654"/>
      <c r="S86" s="692">
        <f t="shared" si="7"/>
        <v>2069</v>
      </c>
      <c r="T86" s="693">
        <f>IF(Select2=1,Food!$W88,"")</f>
        <v>2.2974887131324153E-11</v>
      </c>
      <c r="U86" s="694">
        <f>IF(Select2=1,Paper!$W88,"")</f>
        <v>1.2039271554734844E-3</v>
      </c>
      <c r="V86" s="685">
        <f>IF(Select2=1,Nappies!$W88,"")</f>
        <v>0</v>
      </c>
      <c r="W86" s="694">
        <f>IF(Select2=1,Garden!$W88,"")</f>
        <v>0</v>
      </c>
      <c r="X86" s="685">
        <f>IF(Select2=1,Wood!$W88,"")</f>
        <v>0</v>
      </c>
      <c r="Y86" s="694">
        <f>IF(Select2=1,Textiles!$W88,"")</f>
        <v>4.5533743000787041E-5</v>
      </c>
      <c r="Z86" s="687">
        <f>Sludge!W88</f>
        <v>0</v>
      </c>
      <c r="AA86" s="687" t="str">
        <f>IF(Select2=2,MSW!$W88,"")</f>
        <v/>
      </c>
      <c r="AB86" s="695">
        <f>Industry!$W88</f>
        <v>0</v>
      </c>
      <c r="AC86" s="696">
        <f t="shared" si="5"/>
        <v>1.2494609214491587E-3</v>
      </c>
      <c r="AD86" s="697">
        <f>Recovery_OX!R81</f>
        <v>0</v>
      </c>
      <c r="AE86" s="652"/>
      <c r="AF86" s="699">
        <f>(AC86-AD86)*(1-Recovery_OX!U81)</f>
        <v>1.2494609214491587E-3</v>
      </c>
    </row>
    <row r="87" spans="2:32">
      <c r="B87" s="692">
        <f t="shared" si="6"/>
        <v>2070</v>
      </c>
      <c r="C87" s="693">
        <f>IF(Select2=1,Food!$K89,"")</f>
        <v>2.3018654953168414E-11</v>
      </c>
      <c r="D87" s="694">
        <f>IF(Select2=1,Paper!$K89,"")</f>
        <v>5.4330657186012535E-4</v>
      </c>
      <c r="E87" s="685">
        <f>IF(Select2=1,Nappies!$K89,"")</f>
        <v>3.3190427696194317E-6</v>
      </c>
      <c r="F87" s="694">
        <f>IF(Select2=1,Garden!$K89,"")</f>
        <v>0</v>
      </c>
      <c r="G87" s="685">
        <f>IF(Select2=1,Wood!$K89,"")</f>
        <v>0</v>
      </c>
      <c r="H87" s="694">
        <f>IF(Select2=1,Textiles!$K89,"")</f>
        <v>3.8740534771146594E-5</v>
      </c>
      <c r="I87" s="695">
        <f>Sludge!K89</f>
        <v>0</v>
      </c>
      <c r="J87" s="695" t="str">
        <f>IF(Select2=2,MSW!$K89,"")</f>
        <v/>
      </c>
      <c r="K87" s="695">
        <f>Industry!$K89</f>
        <v>0</v>
      </c>
      <c r="L87" s="696">
        <f t="shared" si="8"/>
        <v>5.8536617241954634E-4</v>
      </c>
      <c r="M87" s="697">
        <f>Recovery_OX!C82</f>
        <v>0</v>
      </c>
      <c r="N87" s="652"/>
      <c r="O87" s="698">
        <f>(L87-M87)*(1-Recovery_OX!F82)</f>
        <v>5.8536617241954634E-4</v>
      </c>
      <c r="P87" s="644"/>
      <c r="Q87" s="654"/>
      <c r="S87" s="692">
        <f t="shared" si="7"/>
        <v>2070</v>
      </c>
      <c r="T87" s="693">
        <f>IF(Select2=1,Food!$W89,"")</f>
        <v>1.5400527399532824E-11</v>
      </c>
      <c r="U87" s="694">
        <f>IF(Select2=1,Paper!$W89,"")</f>
        <v>1.1225342393804247E-3</v>
      </c>
      <c r="V87" s="685">
        <f>IF(Select2=1,Nappies!$W89,"")</f>
        <v>0</v>
      </c>
      <c r="W87" s="694">
        <f>IF(Select2=1,Garden!$W89,"")</f>
        <v>0</v>
      </c>
      <c r="X87" s="685">
        <f>IF(Select2=1,Wood!$W89,"")</f>
        <v>0</v>
      </c>
      <c r="Y87" s="694">
        <f>IF(Select2=1,Textiles!$W89,"")</f>
        <v>4.2455380571119566E-5</v>
      </c>
      <c r="Z87" s="687">
        <f>Sludge!W89</f>
        <v>0</v>
      </c>
      <c r="AA87" s="687" t="str">
        <f>IF(Select2=2,MSW!$W89,"")</f>
        <v/>
      </c>
      <c r="AB87" s="695">
        <f>Industry!$W89</f>
        <v>0</v>
      </c>
      <c r="AC87" s="696">
        <f t="shared" si="5"/>
        <v>1.1649896353520717E-3</v>
      </c>
      <c r="AD87" s="697">
        <f>Recovery_OX!R82</f>
        <v>0</v>
      </c>
      <c r="AE87" s="652"/>
      <c r="AF87" s="699">
        <f>(AC87-AD87)*(1-Recovery_OX!U82)</f>
        <v>1.1649896353520717E-3</v>
      </c>
    </row>
    <row r="88" spans="2:32">
      <c r="B88" s="692">
        <f t="shared" si="6"/>
        <v>2071</v>
      </c>
      <c r="C88" s="693">
        <f>IF(Select2=1,Food!$K90,"")</f>
        <v>1.5429865847886344E-11</v>
      </c>
      <c r="D88" s="694">
        <f>IF(Select2=1,Paper!$K90,"")</f>
        <v>5.0657568991666784E-4</v>
      </c>
      <c r="E88" s="685">
        <f>IF(Select2=1,Nappies!$K90,"")</f>
        <v>2.800159609506531E-6</v>
      </c>
      <c r="F88" s="694">
        <f>IF(Select2=1,Garden!$K90,"")</f>
        <v>0</v>
      </c>
      <c r="G88" s="685">
        <f>IF(Select2=1,Wood!$K90,"")</f>
        <v>0</v>
      </c>
      <c r="H88" s="694">
        <f>IF(Select2=1,Textiles!$K90,"")</f>
        <v>3.6121435200468587E-5</v>
      </c>
      <c r="I88" s="695">
        <f>Sludge!K90</f>
        <v>0</v>
      </c>
      <c r="J88" s="695" t="str">
        <f>IF(Select2=2,MSW!$K90,"")</f>
        <v/>
      </c>
      <c r="K88" s="695">
        <f>Industry!$K90</f>
        <v>0</v>
      </c>
      <c r="L88" s="696">
        <f t="shared" si="8"/>
        <v>5.4549730015650885E-4</v>
      </c>
      <c r="M88" s="697">
        <f>Recovery_OX!C83</f>
        <v>0</v>
      </c>
      <c r="N88" s="652"/>
      <c r="O88" s="698">
        <f>(L88-M88)*(1-Recovery_OX!F83)</f>
        <v>5.4549730015650885E-4</v>
      </c>
      <c r="P88" s="644"/>
      <c r="Q88" s="654"/>
      <c r="S88" s="692">
        <f t="shared" si="7"/>
        <v>2071</v>
      </c>
      <c r="T88" s="693">
        <f>IF(Select2=1,Food!$W90,"")</f>
        <v>1.0323282235427966E-11</v>
      </c>
      <c r="U88" s="694">
        <f>IF(Select2=1,Paper!$W90,"")</f>
        <v>1.0466439874311324E-3</v>
      </c>
      <c r="V88" s="685">
        <f>IF(Select2=1,Nappies!$W90,"")</f>
        <v>0</v>
      </c>
      <c r="W88" s="694">
        <f>IF(Select2=1,Garden!$W90,"")</f>
        <v>0</v>
      </c>
      <c r="X88" s="685">
        <f>IF(Select2=1,Wood!$W90,"")</f>
        <v>0</v>
      </c>
      <c r="Y88" s="694">
        <f>IF(Select2=1,Textiles!$W90,"")</f>
        <v>3.9585134466266946E-5</v>
      </c>
      <c r="Z88" s="687">
        <f>Sludge!W90</f>
        <v>0</v>
      </c>
      <c r="AA88" s="687" t="str">
        <f>IF(Select2=2,MSW!$W90,"")</f>
        <v/>
      </c>
      <c r="AB88" s="695">
        <f>Industry!$W90</f>
        <v>0</v>
      </c>
      <c r="AC88" s="696">
        <f t="shared" si="5"/>
        <v>1.0862291322206814E-3</v>
      </c>
      <c r="AD88" s="697">
        <f>Recovery_OX!R83</f>
        <v>0</v>
      </c>
      <c r="AE88" s="652"/>
      <c r="AF88" s="699">
        <f>(AC88-AD88)*(1-Recovery_OX!U83)</f>
        <v>1.0862291322206814E-3</v>
      </c>
    </row>
    <row r="89" spans="2:32">
      <c r="B89" s="692">
        <f t="shared" si="6"/>
        <v>2072</v>
      </c>
      <c r="C89" s="693">
        <f>IF(Select2=1,Food!$K91,"")</f>
        <v>1.0342948385478915E-11</v>
      </c>
      <c r="D89" s="694">
        <f>IF(Select2=1,Paper!$K91,"")</f>
        <v>4.7232804259289313E-4</v>
      </c>
      <c r="E89" s="685">
        <f>IF(Select2=1,Nappies!$K91,"")</f>
        <v>2.3623961433949288E-6</v>
      </c>
      <c r="F89" s="694">
        <f>IF(Select2=1,Garden!$K91,"")</f>
        <v>0</v>
      </c>
      <c r="G89" s="685">
        <f>IF(Select2=1,Wood!$K91,"")</f>
        <v>0</v>
      </c>
      <c r="H89" s="694">
        <f>IF(Select2=1,Textiles!$K91,"")</f>
        <v>3.3679402947050083E-5</v>
      </c>
      <c r="I89" s="695">
        <f>Sludge!K91</f>
        <v>0</v>
      </c>
      <c r="J89" s="695" t="str">
        <f>IF(Select2=2,MSW!$K91,"")</f>
        <v/>
      </c>
      <c r="K89" s="695">
        <f>Industry!$K91</f>
        <v>0</v>
      </c>
      <c r="L89" s="696">
        <f t="shared" si="8"/>
        <v>5.083698520262866E-4</v>
      </c>
      <c r="M89" s="697">
        <f>Recovery_OX!C84</f>
        <v>0</v>
      </c>
      <c r="N89" s="652"/>
      <c r="O89" s="698">
        <f>(L89-M89)*(1-Recovery_OX!F84)</f>
        <v>5.083698520262866E-4</v>
      </c>
      <c r="P89" s="644"/>
      <c r="Q89" s="654"/>
      <c r="S89" s="692">
        <f t="shared" si="7"/>
        <v>2072</v>
      </c>
      <c r="T89" s="693">
        <f>IF(Select2=1,Food!$W91,"")</f>
        <v>6.9199030232909731E-12</v>
      </c>
      <c r="U89" s="694">
        <f>IF(Select2=1,Paper!$W91,"")</f>
        <v>9.7588438552250693E-4</v>
      </c>
      <c r="V89" s="685">
        <f>IF(Select2=1,Nappies!$W91,"")</f>
        <v>0</v>
      </c>
      <c r="W89" s="694">
        <f>IF(Select2=1,Garden!$W91,"")</f>
        <v>0</v>
      </c>
      <c r="X89" s="685">
        <f>IF(Select2=1,Wood!$W91,"")</f>
        <v>0</v>
      </c>
      <c r="Y89" s="694">
        <f>IF(Select2=1,Textiles!$W91,"")</f>
        <v>3.6908934736493252E-5</v>
      </c>
      <c r="Z89" s="687">
        <f>Sludge!W91</f>
        <v>0</v>
      </c>
      <c r="AA89" s="687" t="str">
        <f>IF(Select2=2,MSW!$W91,"")</f>
        <v/>
      </c>
      <c r="AB89" s="695">
        <f>Industry!$W91</f>
        <v>0</v>
      </c>
      <c r="AC89" s="696">
        <f t="shared" si="5"/>
        <v>1.0127933271789032E-3</v>
      </c>
      <c r="AD89" s="697">
        <f>Recovery_OX!R84</f>
        <v>0</v>
      </c>
      <c r="AE89" s="652"/>
      <c r="AF89" s="699">
        <f>(AC89-AD89)*(1-Recovery_OX!U84)</f>
        <v>1.0127933271789032E-3</v>
      </c>
    </row>
    <row r="90" spans="2:32">
      <c r="B90" s="692">
        <f t="shared" si="6"/>
        <v>2073</v>
      </c>
      <c r="C90" s="693">
        <f>IF(Select2=1,Food!$K92,"")</f>
        <v>6.9330856378984686E-12</v>
      </c>
      <c r="D90" s="694">
        <f>IF(Select2=1,Paper!$K92,"")</f>
        <v>4.4039574788188706E-4</v>
      </c>
      <c r="E90" s="685">
        <f>IF(Select2=1,Nappies!$K92,"")</f>
        <v>1.9930705090452867E-6</v>
      </c>
      <c r="F90" s="694">
        <f>IF(Select2=1,Garden!$K92,"")</f>
        <v>0</v>
      </c>
      <c r="G90" s="685">
        <f>IF(Select2=1,Wood!$K92,"")</f>
        <v>0</v>
      </c>
      <c r="H90" s="694">
        <f>IF(Select2=1,Textiles!$K92,"")</f>
        <v>3.1402467165951677E-5</v>
      </c>
      <c r="I90" s="695">
        <f>Sludge!K92</f>
        <v>0</v>
      </c>
      <c r="J90" s="695" t="str">
        <f>IF(Select2=2,MSW!$K92,"")</f>
        <v/>
      </c>
      <c r="K90" s="695">
        <f>Industry!$K92</f>
        <v>0</v>
      </c>
      <c r="L90" s="696">
        <f t="shared" si="8"/>
        <v>4.7379129248996963E-4</v>
      </c>
      <c r="M90" s="697">
        <f>Recovery_OX!C85</f>
        <v>0</v>
      </c>
      <c r="N90" s="652"/>
      <c r="O90" s="698">
        <f>(L90-M90)*(1-Recovery_OX!F85)</f>
        <v>4.7379129248996963E-4</v>
      </c>
      <c r="P90" s="644"/>
      <c r="Q90" s="654"/>
      <c r="S90" s="692">
        <f t="shared" si="7"/>
        <v>2073</v>
      </c>
      <c r="T90" s="693">
        <f>IF(Select2=1,Food!$W92,"")</f>
        <v>4.6385497131345652E-12</v>
      </c>
      <c r="U90" s="694">
        <f>IF(Select2=1,Paper!$W92,"")</f>
        <v>9.0990857000389929E-4</v>
      </c>
      <c r="V90" s="685">
        <f>IF(Select2=1,Nappies!$W92,"")</f>
        <v>0</v>
      </c>
      <c r="W90" s="694">
        <f>IF(Select2=1,Garden!$W92,"")</f>
        <v>0</v>
      </c>
      <c r="X90" s="685">
        <f>IF(Select2=1,Wood!$W92,"")</f>
        <v>0</v>
      </c>
      <c r="Y90" s="694">
        <f>IF(Select2=1,Textiles!$W92,"")</f>
        <v>3.4413662647618279E-5</v>
      </c>
      <c r="Z90" s="687">
        <f>Sludge!W92</f>
        <v>0</v>
      </c>
      <c r="AA90" s="687" t="str">
        <f>IF(Select2=2,MSW!$W92,"")</f>
        <v/>
      </c>
      <c r="AB90" s="695">
        <f>Industry!$W92</f>
        <v>0</v>
      </c>
      <c r="AC90" s="696">
        <f t="shared" si="5"/>
        <v>9.443222372900673E-4</v>
      </c>
      <c r="AD90" s="697">
        <f>Recovery_OX!R85</f>
        <v>0</v>
      </c>
      <c r="AE90" s="652"/>
      <c r="AF90" s="699">
        <f>(AC90-AD90)*(1-Recovery_OX!U85)</f>
        <v>9.443222372900673E-4</v>
      </c>
    </row>
    <row r="91" spans="2:32">
      <c r="B91" s="692">
        <f t="shared" si="6"/>
        <v>2074</v>
      </c>
      <c r="C91" s="693">
        <f>IF(Select2=1,Food!$K93,"")</f>
        <v>4.6473862839651312E-12</v>
      </c>
      <c r="D91" s="694">
        <f>IF(Select2=1,Paper!$K93,"")</f>
        <v>4.1062227363792962E-4</v>
      </c>
      <c r="E91" s="685">
        <f>IF(Select2=1,Nappies!$K93,"")</f>
        <v>1.681483465477353E-6</v>
      </c>
      <c r="F91" s="694">
        <f>IF(Select2=1,Garden!$K93,"")</f>
        <v>0</v>
      </c>
      <c r="G91" s="685">
        <f>IF(Select2=1,Wood!$K93,"")</f>
        <v>0</v>
      </c>
      <c r="H91" s="694">
        <f>IF(Select2=1,Textiles!$K93,"")</f>
        <v>2.9279466315332806E-5</v>
      </c>
      <c r="I91" s="695">
        <f>Sludge!K93</f>
        <v>0</v>
      </c>
      <c r="J91" s="695" t="str">
        <f>IF(Select2=2,MSW!$K93,"")</f>
        <v/>
      </c>
      <c r="K91" s="695">
        <f>Industry!$K93</f>
        <v>0</v>
      </c>
      <c r="L91" s="696">
        <f t="shared" si="8"/>
        <v>4.4158322806612605E-4</v>
      </c>
      <c r="M91" s="697">
        <f>Recovery_OX!C86</f>
        <v>0</v>
      </c>
      <c r="N91" s="652"/>
      <c r="O91" s="698">
        <f>(L91-M91)*(1-Recovery_OX!F86)</f>
        <v>4.4158322806612605E-4</v>
      </c>
      <c r="P91" s="644"/>
      <c r="Q91" s="654"/>
      <c r="S91" s="692">
        <f t="shared" si="7"/>
        <v>2074</v>
      </c>
      <c r="T91" s="693">
        <f>IF(Select2=1,Food!$W93,"")</f>
        <v>3.1093128572469635E-12</v>
      </c>
      <c r="U91" s="694">
        <f>IF(Select2=1,Paper!$W93,"")</f>
        <v>8.4839312735109453E-4</v>
      </c>
      <c r="V91" s="685">
        <f>IF(Select2=1,Nappies!$W93,"")</f>
        <v>0</v>
      </c>
      <c r="W91" s="694">
        <f>IF(Select2=1,Garden!$W93,"")</f>
        <v>0</v>
      </c>
      <c r="X91" s="685">
        <f>IF(Select2=1,Wood!$W93,"")</f>
        <v>0</v>
      </c>
      <c r="Y91" s="694">
        <f>IF(Select2=1,Textiles!$W93,"")</f>
        <v>3.208708637296746E-5</v>
      </c>
      <c r="Z91" s="687">
        <f>Sludge!W93</f>
        <v>0</v>
      </c>
      <c r="AA91" s="687" t="str">
        <f>IF(Select2=2,MSW!$W93,"")</f>
        <v/>
      </c>
      <c r="AB91" s="695">
        <f>Industry!$W93</f>
        <v>0</v>
      </c>
      <c r="AC91" s="696">
        <f t="shared" si="5"/>
        <v>8.8048021683337482E-4</v>
      </c>
      <c r="AD91" s="697">
        <f>Recovery_OX!R86</f>
        <v>0</v>
      </c>
      <c r="AE91" s="652"/>
      <c r="AF91" s="699">
        <f>(AC91-AD91)*(1-Recovery_OX!U86)</f>
        <v>8.8048021683337482E-4</v>
      </c>
    </row>
    <row r="92" spans="2:32">
      <c r="B92" s="692">
        <f t="shared" si="6"/>
        <v>2075</v>
      </c>
      <c r="C92" s="693">
        <f>IF(Select2=1,Food!$K94,"")</f>
        <v>3.1152361878129055E-12</v>
      </c>
      <c r="D92" s="694">
        <f>IF(Select2=1,Paper!$K94,"")</f>
        <v>3.8286167025573478E-4</v>
      </c>
      <c r="E92" s="685">
        <f>IF(Select2=1,Nappies!$K94,"")</f>
        <v>1.4186084395118028E-6</v>
      </c>
      <c r="F92" s="694">
        <f>IF(Select2=1,Garden!$K94,"")</f>
        <v>0</v>
      </c>
      <c r="G92" s="685">
        <f>IF(Select2=1,Wood!$K94,"")</f>
        <v>0</v>
      </c>
      <c r="H92" s="694">
        <f>IF(Select2=1,Textiles!$K94,"")</f>
        <v>2.7299993442560695E-5</v>
      </c>
      <c r="I92" s="695">
        <f>Sludge!K94</f>
        <v>0</v>
      </c>
      <c r="J92" s="695" t="str">
        <f>IF(Select2=2,MSW!$K94,"")</f>
        <v/>
      </c>
      <c r="K92" s="695">
        <f>Industry!$K94</f>
        <v>0</v>
      </c>
      <c r="L92" s="696">
        <f t="shared" si="8"/>
        <v>4.1158027525304349E-4</v>
      </c>
      <c r="M92" s="697">
        <f>Recovery_OX!C87</f>
        <v>0</v>
      </c>
      <c r="N92" s="652"/>
      <c r="O92" s="698">
        <f>(L92-M92)*(1-Recovery_OX!F87)</f>
        <v>4.1158027525304349E-4</v>
      </c>
      <c r="P92" s="644"/>
      <c r="Q92" s="654"/>
      <c r="S92" s="692">
        <f t="shared" si="7"/>
        <v>2075</v>
      </c>
      <c r="T92" s="693">
        <f>IF(Select2=1,Food!$W94,"")</f>
        <v>2.0842347376089897E-12</v>
      </c>
      <c r="U92" s="694">
        <f>IF(Select2=1,Paper!$W94,"")</f>
        <v>7.9103650879284071E-4</v>
      </c>
      <c r="V92" s="685">
        <f>IF(Select2=1,Nappies!$W94,"")</f>
        <v>0</v>
      </c>
      <c r="W92" s="694">
        <f>IF(Select2=1,Garden!$W94,"")</f>
        <v>0</v>
      </c>
      <c r="X92" s="685">
        <f>IF(Select2=1,Wood!$W94,"")</f>
        <v>0</v>
      </c>
      <c r="Y92" s="694">
        <f>IF(Select2=1,Textiles!$W94,"")</f>
        <v>2.9917801032943232E-5</v>
      </c>
      <c r="Z92" s="687">
        <f>Sludge!W94</f>
        <v>0</v>
      </c>
      <c r="AA92" s="687" t="str">
        <f>IF(Select2=2,MSW!$W94,"")</f>
        <v/>
      </c>
      <c r="AB92" s="695">
        <f>Industry!$W94</f>
        <v>0</v>
      </c>
      <c r="AC92" s="696">
        <f t="shared" si="5"/>
        <v>8.2095431191001869E-4</v>
      </c>
      <c r="AD92" s="697">
        <f>Recovery_OX!R87</f>
        <v>0</v>
      </c>
      <c r="AE92" s="652"/>
      <c r="AF92" s="699">
        <f>(AC92-AD92)*(1-Recovery_OX!U87)</f>
        <v>8.2095431191001869E-4</v>
      </c>
    </row>
    <row r="93" spans="2:32">
      <c r="B93" s="692">
        <f t="shared" si="6"/>
        <v>2076</v>
      </c>
      <c r="C93" s="693">
        <f>IF(Select2=1,Food!$K95,"")</f>
        <v>2.0882052648266362E-12</v>
      </c>
      <c r="D93" s="694">
        <f>IF(Select2=1,Paper!$K95,"")</f>
        <v>3.569778552253161E-4</v>
      </c>
      <c r="E93" s="685">
        <f>IF(Select2=1,Nappies!$K95,"")</f>
        <v>1.1968300289428072E-6</v>
      </c>
      <c r="F93" s="694">
        <f>IF(Select2=1,Garden!$K95,"")</f>
        <v>0</v>
      </c>
      <c r="G93" s="685">
        <f>IF(Select2=1,Wood!$K95,"")</f>
        <v>0</v>
      </c>
      <c r="H93" s="694">
        <f>IF(Select2=1,Textiles!$K95,"")</f>
        <v>2.5454345169316503E-5</v>
      </c>
      <c r="I93" s="695">
        <f>Sludge!K95</f>
        <v>0</v>
      </c>
      <c r="J93" s="695" t="str">
        <f>IF(Select2=2,MSW!$K95,"")</f>
        <v/>
      </c>
      <c r="K93" s="695">
        <f>Industry!$K95</f>
        <v>0</v>
      </c>
      <c r="L93" s="696">
        <f t="shared" si="8"/>
        <v>3.8362903251178067E-4</v>
      </c>
      <c r="M93" s="697">
        <f>Recovery_OX!C88</f>
        <v>0</v>
      </c>
      <c r="N93" s="652"/>
      <c r="O93" s="698">
        <f>(L93-M93)*(1-Recovery_OX!F88)</f>
        <v>3.8362903251178067E-4</v>
      </c>
      <c r="P93" s="644"/>
      <c r="Q93" s="654"/>
      <c r="S93" s="692">
        <f t="shared" si="7"/>
        <v>2076</v>
      </c>
      <c r="T93" s="693">
        <f>IF(Select2=1,Food!$W95,"")</f>
        <v>1.3971043252631366E-12</v>
      </c>
      <c r="U93" s="694">
        <f>IF(Select2=1,Paper!$W95,"")</f>
        <v>7.3755755211842196E-4</v>
      </c>
      <c r="V93" s="685">
        <f>IF(Select2=1,Nappies!$W95,"")</f>
        <v>0</v>
      </c>
      <c r="W93" s="694">
        <f>IF(Select2=1,Garden!$W95,"")</f>
        <v>0</v>
      </c>
      <c r="X93" s="685">
        <f>IF(Select2=1,Wood!$W95,"")</f>
        <v>0</v>
      </c>
      <c r="Y93" s="694">
        <f>IF(Select2=1,Textiles!$W95,"")</f>
        <v>2.7895172788292066E-5</v>
      </c>
      <c r="Z93" s="687">
        <f>Sludge!W95</f>
        <v>0</v>
      </c>
      <c r="AA93" s="687" t="str">
        <f>IF(Select2=2,MSW!$W95,"")</f>
        <v/>
      </c>
      <c r="AB93" s="695">
        <f>Industry!$W95</f>
        <v>0</v>
      </c>
      <c r="AC93" s="696">
        <f t="shared" si="5"/>
        <v>7.6545272630381832E-4</v>
      </c>
      <c r="AD93" s="697">
        <f>Recovery_OX!R88</f>
        <v>0</v>
      </c>
      <c r="AE93" s="652"/>
      <c r="AF93" s="699">
        <f>(AC93-AD93)*(1-Recovery_OX!U88)</f>
        <v>7.6545272630381832E-4</v>
      </c>
    </row>
    <row r="94" spans="2:32">
      <c r="B94" s="692">
        <f t="shared" si="6"/>
        <v>2077</v>
      </c>
      <c r="C94" s="693">
        <f>IF(Select2=1,Food!$K96,"")</f>
        <v>1.3997658492504554E-12</v>
      </c>
      <c r="D94" s="694">
        <f>IF(Select2=1,Paper!$K96,"")</f>
        <v>3.32843946055365E-4</v>
      </c>
      <c r="E94" s="685">
        <f>IF(Select2=1,Nappies!$K96,"")</f>
        <v>1.0097233868650781E-6</v>
      </c>
      <c r="F94" s="694">
        <f>IF(Select2=1,Garden!$K96,"")</f>
        <v>0</v>
      </c>
      <c r="G94" s="685">
        <f>IF(Select2=1,Wood!$K96,"")</f>
        <v>0</v>
      </c>
      <c r="H94" s="694">
        <f>IF(Select2=1,Textiles!$K96,"")</f>
        <v>2.3733474125623539E-5</v>
      </c>
      <c r="I94" s="695">
        <f>Sludge!K96</f>
        <v>0</v>
      </c>
      <c r="J94" s="695" t="str">
        <f>IF(Select2=2,MSW!$K96,"")</f>
        <v/>
      </c>
      <c r="K94" s="695">
        <f>Industry!$K96</f>
        <v>0</v>
      </c>
      <c r="L94" s="696">
        <f t="shared" si="8"/>
        <v>3.5758714496761943E-4</v>
      </c>
      <c r="M94" s="697">
        <f>Recovery_OX!C89</f>
        <v>0</v>
      </c>
      <c r="N94" s="652"/>
      <c r="O94" s="698">
        <f>(L94-M94)*(1-Recovery_OX!F89)</f>
        <v>3.5758714496761943E-4</v>
      </c>
      <c r="P94" s="644"/>
      <c r="Q94" s="654"/>
      <c r="S94" s="692">
        <f t="shared" si="7"/>
        <v>2077</v>
      </c>
      <c r="T94" s="693">
        <f>IF(Select2=1,Food!$W96,"")</f>
        <v>9.3650703562697645E-13</v>
      </c>
      <c r="U94" s="694">
        <f>IF(Select2=1,Paper!$W96,"")</f>
        <v>6.8769410342017605E-4</v>
      </c>
      <c r="V94" s="685">
        <f>IF(Select2=1,Nappies!$W96,"")</f>
        <v>0</v>
      </c>
      <c r="W94" s="694">
        <f>IF(Select2=1,Garden!$W96,"")</f>
        <v>0</v>
      </c>
      <c r="X94" s="685">
        <f>IF(Select2=1,Wood!$W96,"")</f>
        <v>0</v>
      </c>
      <c r="Y94" s="694">
        <f>IF(Select2=1,Textiles!$W96,"")</f>
        <v>2.6009286713012101E-5</v>
      </c>
      <c r="Z94" s="687">
        <f>Sludge!W96</f>
        <v>0</v>
      </c>
      <c r="AA94" s="687" t="str">
        <f>IF(Select2=2,MSW!$W96,"")</f>
        <v/>
      </c>
      <c r="AB94" s="695">
        <f>Industry!$W96</f>
        <v>0</v>
      </c>
      <c r="AC94" s="696">
        <f t="shared" si="5"/>
        <v>7.1370339106969518E-4</v>
      </c>
      <c r="AD94" s="697">
        <f>Recovery_OX!R89</f>
        <v>0</v>
      </c>
      <c r="AE94" s="652"/>
      <c r="AF94" s="699">
        <f>(AC94-AD94)*(1-Recovery_OX!U89)</f>
        <v>7.1370339106969518E-4</v>
      </c>
    </row>
    <row r="95" spans="2:32">
      <c r="B95" s="692">
        <f t="shared" si="6"/>
        <v>2078</v>
      </c>
      <c r="C95" s="693">
        <f>IF(Select2=1,Food!$K97,"")</f>
        <v>9.3829110850868095E-13</v>
      </c>
      <c r="D95" s="694">
        <f>IF(Select2=1,Paper!$K97,"")</f>
        <v>3.1034163829513116E-4</v>
      </c>
      <c r="E95" s="685">
        <f>IF(Select2=1,Nappies!$K97,"")</f>
        <v>8.5186809599260555E-7</v>
      </c>
      <c r="F95" s="694">
        <f>IF(Select2=1,Garden!$K97,"")</f>
        <v>0</v>
      </c>
      <c r="G95" s="685">
        <f>IF(Select2=1,Wood!$K97,"")</f>
        <v>0</v>
      </c>
      <c r="H95" s="694">
        <f>IF(Select2=1,Textiles!$K97,"")</f>
        <v>2.2128944599629112E-5</v>
      </c>
      <c r="I95" s="695">
        <f>Sludge!K97</f>
        <v>0</v>
      </c>
      <c r="J95" s="695" t="str">
        <f>IF(Select2=2,MSW!$K97,"")</f>
        <v/>
      </c>
      <c r="K95" s="695">
        <f>Industry!$K97</f>
        <v>0</v>
      </c>
      <c r="L95" s="696">
        <f t="shared" si="8"/>
        <v>3.3332245192904398E-4</v>
      </c>
      <c r="M95" s="697">
        <f>Recovery_OX!C90</f>
        <v>0</v>
      </c>
      <c r="N95" s="652"/>
      <c r="O95" s="698">
        <f>(L95-M95)*(1-Recovery_OX!F90)</f>
        <v>3.3332245192904398E-4</v>
      </c>
      <c r="P95" s="644"/>
      <c r="Q95" s="654"/>
      <c r="S95" s="692">
        <f t="shared" si="7"/>
        <v>2078</v>
      </c>
      <c r="T95" s="693">
        <f>IF(Select2=1,Food!$W97,"")</f>
        <v>6.2775943923417509E-13</v>
      </c>
      <c r="U95" s="694">
        <f>IF(Select2=1,Paper!$W97,"")</f>
        <v>6.4120173201473408E-4</v>
      </c>
      <c r="V95" s="685">
        <f>IF(Select2=1,Nappies!$W97,"")</f>
        <v>0</v>
      </c>
      <c r="W95" s="694">
        <f>IF(Select2=1,Garden!$W97,"")</f>
        <v>0</v>
      </c>
      <c r="X95" s="685">
        <f>IF(Select2=1,Wood!$W97,"")</f>
        <v>0</v>
      </c>
      <c r="Y95" s="694">
        <f>IF(Select2=1,Textiles!$W97,"")</f>
        <v>2.4250898191374382E-5</v>
      </c>
      <c r="Z95" s="687">
        <f>Sludge!W97</f>
        <v>0</v>
      </c>
      <c r="AA95" s="687" t="str">
        <f>IF(Select2=2,MSW!$W97,"")</f>
        <v/>
      </c>
      <c r="AB95" s="695">
        <f>Industry!$W97</f>
        <v>0</v>
      </c>
      <c r="AC95" s="696">
        <f t="shared" si="5"/>
        <v>6.6545263083386797E-4</v>
      </c>
      <c r="AD95" s="697">
        <f>Recovery_OX!R90</f>
        <v>0</v>
      </c>
      <c r="AE95" s="652"/>
      <c r="AF95" s="699">
        <f>(AC95-AD95)*(1-Recovery_OX!U90)</f>
        <v>6.6545263083386797E-4</v>
      </c>
    </row>
    <row r="96" spans="2:32">
      <c r="B96" s="692">
        <f t="shared" si="6"/>
        <v>2079</v>
      </c>
      <c r="C96" s="693">
        <f>IF(Select2=1,Food!$K98,"")</f>
        <v>6.2895533905037003E-13</v>
      </c>
      <c r="D96" s="694">
        <f>IF(Select2=1,Paper!$K98,"")</f>
        <v>2.8936062560586747E-4</v>
      </c>
      <c r="E96" s="685">
        <f>IF(Select2=1,Nappies!$K98,"")</f>
        <v>7.1869114096991217E-7</v>
      </c>
      <c r="F96" s="694">
        <f>IF(Select2=1,Garden!$K98,"")</f>
        <v>0</v>
      </c>
      <c r="G96" s="685">
        <f>IF(Select2=1,Wood!$K98,"")</f>
        <v>0</v>
      </c>
      <c r="H96" s="694">
        <f>IF(Select2=1,Textiles!$K98,"")</f>
        <v>2.0632891185735293E-5</v>
      </c>
      <c r="I96" s="695">
        <f>Sludge!K98</f>
        <v>0</v>
      </c>
      <c r="J96" s="695" t="str">
        <f>IF(Select2=2,MSW!$K98,"")</f>
        <v/>
      </c>
      <c r="K96" s="695">
        <f>Industry!$K98</f>
        <v>0</v>
      </c>
      <c r="L96" s="696">
        <f t="shared" si="8"/>
        <v>3.1071220856152801E-4</v>
      </c>
      <c r="M96" s="697">
        <f>Recovery_OX!C91</f>
        <v>0</v>
      </c>
      <c r="N96" s="652"/>
      <c r="O96" s="698">
        <f>(L96-M96)*(1-Recovery_OX!F91)</f>
        <v>3.1071220856152801E-4</v>
      </c>
      <c r="P96" s="642"/>
      <c r="S96" s="692">
        <f t="shared" si="7"/>
        <v>2079</v>
      </c>
      <c r="T96" s="693">
        <f>IF(Select2=1,Food!$W98,"")</f>
        <v>4.2079973620675934E-13</v>
      </c>
      <c r="U96" s="694">
        <f>IF(Select2=1,Paper!$W98,"")</f>
        <v>5.9785253224352807E-4</v>
      </c>
      <c r="V96" s="685">
        <f>IF(Select2=1,Nappies!$W98,"")</f>
        <v>0</v>
      </c>
      <c r="W96" s="694">
        <f>IF(Select2=1,Garden!$W98,"")</f>
        <v>0</v>
      </c>
      <c r="X96" s="685">
        <f>IF(Select2=1,Wood!$W98,"")</f>
        <v>0</v>
      </c>
      <c r="Y96" s="694">
        <f>IF(Select2=1,Textiles!$W98,"")</f>
        <v>2.2611387600805812E-5</v>
      </c>
      <c r="Z96" s="687">
        <f>Sludge!W98</f>
        <v>0</v>
      </c>
      <c r="AA96" s="687" t="str">
        <f>IF(Select2=2,MSW!$W98,"")</f>
        <v/>
      </c>
      <c r="AB96" s="695">
        <f>Industry!$W98</f>
        <v>0</v>
      </c>
      <c r="AC96" s="696">
        <f t="shared" si="5"/>
        <v>6.2046392026513365E-4</v>
      </c>
      <c r="AD96" s="697">
        <f>Recovery_OX!R91</f>
        <v>0</v>
      </c>
      <c r="AE96" s="652"/>
      <c r="AF96" s="699">
        <f>(AC96-AD96)*(1-Recovery_OX!U91)</f>
        <v>6.2046392026513365E-4</v>
      </c>
    </row>
    <row r="97" spans="2:32" ht="13.5" thickBot="1">
      <c r="B97" s="700">
        <f t="shared" si="6"/>
        <v>2080</v>
      </c>
      <c r="C97" s="701">
        <f>IF(Select2=1,Food!$K99,"")</f>
        <v>4.2160137182660516E-13</v>
      </c>
      <c r="D97" s="702">
        <f>IF(Select2=1,Paper!$K99,"")</f>
        <v>2.6979805903902971E-4</v>
      </c>
      <c r="E97" s="702">
        <f>IF(Select2=1,Nappies!$K99,"")</f>
        <v>6.0633442963582663E-7</v>
      </c>
      <c r="F97" s="702">
        <f>IF(Select2=1,Garden!$K99,"")</f>
        <v>0</v>
      </c>
      <c r="G97" s="702">
        <f>IF(Select2=1,Wood!$K99,"")</f>
        <v>0</v>
      </c>
      <c r="H97" s="702">
        <f>IF(Select2=1,Textiles!$K99,"")</f>
        <v>1.92379802283715E-5</v>
      </c>
      <c r="I97" s="703">
        <f>Sludge!K99</f>
        <v>0</v>
      </c>
      <c r="J97" s="703" t="str">
        <f>IF(Select2=2,MSW!$K99,"")</f>
        <v/>
      </c>
      <c r="K97" s="695">
        <f>Industry!$K99</f>
        <v>0</v>
      </c>
      <c r="L97" s="696">
        <f t="shared" si="8"/>
        <v>2.8964237411863842E-4</v>
      </c>
      <c r="M97" s="704">
        <f>Recovery_OX!C92</f>
        <v>0</v>
      </c>
      <c r="N97" s="652"/>
      <c r="O97" s="705">
        <f>(L97-M97)*(1-Recovery_OX!F92)</f>
        <v>2.8964237411863842E-4</v>
      </c>
      <c r="S97" s="700">
        <f t="shared" si="7"/>
        <v>2080</v>
      </c>
      <c r="T97" s="701">
        <f>IF(Select2=1,Food!$W99,"")</f>
        <v>2.820704985458998E-13</v>
      </c>
      <c r="U97" s="702">
        <f>IF(Select2=1,Paper!$W99,"")</f>
        <v>5.574340062789873E-4</v>
      </c>
      <c r="V97" s="702">
        <f>IF(Select2=1,Nappies!$W99,"")</f>
        <v>0</v>
      </c>
      <c r="W97" s="702">
        <f>IF(Select2=1,Garden!$W99,"")</f>
        <v>0</v>
      </c>
      <c r="X97" s="702">
        <f>IF(Select2=1,Wood!$W99,"")</f>
        <v>0</v>
      </c>
      <c r="Y97" s="702">
        <f>IF(Select2=1,Textiles!$W99,"")</f>
        <v>2.1082718058489326E-5</v>
      </c>
      <c r="Z97" s="703">
        <f>Sludge!W99</f>
        <v>0</v>
      </c>
      <c r="AA97" s="703" t="str">
        <f>IF(Select2=2,MSW!$W99,"")</f>
        <v/>
      </c>
      <c r="AB97" s="695">
        <f>Industry!$W99</f>
        <v>0</v>
      </c>
      <c r="AC97" s="706">
        <f t="shared" si="5"/>
        <v>5.7851672461954715E-4</v>
      </c>
      <c r="AD97" s="704">
        <f>Recovery_OX!R92</f>
        <v>0</v>
      </c>
      <c r="AE97" s="652"/>
      <c r="AF97" s="707">
        <f>(AC97-AD97)*(1-Recovery_OX!U92)</f>
        <v>5.7851672461954715E-4</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758" t="s">
        <v>284</v>
      </c>
      <c r="D8" s="759"/>
      <c r="E8" s="760"/>
      <c r="F8" s="758" t="s">
        <v>285</v>
      </c>
      <c r="G8" s="759"/>
      <c r="H8" s="761"/>
      <c r="I8" s="435"/>
      <c r="J8" s="758" t="s">
        <v>286</v>
      </c>
      <c r="K8" s="759"/>
      <c r="L8" s="761"/>
      <c r="M8" s="762" t="s">
        <v>287</v>
      </c>
      <c r="N8" s="763"/>
      <c r="O8" s="764"/>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0.14886634437312002</v>
      </c>
      <c r="E12" s="464">
        <f>Stored_C!G18+Stored_C!M18</f>
        <v>0</v>
      </c>
      <c r="F12" s="465">
        <f>F11+HWP!C12</f>
        <v>0</v>
      </c>
      <c r="G12" s="463">
        <f>G11+HWP!D12</f>
        <v>0.14886634437312002</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0.15712472694335999</v>
      </c>
      <c r="E13" s="473">
        <f>Stored_C!G19+Stored_C!M19</f>
        <v>0</v>
      </c>
      <c r="F13" s="474">
        <f>F12+HWP!C13</f>
        <v>0</v>
      </c>
      <c r="G13" s="472">
        <f>G12+HWP!D13</f>
        <v>0.30599107131648001</v>
      </c>
      <c r="H13" s="473">
        <f>H12+HWP!E13</f>
        <v>0</v>
      </c>
      <c r="I13" s="456"/>
      <c r="J13" s="475">
        <f>Garden!J20</f>
        <v>0</v>
      </c>
      <c r="K13" s="476">
        <f>Paper!J20</f>
        <v>4.8711138856140212E-3</v>
      </c>
      <c r="L13" s="477">
        <f>Wood!J20</f>
        <v>0</v>
      </c>
      <c r="M13" s="478">
        <f>J13*(1-Recovery_OX!E13)*(1-Recovery_OX!F13)</f>
        <v>0</v>
      </c>
      <c r="N13" s="476">
        <f>K13*(1-Recovery_OX!E13)*(1-Recovery_OX!F13)</f>
        <v>4.8711138856140212E-3</v>
      </c>
      <c r="O13" s="477">
        <f>L13*(1-Recovery_OX!E13)*(1-Recovery_OX!F13)</f>
        <v>0</v>
      </c>
    </row>
    <row r="14" spans="2:15">
      <c r="B14" s="470">
        <f t="shared" ref="B14:B77" si="0">B13+1</f>
        <v>1952</v>
      </c>
      <c r="C14" s="471">
        <f>Stored_C!E20</f>
        <v>0</v>
      </c>
      <c r="D14" s="472">
        <f>Stored_C!F20+Stored_C!L20</f>
        <v>0.16601427503232005</v>
      </c>
      <c r="E14" s="473">
        <f>Stored_C!G20+Stored_C!M20</f>
        <v>0</v>
      </c>
      <c r="F14" s="474">
        <f>F13+HWP!C14</f>
        <v>0</v>
      </c>
      <c r="G14" s="472">
        <f>G13+HWP!D14</f>
        <v>0.47200534634880009</v>
      </c>
      <c r="H14" s="473">
        <f>H13+HWP!E14</f>
        <v>0</v>
      </c>
      <c r="I14" s="456"/>
      <c r="J14" s="475">
        <f>Garden!J21</f>
        <v>0</v>
      </c>
      <c r="K14" s="476">
        <f>Paper!J21</f>
        <v>9.6831361350939293E-3</v>
      </c>
      <c r="L14" s="477">
        <f>Wood!J21</f>
        <v>0</v>
      </c>
      <c r="M14" s="478">
        <f>J14*(1-Recovery_OX!E14)*(1-Recovery_OX!F14)</f>
        <v>0</v>
      </c>
      <c r="N14" s="476">
        <f>K14*(1-Recovery_OX!E14)*(1-Recovery_OX!F14)</f>
        <v>9.6831361350939293E-3</v>
      </c>
      <c r="O14" s="477">
        <f>L14*(1-Recovery_OX!E14)*(1-Recovery_OX!F14)</f>
        <v>0</v>
      </c>
    </row>
    <row r="15" spans="2:15">
      <c r="B15" s="470">
        <f t="shared" si="0"/>
        <v>1953</v>
      </c>
      <c r="C15" s="471">
        <f>Stored_C!E21</f>
        <v>0</v>
      </c>
      <c r="D15" s="472">
        <f>Stored_C!F21+Stored_C!L21</f>
        <v>0.16905350176704004</v>
      </c>
      <c r="E15" s="473">
        <f>Stored_C!G21+Stored_C!M21</f>
        <v>0</v>
      </c>
      <c r="F15" s="474">
        <f>F14+HWP!C15</f>
        <v>0</v>
      </c>
      <c r="G15" s="472">
        <f>G14+HWP!D15</f>
        <v>0.64105884811584013</v>
      </c>
      <c r="H15" s="473">
        <f>H14+HWP!E15</f>
        <v>0</v>
      </c>
      <c r="I15" s="456"/>
      <c r="J15" s="475">
        <f>Garden!J22</f>
        <v>0</v>
      </c>
      <c r="K15" s="476">
        <f>Paper!J22</f>
        <v>1.4460714322062487E-2</v>
      </c>
      <c r="L15" s="477">
        <f>Wood!J22</f>
        <v>0</v>
      </c>
      <c r="M15" s="478">
        <f>J15*(1-Recovery_OX!E15)*(1-Recovery_OX!F15)</f>
        <v>0</v>
      </c>
      <c r="N15" s="476">
        <f>K15*(1-Recovery_OX!E15)*(1-Recovery_OX!F15)</f>
        <v>1.4460714322062487E-2</v>
      </c>
      <c r="O15" s="477">
        <f>L15*(1-Recovery_OX!E15)*(1-Recovery_OX!F15)</f>
        <v>0</v>
      </c>
    </row>
    <row r="16" spans="2:15">
      <c r="B16" s="470">
        <f t="shared" si="0"/>
        <v>1954</v>
      </c>
      <c r="C16" s="471">
        <f>Stored_C!E22</f>
        <v>0</v>
      </c>
      <c r="D16" s="472">
        <f>Stored_C!F22+Stored_C!L22</f>
        <v>0.17836255946784002</v>
      </c>
      <c r="E16" s="473">
        <f>Stored_C!G22+Stored_C!M22</f>
        <v>0</v>
      </c>
      <c r="F16" s="474">
        <f>F15+HWP!C16</f>
        <v>0</v>
      </c>
      <c r="G16" s="472">
        <f>G15+HWP!D16</f>
        <v>0.81942140758368009</v>
      </c>
      <c r="H16" s="473">
        <f>H15+HWP!E16</f>
        <v>0</v>
      </c>
      <c r="I16" s="456"/>
      <c r="J16" s="475">
        <f>Garden!J23</f>
        <v>0</v>
      </c>
      <c r="K16" s="476">
        <f>Paper!J23</f>
        <v>1.9014746424536915E-2</v>
      </c>
      <c r="L16" s="477">
        <f>Wood!J23</f>
        <v>0</v>
      </c>
      <c r="M16" s="478">
        <f>J16*(1-Recovery_OX!E16)*(1-Recovery_OX!F16)</f>
        <v>0</v>
      </c>
      <c r="N16" s="476">
        <f>K16*(1-Recovery_OX!E16)*(1-Recovery_OX!F16)</f>
        <v>1.9014746424536915E-2</v>
      </c>
      <c r="O16" s="477">
        <f>L16*(1-Recovery_OX!E16)*(1-Recovery_OX!F16)</f>
        <v>0</v>
      </c>
    </row>
    <row r="17" spans="2:15">
      <c r="B17" s="470">
        <f t="shared" si="0"/>
        <v>1955</v>
      </c>
      <c r="C17" s="471">
        <f>Stored_C!E23</f>
        <v>0</v>
      </c>
      <c r="D17" s="472">
        <f>Stored_C!F23+Stored_C!L23</f>
        <v>0.19118992134528001</v>
      </c>
      <c r="E17" s="473">
        <f>Stored_C!G23+Stored_C!M23</f>
        <v>0</v>
      </c>
      <c r="F17" s="474">
        <f>F16+HWP!C17</f>
        <v>0</v>
      </c>
      <c r="G17" s="472">
        <f>G16+HWP!D17</f>
        <v>1.01061132892896</v>
      </c>
      <c r="H17" s="473">
        <f>H16+HWP!E17</f>
        <v>0</v>
      </c>
      <c r="I17" s="456"/>
      <c r="J17" s="475">
        <f>Garden!J24</f>
        <v>0</v>
      </c>
      <c r="K17" s="476">
        <f>Paper!J24</f>
        <v>2.3565503130947647E-2</v>
      </c>
      <c r="L17" s="477">
        <f>Wood!J24</f>
        <v>0</v>
      </c>
      <c r="M17" s="478">
        <f>J17*(1-Recovery_OX!E17)*(1-Recovery_OX!F17)</f>
        <v>0</v>
      </c>
      <c r="N17" s="476">
        <f>K17*(1-Recovery_OX!E17)*(1-Recovery_OX!F17)</f>
        <v>2.3565503130947647E-2</v>
      </c>
      <c r="O17" s="477">
        <f>L17*(1-Recovery_OX!E17)*(1-Recovery_OX!F17)</f>
        <v>0</v>
      </c>
    </row>
    <row r="18" spans="2:15">
      <c r="B18" s="470">
        <f t="shared" si="0"/>
        <v>1956</v>
      </c>
      <c r="C18" s="471">
        <f>Stored_C!E24</f>
        <v>0</v>
      </c>
      <c r="D18" s="472">
        <f>Stored_C!F24+Stored_C!L24</f>
        <v>0.19897049387424001</v>
      </c>
      <c r="E18" s="473">
        <f>Stored_C!G24+Stored_C!M24</f>
        <v>0</v>
      </c>
      <c r="F18" s="474">
        <f>F17+HWP!C18</f>
        <v>0</v>
      </c>
      <c r="G18" s="472">
        <f>G17+HWP!D18</f>
        <v>1.2095818228032</v>
      </c>
      <c r="H18" s="473">
        <f>H17+HWP!E18</f>
        <v>0</v>
      </c>
      <c r="I18" s="456"/>
      <c r="J18" s="475">
        <f>Garden!J25</f>
        <v>0</v>
      </c>
      <c r="K18" s="476">
        <f>Paper!J25</f>
        <v>2.8228329685513972E-2</v>
      </c>
      <c r="L18" s="477">
        <f>Wood!J25</f>
        <v>0</v>
      </c>
      <c r="M18" s="478">
        <f>J18*(1-Recovery_OX!E18)*(1-Recovery_OX!F18)</f>
        <v>0</v>
      </c>
      <c r="N18" s="476">
        <f>K18*(1-Recovery_OX!E18)*(1-Recovery_OX!F18)</f>
        <v>2.8228329685513972E-2</v>
      </c>
      <c r="O18" s="477">
        <f>L18*(1-Recovery_OX!E18)*(1-Recovery_OX!F18)</f>
        <v>0</v>
      </c>
    </row>
    <row r="19" spans="2:15">
      <c r="B19" s="470">
        <f t="shared" si="0"/>
        <v>1957</v>
      </c>
      <c r="C19" s="471">
        <f>Stored_C!E25</f>
        <v>0</v>
      </c>
      <c r="D19" s="472">
        <f>Stored_C!F25+Stored_C!L25</f>
        <v>0.20697793111776003</v>
      </c>
      <c r="E19" s="473">
        <f>Stored_C!G25+Stored_C!M25</f>
        <v>0</v>
      </c>
      <c r="F19" s="474">
        <f>F18+HWP!C19</f>
        <v>0</v>
      </c>
      <c r="G19" s="472">
        <f>G18+HWP!D19</f>
        <v>1.41655975392096</v>
      </c>
      <c r="H19" s="473">
        <f>H18+HWP!E19</f>
        <v>0</v>
      </c>
      <c r="I19" s="456"/>
      <c r="J19" s="475">
        <f>Garden!J26</f>
        <v>0</v>
      </c>
      <c r="K19" s="476">
        <f>Paper!J26</f>
        <v>3.2830511505496755E-2</v>
      </c>
      <c r="L19" s="477">
        <f>Wood!J26</f>
        <v>0</v>
      </c>
      <c r="M19" s="478">
        <f>J19*(1-Recovery_OX!E19)*(1-Recovery_OX!F19)</f>
        <v>0</v>
      </c>
      <c r="N19" s="476">
        <f>K19*(1-Recovery_OX!E19)*(1-Recovery_OX!F19)</f>
        <v>3.2830511505496755E-2</v>
      </c>
      <c r="O19" s="477">
        <f>L19*(1-Recovery_OX!E19)*(1-Recovery_OX!F19)</f>
        <v>0</v>
      </c>
    </row>
    <row r="20" spans="2:15">
      <c r="B20" s="470">
        <f t="shared" si="0"/>
        <v>1958</v>
      </c>
      <c r="C20" s="471">
        <f>Stored_C!E26</f>
        <v>0</v>
      </c>
      <c r="D20" s="472">
        <f>Stored_C!F26+Stored_C!L26</f>
        <v>0.21519575686752002</v>
      </c>
      <c r="E20" s="473">
        <f>Stored_C!G26+Stored_C!M26</f>
        <v>0</v>
      </c>
      <c r="F20" s="474">
        <f>F19+HWP!C20</f>
        <v>0</v>
      </c>
      <c r="G20" s="472">
        <f>G19+HWP!D20</f>
        <v>1.63175551078848</v>
      </c>
      <c r="H20" s="473">
        <f>H19+HWP!E20</f>
        <v>0</v>
      </c>
      <c r="I20" s="456"/>
      <c r="J20" s="475">
        <f>Garden!J27</f>
        <v>0</v>
      </c>
      <c r="K20" s="476">
        <f>Paper!J27</f>
        <v>3.7383571878810806E-2</v>
      </c>
      <c r="L20" s="477">
        <f>Wood!J27</f>
        <v>0</v>
      </c>
      <c r="M20" s="478">
        <f>J20*(1-Recovery_OX!E20)*(1-Recovery_OX!F20)</f>
        <v>0</v>
      </c>
      <c r="N20" s="476">
        <f>K20*(1-Recovery_OX!E20)*(1-Recovery_OX!F20)</f>
        <v>3.7383571878810806E-2</v>
      </c>
      <c r="O20" s="477">
        <f>L20*(1-Recovery_OX!E20)*(1-Recovery_OX!F20)</f>
        <v>0</v>
      </c>
    </row>
    <row r="21" spans="2:15">
      <c r="B21" s="470">
        <f t="shared" si="0"/>
        <v>1959</v>
      </c>
      <c r="C21" s="471">
        <f>Stored_C!E27</f>
        <v>0</v>
      </c>
      <c r="D21" s="472">
        <f>Stored_C!F27+Stored_C!L27</f>
        <v>0.22359735571008002</v>
      </c>
      <c r="E21" s="473">
        <f>Stored_C!G27+Stored_C!M27</f>
        <v>0</v>
      </c>
      <c r="F21" s="474">
        <f>F20+HWP!C21</f>
        <v>0</v>
      </c>
      <c r="G21" s="472">
        <f>G20+HWP!D21</f>
        <v>1.8553528664985601</v>
      </c>
      <c r="H21" s="473">
        <f>H20+HWP!E21</f>
        <v>0</v>
      </c>
      <c r="I21" s="456"/>
      <c r="J21" s="475">
        <f>Garden!J28</f>
        <v>0</v>
      </c>
      <c r="K21" s="476">
        <f>Paper!J28</f>
        <v>4.1897715923435476E-2</v>
      </c>
      <c r="L21" s="477">
        <f>Wood!J28</f>
        <v>0</v>
      </c>
      <c r="M21" s="478">
        <f>J21*(1-Recovery_OX!E21)*(1-Recovery_OX!F21)</f>
        <v>0</v>
      </c>
      <c r="N21" s="476">
        <f>K21*(1-Recovery_OX!E21)*(1-Recovery_OX!F21)</f>
        <v>4.1897715923435476E-2</v>
      </c>
      <c r="O21" s="477">
        <f>L21*(1-Recovery_OX!E21)*(1-Recovery_OX!F21)</f>
        <v>0</v>
      </c>
    </row>
    <row r="22" spans="2:15">
      <c r="B22" s="470">
        <f t="shared" si="0"/>
        <v>1960</v>
      </c>
      <c r="C22" s="471">
        <f>Stored_C!E28</f>
        <v>0</v>
      </c>
      <c r="D22" s="472">
        <f>Stored_C!F28+Stored_C!L28</f>
        <v>0.22696483921056002</v>
      </c>
      <c r="E22" s="473">
        <f>Stored_C!G28+Stored_C!M28</f>
        <v>0</v>
      </c>
      <c r="F22" s="474">
        <f>F21+HWP!C22</f>
        <v>0</v>
      </c>
      <c r="G22" s="472">
        <f>G21+HWP!D22</f>
        <v>2.0823177057091202</v>
      </c>
      <c r="H22" s="473">
        <f>H21+HWP!E22</f>
        <v>0</v>
      </c>
      <c r="I22" s="456"/>
      <c r="J22" s="475">
        <f>Garden!J29</f>
        <v>0</v>
      </c>
      <c r="K22" s="476">
        <f>Paper!J29</f>
        <v>4.6381587934951958E-2</v>
      </c>
      <c r="L22" s="477">
        <f>Wood!J29</f>
        <v>0</v>
      </c>
      <c r="M22" s="478">
        <f>J22*(1-Recovery_OX!E22)*(1-Recovery_OX!F22)</f>
        <v>0</v>
      </c>
      <c r="N22" s="476">
        <f>K22*(1-Recovery_OX!E22)*(1-Recovery_OX!F22)</f>
        <v>4.6381587934951958E-2</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2.0823177057091202</v>
      </c>
      <c r="H23" s="473">
        <f>H22+HWP!E23</f>
        <v>0</v>
      </c>
      <c r="I23" s="456"/>
      <c r="J23" s="475">
        <f>Garden!J30</f>
        <v>0</v>
      </c>
      <c r="K23" s="476">
        <f>Paper!J30</f>
        <v>5.0672511232601823E-2</v>
      </c>
      <c r="L23" s="477">
        <f>Wood!J30</f>
        <v>0</v>
      </c>
      <c r="M23" s="478">
        <f>J23*(1-Recovery_OX!E23)*(1-Recovery_OX!F23)</f>
        <v>0</v>
      </c>
      <c r="N23" s="476">
        <f>K23*(1-Recovery_OX!E23)*(1-Recovery_OX!F23)</f>
        <v>5.0672511232601823E-2</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2.0823177057091202</v>
      </c>
      <c r="H24" s="473">
        <f>H23+HWP!E24</f>
        <v>0</v>
      </c>
      <c r="I24" s="456"/>
      <c r="J24" s="475">
        <f>Garden!J31</f>
        <v>0</v>
      </c>
      <c r="K24" s="476">
        <f>Paper!J31</f>
        <v>4.7246736312392679E-2</v>
      </c>
      <c r="L24" s="477">
        <f>Wood!J31</f>
        <v>0</v>
      </c>
      <c r="M24" s="478">
        <f>J24*(1-Recovery_OX!E24)*(1-Recovery_OX!F24)</f>
        <v>0</v>
      </c>
      <c r="N24" s="476">
        <f>K24*(1-Recovery_OX!E24)*(1-Recovery_OX!F24)</f>
        <v>4.7246736312392679E-2</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2.0823177057091202</v>
      </c>
      <c r="H25" s="473">
        <f>H24+HWP!E25</f>
        <v>0</v>
      </c>
      <c r="I25" s="456"/>
      <c r="J25" s="475">
        <f>Garden!J32</f>
        <v>0</v>
      </c>
      <c r="K25" s="476">
        <f>Paper!J32</f>
        <v>4.4052564948400888E-2</v>
      </c>
      <c r="L25" s="477">
        <f>Wood!J32</f>
        <v>0</v>
      </c>
      <c r="M25" s="478">
        <f>J25*(1-Recovery_OX!E25)*(1-Recovery_OX!F25)</f>
        <v>0</v>
      </c>
      <c r="N25" s="476">
        <f>K25*(1-Recovery_OX!E25)*(1-Recovery_OX!F25)</f>
        <v>4.4052564948400888E-2</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2.0823177057091202</v>
      </c>
      <c r="H26" s="473">
        <f>H25+HWP!E26</f>
        <v>0</v>
      </c>
      <c r="I26" s="456"/>
      <c r="J26" s="475">
        <f>Garden!J33</f>
        <v>0</v>
      </c>
      <c r="K26" s="476">
        <f>Paper!J33</f>
        <v>4.1074339308894384E-2</v>
      </c>
      <c r="L26" s="477">
        <f>Wood!J33</f>
        <v>0</v>
      </c>
      <c r="M26" s="478">
        <f>J26*(1-Recovery_OX!E26)*(1-Recovery_OX!F26)</f>
        <v>0</v>
      </c>
      <c r="N26" s="476">
        <f>K26*(1-Recovery_OX!E26)*(1-Recovery_OX!F26)</f>
        <v>4.1074339308894384E-2</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2.0823177057091202</v>
      </c>
      <c r="H27" s="473">
        <f>H26+HWP!E27</f>
        <v>0</v>
      </c>
      <c r="I27" s="456"/>
      <c r="J27" s="475">
        <f>Garden!J34</f>
        <v>0</v>
      </c>
      <c r="K27" s="476">
        <f>Paper!J34</f>
        <v>3.8297460128333079E-2</v>
      </c>
      <c r="L27" s="477">
        <f>Wood!J34</f>
        <v>0</v>
      </c>
      <c r="M27" s="478">
        <f>J27*(1-Recovery_OX!E27)*(1-Recovery_OX!F27)</f>
        <v>0</v>
      </c>
      <c r="N27" s="476">
        <f>K27*(1-Recovery_OX!E27)*(1-Recovery_OX!F27)</f>
        <v>3.8297460128333079E-2</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2.0823177057091202</v>
      </c>
      <c r="H28" s="473">
        <f>H27+HWP!E28</f>
        <v>0</v>
      </c>
      <c r="I28" s="456"/>
      <c r="J28" s="475">
        <f>Garden!J35</f>
        <v>0</v>
      </c>
      <c r="K28" s="476">
        <f>Paper!J35</f>
        <v>3.5708315141752225E-2</v>
      </c>
      <c r="L28" s="477">
        <f>Wood!J35</f>
        <v>0</v>
      </c>
      <c r="M28" s="478">
        <f>J28*(1-Recovery_OX!E28)*(1-Recovery_OX!F28)</f>
        <v>0</v>
      </c>
      <c r="N28" s="476">
        <f>K28*(1-Recovery_OX!E28)*(1-Recovery_OX!F28)</f>
        <v>3.5708315141752225E-2</v>
      </c>
      <c r="O28" s="477">
        <f>L28*(1-Recovery_OX!E28)*(1-Recovery_OX!F28)</f>
        <v>0</v>
      </c>
    </row>
    <row r="29" spans="2:15">
      <c r="B29" s="470">
        <f t="shared" si="0"/>
        <v>1967</v>
      </c>
      <c r="C29" s="471">
        <f>Stored_C!E35</f>
        <v>0</v>
      </c>
      <c r="D29" s="472">
        <f>Stored_C!F35+Stored_C!L35</f>
        <v>0</v>
      </c>
      <c r="E29" s="473">
        <f>Stored_C!G35+Stored_C!M35</f>
        <v>0</v>
      </c>
      <c r="F29" s="474">
        <f>F28+HWP!C29</f>
        <v>0</v>
      </c>
      <c r="G29" s="472">
        <f>G28+HWP!D29</f>
        <v>2.0823177057091202</v>
      </c>
      <c r="H29" s="473">
        <f>H28+HWP!E29</f>
        <v>0</v>
      </c>
      <c r="I29" s="456"/>
      <c r="J29" s="475">
        <f>Garden!J36</f>
        <v>0</v>
      </c>
      <c r="K29" s="476">
        <f>Paper!J36</f>
        <v>3.3294212357423775E-2</v>
      </c>
      <c r="L29" s="477">
        <f>Wood!J36</f>
        <v>0</v>
      </c>
      <c r="M29" s="478">
        <f>J29*(1-Recovery_OX!E29)*(1-Recovery_OX!F29)</f>
        <v>0</v>
      </c>
      <c r="N29" s="476">
        <f>K29*(1-Recovery_OX!E29)*(1-Recovery_OX!F29)</f>
        <v>3.3294212357423775E-2</v>
      </c>
      <c r="O29" s="477">
        <f>L29*(1-Recovery_OX!E29)*(1-Recovery_OX!F29)</f>
        <v>0</v>
      </c>
    </row>
    <row r="30" spans="2:15">
      <c r="B30" s="470">
        <f t="shared" si="0"/>
        <v>1968</v>
      </c>
      <c r="C30" s="471">
        <f>Stored_C!E36</f>
        <v>0</v>
      </c>
      <c r="D30" s="472">
        <f>Stored_C!F36+Stored_C!L36</f>
        <v>0</v>
      </c>
      <c r="E30" s="473">
        <f>Stored_C!G36+Stored_C!M36</f>
        <v>0</v>
      </c>
      <c r="F30" s="474">
        <f>F29+HWP!C30</f>
        <v>0</v>
      </c>
      <c r="G30" s="472">
        <f>G29+HWP!D30</f>
        <v>2.0823177057091202</v>
      </c>
      <c r="H30" s="473">
        <f>H29+HWP!E30</f>
        <v>0</v>
      </c>
      <c r="I30" s="456"/>
      <c r="J30" s="475">
        <f>Garden!J37</f>
        <v>0</v>
      </c>
      <c r="K30" s="476">
        <f>Paper!J37</f>
        <v>3.1043317840698179E-2</v>
      </c>
      <c r="L30" s="477">
        <f>Wood!J37</f>
        <v>0</v>
      </c>
      <c r="M30" s="478">
        <f>J30*(1-Recovery_OX!E30)*(1-Recovery_OX!F30)</f>
        <v>0</v>
      </c>
      <c r="N30" s="476">
        <f>K30*(1-Recovery_OX!E30)*(1-Recovery_OX!F30)</f>
        <v>3.1043317840698179E-2</v>
      </c>
      <c r="O30" s="477">
        <f>L30*(1-Recovery_OX!E30)*(1-Recovery_OX!F30)</f>
        <v>0</v>
      </c>
    </row>
    <row r="31" spans="2:15">
      <c r="B31" s="470">
        <f t="shared" si="0"/>
        <v>1969</v>
      </c>
      <c r="C31" s="471">
        <f>Stored_C!E37</f>
        <v>0</v>
      </c>
      <c r="D31" s="472">
        <f>Stored_C!F37+Stored_C!L37</f>
        <v>0</v>
      </c>
      <c r="E31" s="473">
        <f>Stored_C!G37+Stored_C!M37</f>
        <v>0</v>
      </c>
      <c r="F31" s="474">
        <f>F30+HWP!C31</f>
        <v>0</v>
      </c>
      <c r="G31" s="472">
        <f>G30+HWP!D31</f>
        <v>2.0823177057091202</v>
      </c>
      <c r="H31" s="473">
        <f>H30+HWP!E31</f>
        <v>0</v>
      </c>
      <c r="I31" s="456"/>
      <c r="J31" s="475">
        <f>Garden!J38</f>
        <v>0</v>
      </c>
      <c r="K31" s="476">
        <f>Paper!J38</f>
        <v>2.8944597704043049E-2</v>
      </c>
      <c r="L31" s="477">
        <f>Wood!J38</f>
        <v>0</v>
      </c>
      <c r="M31" s="478">
        <f>J31*(1-Recovery_OX!E31)*(1-Recovery_OX!F31)</f>
        <v>0</v>
      </c>
      <c r="N31" s="476">
        <f>K31*(1-Recovery_OX!E31)*(1-Recovery_OX!F31)</f>
        <v>2.8944597704043049E-2</v>
      </c>
      <c r="O31" s="477">
        <f>L31*(1-Recovery_OX!E31)*(1-Recovery_OX!F31)</f>
        <v>0</v>
      </c>
    </row>
    <row r="32" spans="2:15">
      <c r="B32" s="470">
        <f t="shared" si="0"/>
        <v>1970</v>
      </c>
      <c r="C32" s="471">
        <f>Stored_C!E38</f>
        <v>0</v>
      </c>
      <c r="D32" s="472">
        <f>Stored_C!F38+Stored_C!L38</f>
        <v>0</v>
      </c>
      <c r="E32" s="473">
        <f>Stored_C!G38+Stored_C!M38</f>
        <v>0</v>
      </c>
      <c r="F32" s="474">
        <f>F31+HWP!C32</f>
        <v>0</v>
      </c>
      <c r="G32" s="472">
        <f>G31+HWP!D32</f>
        <v>2.0823177057091202</v>
      </c>
      <c r="H32" s="473">
        <f>H31+HWP!E32</f>
        <v>0</v>
      </c>
      <c r="I32" s="456"/>
      <c r="J32" s="475">
        <f>Garden!J39</f>
        <v>0</v>
      </c>
      <c r="K32" s="476">
        <f>Paper!J39</f>
        <v>2.6987764018913635E-2</v>
      </c>
      <c r="L32" s="477">
        <f>Wood!J39</f>
        <v>0</v>
      </c>
      <c r="M32" s="478">
        <f>J32*(1-Recovery_OX!E32)*(1-Recovery_OX!F32)</f>
        <v>0</v>
      </c>
      <c r="N32" s="476">
        <f>K32*(1-Recovery_OX!E32)*(1-Recovery_OX!F32)</f>
        <v>2.6987764018913635E-2</v>
      </c>
      <c r="O32" s="477">
        <f>L32*(1-Recovery_OX!E32)*(1-Recovery_OX!F32)</f>
        <v>0</v>
      </c>
    </row>
    <row r="33" spans="2:15">
      <c r="B33" s="470">
        <f t="shared" si="0"/>
        <v>1971</v>
      </c>
      <c r="C33" s="471">
        <f>Stored_C!E39</f>
        <v>0</v>
      </c>
      <c r="D33" s="472">
        <f>Stored_C!F39+Stored_C!L39</f>
        <v>0</v>
      </c>
      <c r="E33" s="473">
        <f>Stored_C!G39+Stored_C!M39</f>
        <v>0</v>
      </c>
      <c r="F33" s="474">
        <f>F32+HWP!C33</f>
        <v>0</v>
      </c>
      <c r="G33" s="472">
        <f>G32+HWP!D33</f>
        <v>2.0823177057091202</v>
      </c>
      <c r="H33" s="473">
        <f>H32+HWP!E33</f>
        <v>0</v>
      </c>
      <c r="I33" s="456"/>
      <c r="J33" s="475">
        <f>Garden!J40</f>
        <v>0</v>
      </c>
      <c r="K33" s="476">
        <f>Paper!J40</f>
        <v>2.5163224384315192E-2</v>
      </c>
      <c r="L33" s="477">
        <f>Wood!J40</f>
        <v>0</v>
      </c>
      <c r="M33" s="478">
        <f>J33*(1-Recovery_OX!E33)*(1-Recovery_OX!F33)</f>
        <v>0</v>
      </c>
      <c r="N33" s="476">
        <f>K33*(1-Recovery_OX!E33)*(1-Recovery_OX!F33)</f>
        <v>2.5163224384315192E-2</v>
      </c>
      <c r="O33" s="477">
        <f>L33*(1-Recovery_OX!E33)*(1-Recovery_OX!F33)</f>
        <v>0</v>
      </c>
    </row>
    <row r="34" spans="2:15">
      <c r="B34" s="470">
        <f t="shared" si="0"/>
        <v>1972</v>
      </c>
      <c r="C34" s="471">
        <f>Stored_C!E40</f>
        <v>0</v>
      </c>
      <c r="D34" s="472">
        <f>Stored_C!F40+Stored_C!L40</f>
        <v>0</v>
      </c>
      <c r="E34" s="473">
        <f>Stored_C!G40+Stored_C!M40</f>
        <v>0</v>
      </c>
      <c r="F34" s="474">
        <f>F33+HWP!C34</f>
        <v>0</v>
      </c>
      <c r="G34" s="472">
        <f>G33+HWP!D34</f>
        <v>2.0823177057091202</v>
      </c>
      <c r="H34" s="473">
        <f>H33+HWP!E34</f>
        <v>0</v>
      </c>
      <c r="I34" s="456"/>
      <c r="J34" s="475">
        <f>Garden!J41</f>
        <v>0</v>
      </c>
      <c r="K34" s="476">
        <f>Paper!J41</f>
        <v>2.3462034904842149E-2</v>
      </c>
      <c r="L34" s="477">
        <f>Wood!J41</f>
        <v>0</v>
      </c>
      <c r="M34" s="478">
        <f>J34*(1-Recovery_OX!E34)*(1-Recovery_OX!F34)</f>
        <v>0</v>
      </c>
      <c r="N34" s="476">
        <f>K34*(1-Recovery_OX!E34)*(1-Recovery_OX!F34)</f>
        <v>2.3462034904842149E-2</v>
      </c>
      <c r="O34" s="477">
        <f>L34*(1-Recovery_OX!E34)*(1-Recovery_OX!F34)</f>
        <v>0</v>
      </c>
    </row>
    <row r="35" spans="2:15">
      <c r="B35" s="470">
        <f t="shared" si="0"/>
        <v>1973</v>
      </c>
      <c r="C35" s="471">
        <f>Stored_C!E41</f>
        <v>0</v>
      </c>
      <c r="D35" s="472">
        <f>Stored_C!F41+Stored_C!L41</f>
        <v>0</v>
      </c>
      <c r="E35" s="473">
        <f>Stored_C!G41+Stored_C!M41</f>
        <v>0</v>
      </c>
      <c r="F35" s="474">
        <f>F34+HWP!C35</f>
        <v>0</v>
      </c>
      <c r="G35" s="472">
        <f>G34+HWP!D35</f>
        <v>2.0823177057091202</v>
      </c>
      <c r="H35" s="473">
        <f>H34+HWP!E35</f>
        <v>0</v>
      </c>
      <c r="I35" s="456"/>
      <c r="J35" s="475">
        <f>Garden!J42</f>
        <v>0</v>
      </c>
      <c r="K35" s="476">
        <f>Paper!J42</f>
        <v>2.1875856347692461E-2</v>
      </c>
      <c r="L35" s="477">
        <f>Wood!J42</f>
        <v>0</v>
      </c>
      <c r="M35" s="478">
        <f>J35*(1-Recovery_OX!E35)*(1-Recovery_OX!F35)</f>
        <v>0</v>
      </c>
      <c r="N35" s="476">
        <f>K35*(1-Recovery_OX!E35)*(1-Recovery_OX!F35)</f>
        <v>2.1875856347692461E-2</v>
      </c>
      <c r="O35" s="477">
        <f>L35*(1-Recovery_OX!E35)*(1-Recovery_OX!F35)</f>
        <v>0</v>
      </c>
    </row>
    <row r="36" spans="2:15">
      <c r="B36" s="470">
        <f t="shared" si="0"/>
        <v>1974</v>
      </c>
      <c r="C36" s="471">
        <f>Stored_C!E42</f>
        <v>0</v>
      </c>
      <c r="D36" s="472">
        <f>Stored_C!F42+Stored_C!L42</f>
        <v>0</v>
      </c>
      <c r="E36" s="473">
        <f>Stored_C!G42+Stored_C!M42</f>
        <v>0</v>
      </c>
      <c r="F36" s="474">
        <f>F35+HWP!C36</f>
        <v>0</v>
      </c>
      <c r="G36" s="472">
        <f>G35+HWP!D36</f>
        <v>2.0823177057091202</v>
      </c>
      <c r="H36" s="473">
        <f>H35+HWP!E36</f>
        <v>0</v>
      </c>
      <c r="I36" s="456"/>
      <c r="J36" s="475">
        <f>Garden!J43</f>
        <v>0</v>
      </c>
      <c r="K36" s="476">
        <f>Paper!J43</f>
        <v>2.0396913263738759E-2</v>
      </c>
      <c r="L36" s="477">
        <f>Wood!J43</f>
        <v>0</v>
      </c>
      <c r="M36" s="478">
        <f>J36*(1-Recovery_OX!E36)*(1-Recovery_OX!F36)</f>
        <v>0</v>
      </c>
      <c r="N36" s="476">
        <f>K36*(1-Recovery_OX!E36)*(1-Recovery_OX!F36)</f>
        <v>2.0396913263738759E-2</v>
      </c>
      <c r="O36" s="477">
        <f>L36*(1-Recovery_OX!E36)*(1-Recovery_OX!F36)</f>
        <v>0</v>
      </c>
    </row>
    <row r="37" spans="2:15">
      <c r="B37" s="470">
        <f t="shared" si="0"/>
        <v>1975</v>
      </c>
      <c r="C37" s="471">
        <f>Stored_C!E43</f>
        <v>0</v>
      </c>
      <c r="D37" s="472">
        <f>Stored_C!F43+Stored_C!L43</f>
        <v>0</v>
      </c>
      <c r="E37" s="473">
        <f>Stored_C!G43+Stored_C!M43</f>
        <v>0</v>
      </c>
      <c r="F37" s="474">
        <f>F36+HWP!C37</f>
        <v>0</v>
      </c>
      <c r="G37" s="472">
        <f>G36+HWP!D37</f>
        <v>2.0823177057091202</v>
      </c>
      <c r="H37" s="473">
        <f>H36+HWP!E37</f>
        <v>0</v>
      </c>
      <c r="I37" s="456"/>
      <c r="J37" s="475">
        <f>Garden!J44</f>
        <v>0</v>
      </c>
      <c r="K37" s="476">
        <f>Paper!J44</f>
        <v>1.9017955872267685E-2</v>
      </c>
      <c r="L37" s="477">
        <f>Wood!J44</f>
        <v>0</v>
      </c>
      <c r="M37" s="478">
        <f>J37*(1-Recovery_OX!E37)*(1-Recovery_OX!F37)</f>
        <v>0</v>
      </c>
      <c r="N37" s="476">
        <f>K37*(1-Recovery_OX!E37)*(1-Recovery_OX!F37)</f>
        <v>1.9017955872267685E-2</v>
      </c>
      <c r="O37" s="477">
        <f>L37*(1-Recovery_OX!E37)*(1-Recovery_OX!F37)</f>
        <v>0</v>
      </c>
    </row>
    <row r="38" spans="2:15">
      <c r="B38" s="470">
        <f t="shared" si="0"/>
        <v>1976</v>
      </c>
      <c r="C38" s="471">
        <f>Stored_C!E44</f>
        <v>0</v>
      </c>
      <c r="D38" s="472">
        <f>Stored_C!F44+Stored_C!L44</f>
        <v>0</v>
      </c>
      <c r="E38" s="473">
        <f>Stored_C!G44+Stored_C!M44</f>
        <v>0</v>
      </c>
      <c r="F38" s="474">
        <f>F37+HWP!C38</f>
        <v>0</v>
      </c>
      <c r="G38" s="472">
        <f>G37+HWP!D38</f>
        <v>2.0823177057091202</v>
      </c>
      <c r="H38" s="473">
        <f>H37+HWP!E38</f>
        <v>0</v>
      </c>
      <c r="I38" s="456"/>
      <c r="J38" s="475">
        <f>Garden!J45</f>
        <v>0</v>
      </c>
      <c r="K38" s="476">
        <f>Paper!J45</f>
        <v>1.7732224522546428E-2</v>
      </c>
      <c r="L38" s="477">
        <f>Wood!J45</f>
        <v>0</v>
      </c>
      <c r="M38" s="478">
        <f>J38*(1-Recovery_OX!E38)*(1-Recovery_OX!F38)</f>
        <v>0</v>
      </c>
      <c r="N38" s="476">
        <f>K38*(1-Recovery_OX!E38)*(1-Recovery_OX!F38)</f>
        <v>1.7732224522546428E-2</v>
      </c>
      <c r="O38" s="477">
        <f>L38*(1-Recovery_OX!E38)*(1-Recovery_OX!F38)</f>
        <v>0</v>
      </c>
    </row>
    <row r="39" spans="2:15">
      <c r="B39" s="470">
        <f t="shared" si="0"/>
        <v>1977</v>
      </c>
      <c r="C39" s="471">
        <f>Stored_C!E45</f>
        <v>0</v>
      </c>
      <c r="D39" s="472">
        <f>Stored_C!F45+Stored_C!L45</f>
        <v>0</v>
      </c>
      <c r="E39" s="473">
        <f>Stored_C!G45+Stored_C!M45</f>
        <v>0</v>
      </c>
      <c r="F39" s="474">
        <f>F38+HWP!C39</f>
        <v>0</v>
      </c>
      <c r="G39" s="472">
        <f>G38+HWP!D39</f>
        <v>2.0823177057091202</v>
      </c>
      <c r="H39" s="473">
        <f>H38+HWP!E39</f>
        <v>0</v>
      </c>
      <c r="I39" s="456"/>
      <c r="J39" s="475">
        <f>Garden!J46</f>
        <v>0</v>
      </c>
      <c r="K39" s="476">
        <f>Paper!J46</f>
        <v>1.6533416558006993E-2</v>
      </c>
      <c r="L39" s="477">
        <f>Wood!J46</f>
        <v>0</v>
      </c>
      <c r="M39" s="478">
        <f>J39*(1-Recovery_OX!E39)*(1-Recovery_OX!F39)</f>
        <v>0</v>
      </c>
      <c r="N39" s="476">
        <f>K39*(1-Recovery_OX!E39)*(1-Recovery_OX!F39)</f>
        <v>1.6533416558006993E-2</v>
      </c>
      <c r="O39" s="477">
        <f>L39*(1-Recovery_OX!E39)*(1-Recovery_OX!F39)</f>
        <v>0</v>
      </c>
    </row>
    <row r="40" spans="2:15">
      <c r="B40" s="470">
        <f t="shared" si="0"/>
        <v>1978</v>
      </c>
      <c r="C40" s="471">
        <f>Stored_C!E46</f>
        <v>0</v>
      </c>
      <c r="D40" s="472">
        <f>Stored_C!F46+Stored_C!L46</f>
        <v>0</v>
      </c>
      <c r="E40" s="473">
        <f>Stored_C!G46+Stored_C!M46</f>
        <v>0</v>
      </c>
      <c r="F40" s="474">
        <f>F39+HWP!C40</f>
        <v>0</v>
      </c>
      <c r="G40" s="472">
        <f>G39+HWP!D40</f>
        <v>2.0823177057091202</v>
      </c>
      <c r="H40" s="473">
        <f>H39+HWP!E40</f>
        <v>0</v>
      </c>
      <c r="I40" s="456"/>
      <c r="J40" s="475">
        <f>Garden!J47</f>
        <v>0</v>
      </c>
      <c r="K40" s="476">
        <f>Paper!J47</f>
        <v>1.5415655420616396E-2</v>
      </c>
      <c r="L40" s="477">
        <f>Wood!J47</f>
        <v>0</v>
      </c>
      <c r="M40" s="478">
        <f>J40*(1-Recovery_OX!E40)*(1-Recovery_OX!F40)</f>
        <v>0</v>
      </c>
      <c r="N40" s="476">
        <f>K40*(1-Recovery_OX!E40)*(1-Recovery_OX!F40)</f>
        <v>1.5415655420616396E-2</v>
      </c>
      <c r="O40" s="477">
        <f>L40*(1-Recovery_OX!E40)*(1-Recovery_OX!F40)</f>
        <v>0</v>
      </c>
    </row>
    <row r="41" spans="2:15">
      <c r="B41" s="470">
        <f t="shared" si="0"/>
        <v>1979</v>
      </c>
      <c r="C41" s="471">
        <f>Stored_C!E47</f>
        <v>0</v>
      </c>
      <c r="D41" s="472">
        <f>Stored_C!F47+Stored_C!L47</f>
        <v>0</v>
      </c>
      <c r="E41" s="473">
        <f>Stored_C!G47+Stored_C!M47</f>
        <v>0</v>
      </c>
      <c r="F41" s="474">
        <f>F40+HWP!C41</f>
        <v>0</v>
      </c>
      <c r="G41" s="472">
        <f>G40+HWP!D41</f>
        <v>2.0823177057091202</v>
      </c>
      <c r="H41" s="473">
        <f>H40+HWP!E41</f>
        <v>0</v>
      </c>
      <c r="I41" s="456"/>
      <c r="J41" s="475">
        <f>Garden!J48</f>
        <v>0</v>
      </c>
      <c r="K41" s="476">
        <f>Paper!J48</f>
        <v>1.4373461843982359E-2</v>
      </c>
      <c r="L41" s="477">
        <f>Wood!J48</f>
        <v>0</v>
      </c>
      <c r="M41" s="478">
        <f>J41*(1-Recovery_OX!E41)*(1-Recovery_OX!F41)</f>
        <v>0</v>
      </c>
      <c r="N41" s="476">
        <f>K41*(1-Recovery_OX!E41)*(1-Recovery_OX!F41)</f>
        <v>1.4373461843982359E-2</v>
      </c>
      <c r="O41" s="477">
        <f>L41*(1-Recovery_OX!E41)*(1-Recovery_OX!F41)</f>
        <v>0</v>
      </c>
    </row>
    <row r="42" spans="2:15">
      <c r="B42" s="470">
        <f t="shared" si="0"/>
        <v>1980</v>
      </c>
      <c r="C42" s="471">
        <f>Stored_C!E48</f>
        <v>0</v>
      </c>
      <c r="D42" s="472">
        <f>Stored_C!F48+Stored_C!L48</f>
        <v>0</v>
      </c>
      <c r="E42" s="473">
        <f>Stored_C!G48+Stored_C!M48</f>
        <v>0</v>
      </c>
      <c r="F42" s="474">
        <f>F41+HWP!C42</f>
        <v>0</v>
      </c>
      <c r="G42" s="472">
        <f>G41+HWP!D42</f>
        <v>2.0823177057091202</v>
      </c>
      <c r="H42" s="473">
        <f>H41+HWP!E42</f>
        <v>0</v>
      </c>
      <c r="I42" s="456"/>
      <c r="J42" s="475">
        <f>Garden!J49</f>
        <v>0</v>
      </c>
      <c r="K42" s="476">
        <f>Paper!J49</f>
        <v>1.3401726993983107E-2</v>
      </c>
      <c r="L42" s="477">
        <f>Wood!J49</f>
        <v>0</v>
      </c>
      <c r="M42" s="478">
        <f>J42*(1-Recovery_OX!E42)*(1-Recovery_OX!F42)</f>
        <v>0</v>
      </c>
      <c r="N42" s="476">
        <f>K42*(1-Recovery_OX!E42)*(1-Recovery_OX!F42)</f>
        <v>1.3401726993983107E-2</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2.0823177057091202</v>
      </c>
      <c r="H43" s="473">
        <f>H42+HWP!E43</f>
        <v>0</v>
      </c>
      <c r="I43" s="456"/>
      <c r="J43" s="475">
        <f>Garden!J50</f>
        <v>0</v>
      </c>
      <c r="K43" s="476">
        <f>Paper!J50</f>
        <v>1.2495687425256571E-2</v>
      </c>
      <c r="L43" s="477">
        <f>Wood!J50</f>
        <v>0</v>
      </c>
      <c r="M43" s="478">
        <f>J43*(1-Recovery_OX!E43)*(1-Recovery_OX!F43)</f>
        <v>0</v>
      </c>
      <c r="N43" s="476">
        <f>K43*(1-Recovery_OX!E43)*(1-Recovery_OX!F43)</f>
        <v>1.2495687425256571E-2</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2.0823177057091202</v>
      </c>
      <c r="H44" s="473">
        <f>H43+HWP!E44</f>
        <v>0</v>
      </c>
      <c r="I44" s="456"/>
      <c r="J44" s="475">
        <f>Garden!J51</f>
        <v>0</v>
      </c>
      <c r="K44" s="476">
        <f>Paper!J51</f>
        <v>1.1650901730785699E-2</v>
      </c>
      <c r="L44" s="477">
        <f>Wood!J51</f>
        <v>0</v>
      </c>
      <c r="M44" s="478">
        <f>J44*(1-Recovery_OX!E44)*(1-Recovery_OX!F44)</f>
        <v>0</v>
      </c>
      <c r="N44" s="476">
        <f>K44*(1-Recovery_OX!E44)*(1-Recovery_OX!F44)</f>
        <v>1.1650901730785699E-2</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2.0823177057091202</v>
      </c>
      <c r="H45" s="473">
        <f>H44+HWP!E45</f>
        <v>0</v>
      </c>
      <c r="I45" s="456"/>
      <c r="J45" s="475">
        <f>Garden!J52</f>
        <v>0</v>
      </c>
      <c r="K45" s="476">
        <f>Paper!J52</f>
        <v>1.0863228770116102E-2</v>
      </c>
      <c r="L45" s="477">
        <f>Wood!J52</f>
        <v>0</v>
      </c>
      <c r="M45" s="478">
        <f>J45*(1-Recovery_OX!E45)*(1-Recovery_OX!F45)</f>
        <v>0</v>
      </c>
      <c r="N45" s="476">
        <f>K45*(1-Recovery_OX!E45)*(1-Recovery_OX!F45)</f>
        <v>1.0863228770116102E-2</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2.0823177057091202</v>
      </c>
      <c r="H46" s="473">
        <f>H45+HWP!E46</f>
        <v>0</v>
      </c>
      <c r="I46" s="456"/>
      <c r="J46" s="475">
        <f>Garden!J53</f>
        <v>0</v>
      </c>
      <c r="K46" s="476">
        <f>Paper!J53</f>
        <v>1.0128807369480748E-2</v>
      </c>
      <c r="L46" s="477">
        <f>Wood!J53</f>
        <v>0</v>
      </c>
      <c r="M46" s="478">
        <f>J46*(1-Recovery_OX!E46)*(1-Recovery_OX!F46)</f>
        <v>0</v>
      </c>
      <c r="N46" s="476">
        <f>K46*(1-Recovery_OX!E46)*(1-Recovery_OX!F46)</f>
        <v>1.0128807369480748E-2</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2.0823177057091202</v>
      </c>
      <c r="H47" s="473">
        <f>H46+HWP!E47</f>
        <v>0</v>
      </c>
      <c r="I47" s="456"/>
      <c r="J47" s="475">
        <f>Garden!J54</f>
        <v>0</v>
      </c>
      <c r="K47" s="476">
        <f>Paper!J54</f>
        <v>9.4440373943216749E-3</v>
      </c>
      <c r="L47" s="477">
        <f>Wood!J54</f>
        <v>0</v>
      </c>
      <c r="M47" s="478">
        <f>J47*(1-Recovery_OX!E47)*(1-Recovery_OX!F47)</f>
        <v>0</v>
      </c>
      <c r="N47" s="476">
        <f>K47*(1-Recovery_OX!E47)*(1-Recovery_OX!F47)</f>
        <v>9.4440373943216749E-3</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2.0823177057091202</v>
      </c>
      <c r="H48" s="473">
        <f>H47+HWP!E48</f>
        <v>0</v>
      </c>
      <c r="I48" s="456"/>
      <c r="J48" s="475">
        <f>Garden!J55</f>
        <v>0</v>
      </c>
      <c r="K48" s="476">
        <f>Paper!J55</f>
        <v>8.8055621014262037E-3</v>
      </c>
      <c r="L48" s="477">
        <f>Wood!J55</f>
        <v>0</v>
      </c>
      <c r="M48" s="478">
        <f>J48*(1-Recovery_OX!E48)*(1-Recovery_OX!F48)</f>
        <v>0</v>
      </c>
      <c r="N48" s="476">
        <f>K48*(1-Recovery_OX!E48)*(1-Recovery_OX!F48)</f>
        <v>8.8055621014262037E-3</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2.0823177057091202</v>
      </c>
      <c r="H49" s="473">
        <f>H48+HWP!E49</f>
        <v>0</v>
      </c>
      <c r="I49" s="456"/>
      <c r="J49" s="475">
        <f>Garden!J56</f>
        <v>0</v>
      </c>
      <c r="K49" s="476">
        <f>Paper!J56</f>
        <v>8.2102516841678283E-3</v>
      </c>
      <c r="L49" s="477">
        <f>Wood!J56</f>
        <v>0</v>
      </c>
      <c r="M49" s="478">
        <f>J49*(1-Recovery_OX!E49)*(1-Recovery_OX!F49)</f>
        <v>0</v>
      </c>
      <c r="N49" s="476">
        <f>K49*(1-Recovery_OX!E49)*(1-Recovery_OX!F49)</f>
        <v>8.2102516841678283E-3</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2.0823177057091202</v>
      </c>
      <c r="H50" s="473">
        <f>H49+HWP!E50</f>
        <v>0</v>
      </c>
      <c r="I50" s="456"/>
      <c r="J50" s="475">
        <f>Garden!J57</f>
        <v>0</v>
      </c>
      <c r="K50" s="476">
        <f>Paper!J57</f>
        <v>7.6551879301904862E-3</v>
      </c>
      <c r="L50" s="477">
        <f>Wood!J57</f>
        <v>0</v>
      </c>
      <c r="M50" s="478">
        <f>J50*(1-Recovery_OX!E50)*(1-Recovery_OX!F50)</f>
        <v>0</v>
      </c>
      <c r="N50" s="476">
        <f>K50*(1-Recovery_OX!E50)*(1-Recovery_OX!F50)</f>
        <v>7.6551879301904862E-3</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2.0823177057091202</v>
      </c>
      <c r="H51" s="473">
        <f>H50+HWP!E51</f>
        <v>0</v>
      </c>
      <c r="I51" s="456"/>
      <c r="J51" s="475">
        <f>Garden!J58</f>
        <v>0</v>
      </c>
      <c r="K51" s="476">
        <f>Paper!J58</f>
        <v>7.1376499163282175E-3</v>
      </c>
      <c r="L51" s="477">
        <f>Wood!J58</f>
        <v>0</v>
      </c>
      <c r="M51" s="478">
        <f>J51*(1-Recovery_OX!E51)*(1-Recovery_OX!F51)</f>
        <v>0</v>
      </c>
      <c r="N51" s="476">
        <f>K51*(1-Recovery_OX!E51)*(1-Recovery_OX!F51)</f>
        <v>7.1376499163282175E-3</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2.0823177057091202</v>
      </c>
      <c r="H52" s="473">
        <f>H51+HWP!E52</f>
        <v>0</v>
      </c>
      <c r="I52" s="456"/>
      <c r="J52" s="475">
        <f>Garden!J59</f>
        <v>0</v>
      </c>
      <c r="K52" s="476">
        <f>Paper!J59</f>
        <v>6.6551006706366388E-3</v>
      </c>
      <c r="L52" s="477">
        <f>Wood!J59</f>
        <v>0</v>
      </c>
      <c r="M52" s="478">
        <f>J52*(1-Recovery_OX!E52)*(1-Recovery_OX!F52)</f>
        <v>0</v>
      </c>
      <c r="N52" s="476">
        <f>K52*(1-Recovery_OX!E52)*(1-Recovery_OX!F52)</f>
        <v>6.6551006706366388E-3</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2.0823177057091202</v>
      </c>
      <c r="H53" s="473">
        <f>H52+HWP!E53</f>
        <v>0</v>
      </c>
      <c r="I53" s="456"/>
      <c r="J53" s="475">
        <f>Garden!J60</f>
        <v>0</v>
      </c>
      <c r="K53" s="476">
        <f>Paper!J60</f>
        <v>6.2051747361535339E-3</v>
      </c>
      <c r="L53" s="477">
        <f>Wood!J60</f>
        <v>0</v>
      </c>
      <c r="M53" s="478">
        <f>J53*(1-Recovery_OX!E53)*(1-Recovery_OX!F53)</f>
        <v>0</v>
      </c>
      <c r="N53" s="476">
        <f>K53*(1-Recovery_OX!E53)*(1-Recovery_OX!F53)</f>
        <v>6.2051747361535339E-3</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2.0823177057091202</v>
      </c>
      <c r="H54" s="473">
        <f>H53+HWP!E54</f>
        <v>0</v>
      </c>
      <c r="I54" s="456"/>
      <c r="J54" s="475">
        <f>Garden!J61</f>
        <v>0</v>
      </c>
      <c r="K54" s="476">
        <f>Paper!J61</f>
        <v>5.7856665754260775E-3</v>
      </c>
      <c r="L54" s="477">
        <f>Wood!J61</f>
        <v>0</v>
      </c>
      <c r="M54" s="478">
        <f>J54*(1-Recovery_OX!E54)*(1-Recovery_OX!F54)</f>
        <v>0</v>
      </c>
      <c r="N54" s="476">
        <f>K54*(1-Recovery_OX!E54)*(1-Recovery_OX!F54)</f>
        <v>5.7856665754260775E-3</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2.0823177057091202</v>
      </c>
      <c r="H55" s="473">
        <f>H54+HWP!E55</f>
        <v>0</v>
      </c>
      <c r="I55" s="456"/>
      <c r="J55" s="475">
        <f>Garden!J62</f>
        <v>0</v>
      </c>
      <c r="K55" s="476">
        <f>Paper!J62</f>
        <v>5.3945197589636866E-3</v>
      </c>
      <c r="L55" s="477">
        <f>Wood!J62</f>
        <v>0</v>
      </c>
      <c r="M55" s="478">
        <f>J55*(1-Recovery_OX!E55)*(1-Recovery_OX!F55)</f>
        <v>0</v>
      </c>
      <c r="N55" s="476">
        <f>K55*(1-Recovery_OX!E55)*(1-Recovery_OX!F55)</f>
        <v>5.3945197589636866E-3</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2.0823177057091202</v>
      </c>
      <c r="H56" s="473">
        <f>H55+HWP!E56</f>
        <v>0</v>
      </c>
      <c r="I56" s="456"/>
      <c r="J56" s="475">
        <f>Garden!J63</f>
        <v>0</v>
      </c>
      <c r="K56" s="476">
        <f>Paper!J63</f>
        <v>5.0298168846182678E-3</v>
      </c>
      <c r="L56" s="477">
        <f>Wood!J63</f>
        <v>0</v>
      </c>
      <c r="M56" s="478">
        <f>J56*(1-Recovery_OX!E56)*(1-Recovery_OX!F56)</f>
        <v>0</v>
      </c>
      <c r="N56" s="476">
        <f>K56*(1-Recovery_OX!E56)*(1-Recovery_OX!F56)</f>
        <v>5.0298168846182678E-3</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2.0823177057091202</v>
      </c>
      <c r="H57" s="473">
        <f>H56+HWP!E57</f>
        <v>0</v>
      </c>
      <c r="I57" s="456"/>
      <c r="J57" s="475">
        <f>Garden!J64</f>
        <v>0</v>
      </c>
      <c r="K57" s="476">
        <f>Paper!J64</f>
        <v>4.6897701784766625E-3</v>
      </c>
      <c r="L57" s="477">
        <f>Wood!J64</f>
        <v>0</v>
      </c>
      <c r="M57" s="478">
        <f>J57*(1-Recovery_OX!E57)*(1-Recovery_OX!F57)</f>
        <v>0</v>
      </c>
      <c r="N57" s="476">
        <f>K57*(1-Recovery_OX!E57)*(1-Recovery_OX!F57)</f>
        <v>4.6897701784766625E-3</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2.0823177057091202</v>
      </c>
      <c r="H58" s="473">
        <f>H57+HWP!E58</f>
        <v>0</v>
      </c>
      <c r="I58" s="456"/>
      <c r="J58" s="475">
        <f>Garden!J65</f>
        <v>0</v>
      </c>
      <c r="K58" s="476">
        <f>Paper!J65</f>
        <v>4.3727127311908561E-3</v>
      </c>
      <c r="L58" s="477">
        <f>Wood!J65</f>
        <v>0</v>
      </c>
      <c r="M58" s="478">
        <f>J58*(1-Recovery_OX!E58)*(1-Recovery_OX!F58)</f>
        <v>0</v>
      </c>
      <c r="N58" s="476">
        <f>K58*(1-Recovery_OX!E58)*(1-Recovery_OX!F58)</f>
        <v>4.3727127311908561E-3</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2.0823177057091202</v>
      </c>
      <c r="H59" s="473">
        <f>H58+HWP!E59</f>
        <v>0</v>
      </c>
      <c r="I59" s="456"/>
      <c r="J59" s="475">
        <f>Garden!J66</f>
        <v>0</v>
      </c>
      <c r="K59" s="476">
        <f>Paper!J66</f>
        <v>4.0770903267864141E-3</v>
      </c>
      <c r="L59" s="477">
        <f>Wood!J66</f>
        <v>0</v>
      </c>
      <c r="M59" s="478">
        <f>J59*(1-Recovery_OX!E59)*(1-Recovery_OX!F59)</f>
        <v>0</v>
      </c>
      <c r="N59" s="476">
        <f>K59*(1-Recovery_OX!E59)*(1-Recovery_OX!F59)</f>
        <v>4.0770903267864141E-3</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2.0823177057091202</v>
      </c>
      <c r="H60" s="473">
        <f>H59+HWP!E60</f>
        <v>0</v>
      </c>
      <c r="I60" s="456"/>
      <c r="J60" s="475">
        <f>Garden!J67</f>
        <v>0</v>
      </c>
      <c r="K60" s="476">
        <f>Paper!J67</f>
        <v>3.8014538238939754E-3</v>
      </c>
      <c r="L60" s="477">
        <f>Wood!J67</f>
        <v>0</v>
      </c>
      <c r="M60" s="478">
        <f>J60*(1-Recovery_OX!E60)*(1-Recovery_OX!F60)</f>
        <v>0</v>
      </c>
      <c r="N60" s="476">
        <f>K60*(1-Recovery_OX!E60)*(1-Recovery_OX!F60)</f>
        <v>3.8014538238939754E-3</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2.0823177057091202</v>
      </c>
      <c r="H61" s="473">
        <f>H60+HWP!E61</f>
        <v>0</v>
      </c>
      <c r="I61" s="456"/>
      <c r="J61" s="475">
        <f>Garden!J68</f>
        <v>0</v>
      </c>
      <c r="K61" s="476">
        <f>Paper!J68</f>
        <v>3.5444520520565778E-3</v>
      </c>
      <c r="L61" s="477">
        <f>Wood!J68</f>
        <v>0</v>
      </c>
      <c r="M61" s="478">
        <f>J61*(1-Recovery_OX!E61)*(1-Recovery_OX!F61)</f>
        <v>0</v>
      </c>
      <c r="N61" s="476">
        <f>K61*(1-Recovery_OX!E61)*(1-Recovery_OX!F61)</f>
        <v>3.5444520520565778E-3</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2.0823177057091202</v>
      </c>
      <c r="H62" s="473">
        <f>H61+HWP!E62</f>
        <v>0</v>
      </c>
      <c r="I62" s="456"/>
      <c r="J62" s="475">
        <f>Garden!J69</f>
        <v>0</v>
      </c>
      <c r="K62" s="476">
        <f>Paper!J69</f>
        <v>3.3048251882905094E-3</v>
      </c>
      <c r="L62" s="477">
        <f>Wood!J69</f>
        <v>0</v>
      </c>
      <c r="M62" s="478">
        <f>J62*(1-Recovery_OX!E62)*(1-Recovery_OX!F62)</f>
        <v>0</v>
      </c>
      <c r="N62" s="476">
        <f>K62*(1-Recovery_OX!E62)*(1-Recovery_OX!F62)</f>
        <v>3.3048251882905094E-3</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2.0823177057091202</v>
      </c>
      <c r="H63" s="473">
        <f>H62+HWP!E63</f>
        <v>0</v>
      </c>
      <c r="I63" s="456"/>
      <c r="J63" s="475">
        <f>Garden!J70</f>
        <v>0</v>
      </c>
      <c r="K63" s="476">
        <f>Paper!J70</f>
        <v>3.081398581431583E-3</v>
      </c>
      <c r="L63" s="477">
        <f>Wood!J70</f>
        <v>0</v>
      </c>
      <c r="M63" s="478">
        <f>J63*(1-Recovery_OX!E63)*(1-Recovery_OX!F63)</f>
        <v>0</v>
      </c>
      <c r="N63" s="476">
        <f>K63*(1-Recovery_OX!E63)*(1-Recovery_OX!F63)</f>
        <v>3.081398581431583E-3</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2.0823177057091202</v>
      </c>
      <c r="H64" s="473">
        <f>H63+HWP!E64</f>
        <v>0</v>
      </c>
      <c r="I64" s="456"/>
      <c r="J64" s="475">
        <f>Garden!J71</f>
        <v>0</v>
      </c>
      <c r="K64" s="476">
        <f>Paper!J71</f>
        <v>2.8730769939937636E-3</v>
      </c>
      <c r="L64" s="477">
        <f>Wood!J71</f>
        <v>0</v>
      </c>
      <c r="M64" s="478">
        <f>J64*(1-Recovery_OX!E64)*(1-Recovery_OX!F64)</f>
        <v>0</v>
      </c>
      <c r="N64" s="476">
        <f>K64*(1-Recovery_OX!E64)*(1-Recovery_OX!F64)</f>
        <v>2.8730769939937636E-3</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2.0823177057091202</v>
      </c>
      <c r="H65" s="473">
        <f>H64+HWP!E65</f>
        <v>0</v>
      </c>
      <c r="I65" s="456"/>
      <c r="J65" s="475">
        <f>Garden!J72</f>
        <v>0</v>
      </c>
      <c r="K65" s="476">
        <f>Paper!J72</f>
        <v>2.6788392333137443E-3</v>
      </c>
      <c r="L65" s="477">
        <f>Wood!J72</f>
        <v>0</v>
      </c>
      <c r="M65" s="478">
        <f>J65*(1-Recovery_OX!E65)*(1-Recovery_OX!F65)</f>
        <v>0</v>
      </c>
      <c r="N65" s="476">
        <f>K65*(1-Recovery_OX!E65)*(1-Recovery_OX!F65)</f>
        <v>2.6788392333137443E-3</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2.0823177057091202</v>
      </c>
      <c r="H66" s="473">
        <f>H65+HWP!E66</f>
        <v>0</v>
      </c>
      <c r="I66" s="456"/>
      <c r="J66" s="475">
        <f>Garden!J73</f>
        <v>0</v>
      </c>
      <c r="K66" s="476">
        <f>Paper!J73</f>
        <v>2.4977331456633241E-3</v>
      </c>
      <c r="L66" s="477">
        <f>Wood!J73</f>
        <v>0</v>
      </c>
      <c r="M66" s="478">
        <f>J66*(1-Recovery_OX!E66)*(1-Recovery_OX!F66)</f>
        <v>0</v>
      </c>
      <c r="N66" s="476">
        <f>K66*(1-Recovery_OX!E66)*(1-Recovery_OX!F66)</f>
        <v>2.4977331456633241E-3</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2.0823177057091202</v>
      </c>
      <c r="H67" s="473">
        <f>H66+HWP!E67</f>
        <v>0</v>
      </c>
      <c r="I67" s="456"/>
      <c r="J67" s="475">
        <f>Garden!J74</f>
        <v>0</v>
      </c>
      <c r="K67" s="476">
        <f>Paper!J74</f>
        <v>2.3288709487907268E-3</v>
      </c>
      <c r="L67" s="477">
        <f>Wood!J74</f>
        <v>0</v>
      </c>
      <c r="M67" s="478">
        <f>J67*(1-Recovery_OX!E67)*(1-Recovery_OX!F67)</f>
        <v>0</v>
      </c>
      <c r="N67" s="476">
        <f>K67*(1-Recovery_OX!E67)*(1-Recovery_OX!F67)</f>
        <v>2.3288709487907268E-3</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2.0823177057091202</v>
      </c>
      <c r="H68" s="473">
        <f>H67+HWP!E68</f>
        <v>0</v>
      </c>
      <c r="I68" s="456"/>
      <c r="J68" s="475">
        <f>Garden!J75</f>
        <v>0</v>
      </c>
      <c r="K68" s="476">
        <f>Paper!J75</f>
        <v>2.1714248800109759E-3</v>
      </c>
      <c r="L68" s="477">
        <f>Wood!J75</f>
        <v>0</v>
      </c>
      <c r="M68" s="478">
        <f>J68*(1-Recovery_OX!E68)*(1-Recovery_OX!F68)</f>
        <v>0</v>
      </c>
      <c r="N68" s="476">
        <f>K68*(1-Recovery_OX!E68)*(1-Recovery_OX!F68)</f>
        <v>2.1714248800109759E-3</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2.0823177057091202</v>
      </c>
      <c r="H69" s="473">
        <f>H68+HWP!E69</f>
        <v>0</v>
      </c>
      <c r="I69" s="456"/>
      <c r="J69" s="475">
        <f>Garden!J76</f>
        <v>0</v>
      </c>
      <c r="K69" s="476">
        <f>Paper!J76</f>
        <v>2.0246231385122491E-3</v>
      </c>
      <c r="L69" s="477">
        <f>Wood!J76</f>
        <v>0</v>
      </c>
      <c r="M69" s="478">
        <f>J69*(1-Recovery_OX!E69)*(1-Recovery_OX!F69)</f>
        <v>0</v>
      </c>
      <c r="N69" s="476">
        <f>K69*(1-Recovery_OX!E69)*(1-Recovery_OX!F69)</f>
        <v>2.0246231385122491E-3</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2.0823177057091202</v>
      </c>
      <c r="H70" s="473">
        <f>H69+HWP!E70</f>
        <v>0</v>
      </c>
      <c r="I70" s="456"/>
      <c r="J70" s="475">
        <f>Garden!J77</f>
        <v>0</v>
      </c>
      <c r="K70" s="476">
        <f>Paper!J77</f>
        <v>1.8877461019874058E-3</v>
      </c>
      <c r="L70" s="477">
        <f>Wood!J77</f>
        <v>0</v>
      </c>
      <c r="M70" s="478">
        <f>J70*(1-Recovery_OX!E70)*(1-Recovery_OX!F70)</f>
        <v>0</v>
      </c>
      <c r="N70" s="476">
        <f>K70*(1-Recovery_OX!E70)*(1-Recovery_OX!F70)</f>
        <v>1.8877461019874058E-3</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2.0823177057091202</v>
      </c>
      <c r="H71" s="473">
        <f>H70+HWP!E71</f>
        <v>0</v>
      </c>
      <c r="I71" s="456"/>
      <c r="J71" s="475">
        <f>Garden!J78</f>
        <v>0</v>
      </c>
      <c r="K71" s="476">
        <f>Paper!J78</f>
        <v>1.7601227990446009E-3</v>
      </c>
      <c r="L71" s="477">
        <f>Wood!J78</f>
        <v>0</v>
      </c>
      <c r="M71" s="478">
        <f>J71*(1-Recovery_OX!E71)*(1-Recovery_OX!F71)</f>
        <v>0</v>
      </c>
      <c r="N71" s="476">
        <f>K71*(1-Recovery_OX!E71)*(1-Recovery_OX!F71)</f>
        <v>1.7601227990446009E-3</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2.0823177057091202</v>
      </c>
      <c r="H72" s="473">
        <f>H71+HWP!E72</f>
        <v>0</v>
      </c>
      <c r="I72" s="456"/>
      <c r="J72" s="475">
        <f>Garden!J79</f>
        <v>0</v>
      </c>
      <c r="K72" s="476">
        <f>Paper!J79</f>
        <v>1.6411276201047452E-3</v>
      </c>
      <c r="L72" s="477">
        <f>Wood!J79</f>
        <v>0</v>
      </c>
      <c r="M72" s="478">
        <f>J72*(1-Recovery_OX!E72)*(1-Recovery_OX!F72)</f>
        <v>0</v>
      </c>
      <c r="N72" s="476">
        <f>K72*(1-Recovery_OX!E72)*(1-Recovery_OX!F72)</f>
        <v>1.6411276201047452E-3</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2.0823177057091202</v>
      </c>
      <c r="H73" s="473">
        <f>H72+HWP!E73</f>
        <v>0</v>
      </c>
      <c r="I73" s="456"/>
      <c r="J73" s="475">
        <f>Garden!J80</f>
        <v>0</v>
      </c>
      <c r="K73" s="476">
        <f>Paper!J80</f>
        <v>1.5301772506626213E-3</v>
      </c>
      <c r="L73" s="477">
        <f>Wood!J80</f>
        <v>0</v>
      </c>
      <c r="M73" s="478">
        <f>J73*(1-Recovery_OX!E73)*(1-Recovery_OX!F73)</f>
        <v>0</v>
      </c>
      <c r="N73" s="476">
        <f>K73*(1-Recovery_OX!E73)*(1-Recovery_OX!F73)</f>
        <v>1.5301772506626213E-3</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2.0823177057091202</v>
      </c>
      <c r="H74" s="473">
        <f>H73+HWP!E74</f>
        <v>0</v>
      </c>
      <c r="I74" s="456"/>
      <c r="J74" s="475">
        <f>Garden!J81</f>
        <v>0</v>
      </c>
      <c r="K74" s="476">
        <f>Paper!J81</f>
        <v>1.4267278118785033E-3</v>
      </c>
      <c r="L74" s="477">
        <f>Wood!J81</f>
        <v>0</v>
      </c>
      <c r="M74" s="478">
        <f>J74*(1-Recovery_OX!E74)*(1-Recovery_OX!F74)</f>
        <v>0</v>
      </c>
      <c r="N74" s="476">
        <f>K74*(1-Recovery_OX!E74)*(1-Recovery_OX!F74)</f>
        <v>1.4267278118785033E-3</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2.0823177057091202</v>
      </c>
      <c r="H75" s="473">
        <f>H74+HWP!E75</f>
        <v>0</v>
      </c>
      <c r="I75" s="456"/>
      <c r="J75" s="475">
        <f>Garden!J82</f>
        <v>0</v>
      </c>
      <c r="K75" s="476">
        <f>Paper!J82</f>
        <v>1.3302721944834527E-3</v>
      </c>
      <c r="L75" s="477">
        <f>Wood!J82</f>
        <v>0</v>
      </c>
      <c r="M75" s="478">
        <f>J75*(1-Recovery_OX!E75)*(1-Recovery_OX!F75)</f>
        <v>0</v>
      </c>
      <c r="N75" s="476">
        <f>K75*(1-Recovery_OX!E75)*(1-Recovery_OX!F75)</f>
        <v>1.3302721944834527E-3</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2.0823177057091202</v>
      </c>
      <c r="H76" s="473">
        <f>H75+HWP!E76</f>
        <v>0</v>
      </c>
      <c r="I76" s="456"/>
      <c r="J76" s="475">
        <f>Garden!J83</f>
        <v>0</v>
      </c>
      <c r="K76" s="476">
        <f>Paper!J83</f>
        <v>1.240337572929095E-3</v>
      </c>
      <c r="L76" s="477">
        <f>Wood!J83</f>
        <v>0</v>
      </c>
      <c r="M76" s="478">
        <f>J76*(1-Recovery_OX!E76)*(1-Recovery_OX!F76)</f>
        <v>0</v>
      </c>
      <c r="N76" s="476">
        <f>K76*(1-Recovery_OX!E76)*(1-Recovery_OX!F76)</f>
        <v>1.240337572929095E-3</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2.0823177057091202</v>
      </c>
      <c r="H77" s="473">
        <f>H76+HWP!E77</f>
        <v>0</v>
      </c>
      <c r="I77" s="456"/>
      <c r="J77" s="475">
        <f>Garden!J84</f>
        <v>0</v>
      </c>
      <c r="K77" s="476">
        <f>Paper!J84</f>
        <v>1.1564830875962315E-3</v>
      </c>
      <c r="L77" s="477">
        <f>Wood!J84</f>
        <v>0</v>
      </c>
      <c r="M77" s="478">
        <f>J77*(1-Recovery_OX!E77)*(1-Recovery_OX!F77)</f>
        <v>0</v>
      </c>
      <c r="N77" s="476">
        <f>K77*(1-Recovery_OX!E77)*(1-Recovery_OX!F77)</f>
        <v>1.1564830875962315E-3</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2.0823177057091202</v>
      </c>
      <c r="H78" s="473">
        <f>H77+HWP!E78</f>
        <v>0</v>
      </c>
      <c r="I78" s="456"/>
      <c r="J78" s="475">
        <f>Garden!J85</f>
        <v>0</v>
      </c>
      <c r="K78" s="476">
        <f>Paper!J85</f>
        <v>1.0782976837004758E-3</v>
      </c>
      <c r="L78" s="477">
        <f>Wood!J85</f>
        <v>0</v>
      </c>
      <c r="M78" s="478">
        <f>J78*(1-Recovery_OX!E78)*(1-Recovery_OX!F78)</f>
        <v>0</v>
      </c>
      <c r="N78" s="476">
        <f>K78*(1-Recovery_OX!E78)*(1-Recovery_OX!F78)</f>
        <v>1.0782976837004758E-3</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2.0823177057091202</v>
      </c>
      <c r="H79" s="473">
        <f>H78+HWP!E79</f>
        <v>0</v>
      </c>
      <c r="I79" s="456"/>
      <c r="J79" s="475">
        <f>Garden!J86</f>
        <v>0</v>
      </c>
      <c r="K79" s="476">
        <f>Paper!J86</f>
        <v>1.0053980963012227E-3</v>
      </c>
      <c r="L79" s="477">
        <f>Wood!J86</f>
        <v>0</v>
      </c>
      <c r="M79" s="478">
        <f>J79*(1-Recovery_OX!E79)*(1-Recovery_OX!F79)</f>
        <v>0</v>
      </c>
      <c r="N79" s="476">
        <f>K79*(1-Recovery_OX!E79)*(1-Recovery_OX!F79)</f>
        <v>1.0053980963012227E-3</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2.0823177057091202</v>
      </c>
      <c r="H80" s="473">
        <f>H79+HWP!E80</f>
        <v>0</v>
      </c>
      <c r="I80" s="456"/>
      <c r="J80" s="475">
        <f>Garden!J87</f>
        <v>0</v>
      </c>
      <c r="K80" s="476">
        <f>Paper!J87</f>
        <v>9.3742697153646531E-4</v>
      </c>
      <c r="L80" s="477">
        <f>Wood!J87</f>
        <v>0</v>
      </c>
      <c r="M80" s="478">
        <f>J80*(1-Recovery_OX!E80)*(1-Recovery_OX!F80)</f>
        <v>0</v>
      </c>
      <c r="N80" s="476">
        <f>K80*(1-Recovery_OX!E80)*(1-Recovery_OX!F80)</f>
        <v>9.3742697153646531E-4</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2.0823177057091202</v>
      </c>
      <c r="H81" s="473">
        <f>H80+HWP!E81</f>
        <v>0</v>
      </c>
      <c r="I81" s="456"/>
      <c r="J81" s="475">
        <f>Garden!J88</f>
        <v>0</v>
      </c>
      <c r="K81" s="476">
        <f>Paper!J88</f>
        <v>8.7405111487374955E-4</v>
      </c>
      <c r="L81" s="477">
        <f>Wood!J88</f>
        <v>0</v>
      </c>
      <c r="M81" s="478">
        <f>J81*(1-Recovery_OX!E81)*(1-Recovery_OX!F81)</f>
        <v>0</v>
      </c>
      <c r="N81" s="476">
        <f>K81*(1-Recovery_OX!E81)*(1-Recovery_OX!F81)</f>
        <v>8.7405111487374955E-4</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2.0823177057091202</v>
      </c>
      <c r="H82" s="473">
        <f>H81+HWP!E82</f>
        <v>0</v>
      </c>
      <c r="I82" s="456"/>
      <c r="J82" s="475">
        <f>Garden!J89</f>
        <v>0</v>
      </c>
      <c r="K82" s="476">
        <f>Paper!J89</f>
        <v>8.1495985779018803E-4</v>
      </c>
      <c r="L82" s="477">
        <f>Wood!J89</f>
        <v>0</v>
      </c>
      <c r="M82" s="478">
        <f>J82*(1-Recovery_OX!E82)*(1-Recovery_OX!F82)</f>
        <v>0</v>
      </c>
      <c r="N82" s="476">
        <f>K82*(1-Recovery_OX!E82)*(1-Recovery_OX!F82)</f>
        <v>8.1495985779018803E-4</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2.0823177057091202</v>
      </c>
      <c r="H83" s="473">
        <f>H82+HWP!E83</f>
        <v>0</v>
      </c>
      <c r="I83" s="456"/>
      <c r="J83" s="475">
        <f>Garden!J90</f>
        <v>0</v>
      </c>
      <c r="K83" s="476">
        <f>Paper!J90</f>
        <v>7.5986353487500187E-4</v>
      </c>
      <c r="L83" s="477">
        <f>Wood!J90</f>
        <v>0</v>
      </c>
      <c r="M83" s="478">
        <f>J83*(1-Recovery_OX!E83)*(1-Recovery_OX!F83)</f>
        <v>0</v>
      </c>
      <c r="N83" s="476">
        <f>K83*(1-Recovery_OX!E83)*(1-Recovery_OX!F83)</f>
        <v>7.5986353487500187E-4</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2.0823177057091202</v>
      </c>
      <c r="H84" s="473">
        <f>H83+HWP!E84</f>
        <v>0</v>
      </c>
      <c r="I84" s="456"/>
      <c r="J84" s="475">
        <f>Garden!J91</f>
        <v>0</v>
      </c>
      <c r="K84" s="476">
        <f>Paper!J91</f>
        <v>7.0849206388933969E-4</v>
      </c>
      <c r="L84" s="477">
        <f>Wood!J91</f>
        <v>0</v>
      </c>
      <c r="M84" s="478">
        <f>J84*(1-Recovery_OX!E84)*(1-Recovery_OX!F84)</f>
        <v>0</v>
      </c>
      <c r="N84" s="476">
        <f>K84*(1-Recovery_OX!E84)*(1-Recovery_OX!F84)</f>
        <v>7.0849206388933969E-4</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2.0823177057091202</v>
      </c>
      <c r="H85" s="473">
        <f>H84+HWP!E85</f>
        <v>0</v>
      </c>
      <c r="I85" s="456"/>
      <c r="J85" s="475">
        <f>Garden!J92</f>
        <v>0</v>
      </c>
      <c r="K85" s="476">
        <f>Paper!J92</f>
        <v>6.6059362182283065E-4</v>
      </c>
      <c r="L85" s="477">
        <f>Wood!J92</f>
        <v>0</v>
      </c>
      <c r="M85" s="478">
        <f>J85*(1-Recovery_OX!E85)*(1-Recovery_OX!F85)</f>
        <v>0</v>
      </c>
      <c r="N85" s="476">
        <f>K85*(1-Recovery_OX!E85)*(1-Recovery_OX!F85)</f>
        <v>6.6059362182283065E-4</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2.0823177057091202</v>
      </c>
      <c r="H86" s="473">
        <f>H85+HWP!E86</f>
        <v>0</v>
      </c>
      <c r="I86" s="456"/>
      <c r="J86" s="475">
        <f>Garden!J93</f>
        <v>0</v>
      </c>
      <c r="K86" s="476">
        <f>Paper!J93</f>
        <v>6.1593341045689442E-4</v>
      </c>
      <c r="L86" s="477">
        <f>Wood!J93</f>
        <v>0</v>
      </c>
      <c r="M86" s="478">
        <f>J86*(1-Recovery_OX!E86)*(1-Recovery_OX!F86)</f>
        <v>0</v>
      </c>
      <c r="N86" s="476">
        <f>K86*(1-Recovery_OX!E86)*(1-Recovery_OX!F86)</f>
        <v>6.1593341045689442E-4</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2.0823177057091202</v>
      </c>
      <c r="H87" s="473">
        <f>H86+HWP!E87</f>
        <v>0</v>
      </c>
      <c r="I87" s="456"/>
      <c r="J87" s="475">
        <f>Garden!J94</f>
        <v>0</v>
      </c>
      <c r="K87" s="476">
        <f>Paper!J94</f>
        <v>5.7429250538360216E-4</v>
      </c>
      <c r="L87" s="477">
        <f>Wood!J94</f>
        <v>0</v>
      </c>
      <c r="M87" s="478">
        <f>J87*(1-Recovery_OX!E87)*(1-Recovery_OX!F87)</f>
        <v>0</v>
      </c>
      <c r="N87" s="476">
        <f>K87*(1-Recovery_OX!E87)*(1-Recovery_OX!F87)</f>
        <v>5.7429250538360216E-4</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2.0823177057091202</v>
      </c>
      <c r="H88" s="473">
        <f>H87+HWP!E88</f>
        <v>0</v>
      </c>
      <c r="I88" s="456"/>
      <c r="J88" s="475">
        <f>Garden!J95</f>
        <v>0</v>
      </c>
      <c r="K88" s="476">
        <f>Paper!J95</f>
        <v>5.354667828379742E-4</v>
      </c>
      <c r="L88" s="477">
        <f>Wood!J95</f>
        <v>0</v>
      </c>
      <c r="M88" s="478">
        <f>J88*(1-Recovery_OX!E88)*(1-Recovery_OX!F88)</f>
        <v>0</v>
      </c>
      <c r="N88" s="476">
        <f>K88*(1-Recovery_OX!E88)*(1-Recovery_OX!F88)</f>
        <v>5.354667828379742E-4</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2.0823177057091202</v>
      </c>
      <c r="H89" s="473">
        <f>H88+HWP!E89</f>
        <v>0</v>
      </c>
      <c r="I89" s="456"/>
      <c r="J89" s="475">
        <f>Garden!J96</f>
        <v>0</v>
      </c>
      <c r="K89" s="476">
        <f>Paper!J96</f>
        <v>4.9926591908304755E-4</v>
      </c>
      <c r="L89" s="477">
        <f>Wood!J96</f>
        <v>0</v>
      </c>
      <c r="M89" s="478">
        <f>J89*(1-Recovery_OX!E89)*(1-Recovery_OX!F89)</f>
        <v>0</v>
      </c>
      <c r="N89" s="476">
        <f>K89*(1-Recovery_OX!E89)*(1-Recovery_OX!F89)</f>
        <v>4.9926591908304755E-4</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2.0823177057091202</v>
      </c>
      <c r="H90" s="473">
        <f>H89+HWP!E90</f>
        <v>0</v>
      </c>
      <c r="I90" s="456"/>
      <c r="J90" s="475">
        <f>Garden!J97</f>
        <v>0</v>
      </c>
      <c r="K90" s="476">
        <f>Paper!J97</f>
        <v>4.655124574426968E-4</v>
      </c>
      <c r="L90" s="477">
        <f>Wood!J97</f>
        <v>0</v>
      </c>
      <c r="M90" s="478">
        <f>J90*(1-Recovery_OX!E90)*(1-Recovery_OX!F90)</f>
        <v>0</v>
      </c>
      <c r="N90" s="476">
        <f>K90*(1-Recovery_OX!E90)*(1-Recovery_OX!F90)</f>
        <v>4.655124574426968E-4</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2.0823177057091202</v>
      </c>
      <c r="H91" s="473">
        <f>H90+HWP!E91</f>
        <v>0</v>
      </c>
      <c r="I91" s="456"/>
      <c r="J91" s="475">
        <f>Garden!J98</f>
        <v>0</v>
      </c>
      <c r="K91" s="476">
        <f>Paper!J98</f>
        <v>4.3404093840880125E-4</v>
      </c>
      <c r="L91" s="477">
        <f>Wood!J98</f>
        <v>0</v>
      </c>
      <c r="M91" s="478">
        <f>J91*(1-Recovery_OX!E91)*(1-Recovery_OX!F91)</f>
        <v>0</v>
      </c>
      <c r="N91" s="476">
        <f>K91*(1-Recovery_OX!E91)*(1-Recovery_OX!F91)</f>
        <v>4.3404093840880125E-4</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2.0823177057091202</v>
      </c>
      <c r="H92" s="482">
        <f>H91+HWP!E92</f>
        <v>0</v>
      </c>
      <c r="I92" s="456"/>
      <c r="J92" s="484">
        <f>Garden!J99</f>
        <v>0</v>
      </c>
      <c r="K92" s="485">
        <f>Paper!J99</f>
        <v>4.0469708855854459E-4</v>
      </c>
      <c r="L92" s="486">
        <f>Wood!J99</f>
        <v>0</v>
      </c>
      <c r="M92" s="487">
        <f>J92*(1-Recovery_OX!E92)*(1-Recovery_OX!F92)</f>
        <v>0</v>
      </c>
      <c r="N92" s="485">
        <f>K92*(1-Recovery_OX!E92)*(1-Recovery_OX!F92)</f>
        <v>4.0469708855854459E-4</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2017-09-14T05:54:19Z</dcterms:modified>
</cp:coreProperties>
</file>