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ontang\"/>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P22"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8" i="18" l="1"/>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R22" i="31"/>
  <c r="F25" i="34"/>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G44" i="35" s="1"/>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J20" i="31" s="1"/>
  <c r="G58" i="31"/>
  <c r="G36" i="36"/>
  <c r="G19" i="37"/>
  <c r="I19" i="37" s="1"/>
  <c r="G96" i="37"/>
  <c r="H36" i="37"/>
  <c r="G35" i="37"/>
  <c r="H25" i="34"/>
  <c r="G25" i="34"/>
  <c r="T57" i="31"/>
  <c r="S57" i="31"/>
  <c r="T48" i="18"/>
  <c r="S48" i="18"/>
  <c r="S33" i="31"/>
  <c r="T33" i="31"/>
  <c r="S31" i="31"/>
  <c r="T31" i="31"/>
  <c r="G93" i="34"/>
  <c r="H93" i="34"/>
  <c r="T59" i="31"/>
  <c r="S59" i="31"/>
  <c r="H81" i="34"/>
  <c r="S81" i="31"/>
  <c r="T81" i="31"/>
  <c r="H57" i="35"/>
  <c r="G57" i="35"/>
  <c r="H48" i="31"/>
  <c r="G48" i="31"/>
  <c r="H48" i="35"/>
  <c r="G48" i="35"/>
  <c r="H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4" i="35" l="1"/>
  <c r="G66" i="35"/>
  <c r="H99" i="34"/>
  <c r="H52" i="31"/>
  <c r="G59" i="36"/>
  <c r="G53" i="36"/>
  <c r="H51" i="36"/>
  <c r="H67" i="31"/>
  <c r="G83" i="36"/>
  <c r="H37" i="36"/>
  <c r="H98" i="18"/>
  <c r="G55" i="18"/>
  <c r="G83" i="18"/>
  <c r="G86" i="18"/>
  <c r="H38" i="37"/>
  <c r="G60"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0" i="18"/>
  <c r="J21" i="18" s="1"/>
  <c r="K21" i="18" s="1"/>
  <c r="C19" i="17" s="1"/>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K20" i="34"/>
  <c r="G18" i="17"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L17" i="17"/>
  <c r="E12" i="28" s="1"/>
  <c r="M12" i="38" s="1"/>
  <c r="K22" i="31"/>
  <c r="D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O17" i="17"/>
  <c r="J13" i="38"/>
  <c r="K20" i="32"/>
  <c r="F18" i="17" s="1"/>
  <c r="L18" i="17" s="1"/>
  <c r="V22" i="36"/>
  <c r="W22" i="36" s="1"/>
  <c r="Z20" i="17" s="1"/>
  <c r="U22" i="36"/>
  <c r="J23" i="35"/>
  <c r="K23" i="35" s="1"/>
  <c r="E21" i="17" s="1"/>
  <c r="I23" i="35"/>
  <c r="I22" i="40"/>
  <c r="I21" i="32"/>
  <c r="J23" i="37"/>
  <c r="K23" i="37" s="1"/>
  <c r="J21" i="17" s="1"/>
  <c r="I23" i="37"/>
  <c r="K22" i="34" l="1"/>
  <c r="G20" i="17" s="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I29" i="34" l="1"/>
  <c r="J30" i="34" s="1"/>
  <c r="J29" i="36"/>
  <c r="K29" i="36" s="1"/>
  <c r="I27" i="17"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O70" i="17"/>
  <c r="J75" i="40"/>
  <c r="K75" i="40" s="1"/>
  <c r="K73" i="17" s="1"/>
  <c r="I75" i="40"/>
  <c r="J75" i="18"/>
  <c r="K75" i="18" s="1"/>
  <c r="C73" i="17" s="1"/>
  <c r="I75" i="18"/>
  <c r="L70" i="38"/>
  <c r="K77" i="34"/>
  <c r="G75" i="17" s="1"/>
  <c r="M65" i="38"/>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<sst xmlns="http://schemas.openxmlformats.org/spreadsheetml/2006/main" count="1446" uniqueCount="343">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</sst>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NTANG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C30">
            <v>6.144612276000001</v>
          </cell>
        </row>
        <row r="31">
          <cell r="C31">
            <v>6.5843805720000006</v>
          </cell>
        </row>
        <row r="32">
          <cell r="C32">
            <v>6.515524224</v>
          </cell>
        </row>
        <row r="33">
          <cell r="C33">
            <v>6.9824158800000014</v>
          </cell>
        </row>
        <row r="34">
          <cell r="C34">
            <v>7.1693204880000003</v>
          </cell>
        </row>
        <row r="35">
          <cell r="C35">
            <v>7.539492708</v>
          </cell>
        </row>
        <row r="36">
          <cell r="C36">
            <v>7.7765138879999993</v>
          </cell>
        </row>
        <row r="37">
          <cell r="C37">
            <v>8.017665216000001</v>
          </cell>
        </row>
        <row r="38">
          <cell r="C38">
            <v>8.2619603880000003</v>
          </cell>
        </row>
        <row r="39">
          <cell r="C39">
            <v>8.508166524</v>
          </cell>
        </row>
        <row r="40">
          <cell r="C40">
            <v>8.8571948519999992</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Bontang</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0.2447644854021841</v>
      </c>
      <c r="E18" s="572">
        <f>Amnt_Deposited!F14*$F$11*(1-DOCF)*Garden!E19</f>
        <v>0</v>
      </c>
      <c r="F18" s="572">
        <f>Amnt_Deposited!D14*$D$11*(1-DOCF)*Paper!E19</f>
        <v>0.12633322839456004</v>
      </c>
      <c r="G18" s="572">
        <f>Amnt_Deposited!G14*$D$12*(1-DOCF)*Wood!E19</f>
        <v>0</v>
      </c>
      <c r="H18" s="572">
        <f>Amnt_Deposited!H14*$F$12*(1-DOCF)*Textiles!E19</f>
        <v>4.7780505058176012E-3</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0.37587576430256175</v>
      </c>
      <c r="O18" s="510">
        <f t="shared" ref="O18:O81" si="1">O17+N18</f>
        <v>0.37587576430256175</v>
      </c>
    </row>
    <row r="19" spans="2:15">
      <c r="B19" s="507">
        <f>B18+1</f>
        <v>1951</v>
      </c>
      <c r="C19" s="570">
        <f>Amnt_Deposited!O15*$D$10*(1-DOCF)*MSW!E20</f>
        <v>0</v>
      </c>
      <c r="D19" s="571">
        <f>Amnt_Deposited!C15*$F$10*(1-DOCF)*Food!E20</f>
        <v>0.26228221570504801</v>
      </c>
      <c r="E19" s="572">
        <f>Amnt_Deposited!F15*$F$11*(1-DOCF)*Garden!E20</f>
        <v>0</v>
      </c>
      <c r="F19" s="572">
        <f>Amnt_Deposited!D15*$D$11*(1-DOCF)*Paper!E20</f>
        <v>0.13537486456032002</v>
      </c>
      <c r="G19" s="572">
        <f>Amnt_Deposited!G15*$D$12*(1-DOCF)*Wood!E20</f>
        <v>0</v>
      </c>
      <c r="H19" s="572">
        <f>Amnt_Deposited!H15*$F$12*(1-DOCF)*Textiles!E20</f>
        <v>5.1200143327871997E-3</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0.40277709459815525</v>
      </c>
      <c r="O19" s="510">
        <f t="shared" si="1"/>
        <v>0.778652858900717</v>
      </c>
    </row>
    <row r="20" spans="2:15">
      <c r="B20" s="507">
        <f t="shared" ref="B20:B83" si="2">B19+1</f>
        <v>1952</v>
      </c>
      <c r="C20" s="570">
        <f>Amnt_Deposited!O16*$D$10*(1-DOCF)*MSW!E21</f>
        <v>0</v>
      </c>
      <c r="D20" s="571">
        <f>Amnt_Deposited!C16*$F$10*(1-DOCF)*Food!E21</f>
        <v>0.25953939193881603</v>
      </c>
      <c r="E20" s="572">
        <f>Amnt_Deposited!F16*$F$11*(1-DOCF)*Garden!E21</f>
        <v>0</v>
      </c>
      <c r="F20" s="572">
        <f>Amnt_Deposited!D16*$D$11*(1-DOCF)*Paper!E21</f>
        <v>0.13395917804544002</v>
      </c>
      <c r="G20" s="572">
        <f>Amnt_Deposited!G16*$D$12*(1-DOCF)*Wood!E21</f>
        <v>0</v>
      </c>
      <c r="H20" s="572">
        <f>Amnt_Deposited!H16*$F$12*(1-DOCF)*Textiles!E21</f>
        <v>5.0664716365824E-3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0.39856504162083845</v>
      </c>
      <c r="O20" s="510">
        <f t="shared" si="1"/>
        <v>1.1772179005215555</v>
      </c>
    </row>
    <row r="21" spans="2:15">
      <c r="B21" s="507">
        <f t="shared" si="2"/>
        <v>1953</v>
      </c>
      <c r="C21" s="570">
        <f>Amnt_Deposited!O17*$D$10*(1-DOCF)*MSW!E22</f>
        <v>0</v>
      </c>
      <c r="D21" s="571">
        <f>Amnt_Deposited!C17*$F$10*(1-DOCF)*Food!E22</f>
        <v>0.27813755416392011</v>
      </c>
      <c r="E21" s="572">
        <f>Amnt_Deposited!F17*$F$11*(1-DOCF)*Garden!E22</f>
        <v>0</v>
      </c>
      <c r="F21" s="572">
        <f>Amnt_Deposited!D17*$D$11*(1-DOCF)*Paper!E22</f>
        <v>0.14355847049280004</v>
      </c>
      <c r="G21" s="572">
        <f>Amnt_Deposited!G17*$D$12*(1-DOCF)*Wood!E22</f>
        <v>0</v>
      </c>
      <c r="H21" s="572">
        <f>Amnt_Deposited!H17*$F$12*(1-DOCF)*Textiles!E22</f>
        <v>5.4295265882880013E-3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0.42712555124500817</v>
      </c>
      <c r="O21" s="510">
        <f t="shared" si="1"/>
        <v>1.6043434517665638</v>
      </c>
    </row>
    <row r="22" spans="2:15">
      <c r="B22" s="507">
        <f t="shared" si="2"/>
        <v>1954</v>
      </c>
      <c r="C22" s="570">
        <f>Amnt_Deposited!O18*$D$10*(1-DOCF)*MSW!E23</f>
        <v>0</v>
      </c>
      <c r="D22" s="571">
        <f>Amnt_Deposited!C18*$F$10*(1-DOCF)*Food!E23</f>
        <v>0.28558271231899202</v>
      </c>
      <c r="E22" s="572">
        <f>Amnt_Deposited!F18*$F$11*(1-DOCF)*Garden!E23</f>
        <v>0</v>
      </c>
      <c r="F22" s="572">
        <f>Amnt_Deposited!D18*$D$11*(1-DOCF)*Paper!E23</f>
        <v>0.14740122923328</v>
      </c>
      <c r="G22" s="572">
        <f>Amnt_Deposited!G18*$D$12*(1-DOCF)*Wood!E23</f>
        <v>0</v>
      </c>
      <c r="H22" s="572">
        <f>Amnt_Deposited!H18*$F$12*(1-DOCF)*Textiles!E23</f>
        <v>5.5748636114688003E-3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0.43855880516374085</v>
      </c>
      <c r="O22" s="510">
        <f t="shared" si="1"/>
        <v>2.0429022569303048</v>
      </c>
    </row>
    <row r="23" spans="2:15">
      <c r="B23" s="507">
        <f t="shared" si="2"/>
        <v>1955</v>
      </c>
      <c r="C23" s="570">
        <f>Amnt_Deposited!O19*$D$10*(1-DOCF)*MSW!E24</f>
        <v>0</v>
      </c>
      <c r="D23" s="571">
        <f>Amnt_Deposited!C19*$F$10*(1-DOCF)*Food!E24</f>
        <v>0.30032815253047201</v>
      </c>
      <c r="E23" s="572">
        <f>Amnt_Deposited!F19*$F$11*(1-DOCF)*Garden!E24</f>
        <v>0</v>
      </c>
      <c r="F23" s="572">
        <f>Amnt_Deposited!D19*$D$11*(1-DOCF)*Paper!E24</f>
        <v>0.15501197007648004</v>
      </c>
      <c r="G23" s="572">
        <f>Amnt_Deposited!G19*$D$12*(1-DOCF)*Wood!E24</f>
        <v>0</v>
      </c>
      <c r="H23" s="572">
        <f>Amnt_Deposited!H19*$F$12*(1-DOCF)*Textiles!E24</f>
        <v>5.8627095297407996E-3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0.46120283213669283</v>
      </c>
      <c r="O23" s="510">
        <f t="shared" si="1"/>
        <v>2.5041050890669978</v>
      </c>
    </row>
    <row r="24" spans="2:15">
      <c r="B24" s="507">
        <f t="shared" si="2"/>
        <v>1956</v>
      </c>
      <c r="C24" s="570">
        <f>Amnt_Deposited!O20*$D$10*(1-DOCF)*MSW!E25</f>
        <v>0</v>
      </c>
      <c r="D24" s="571">
        <f>Amnt_Deposited!C20*$F$10*(1-DOCF)*Food!E25</f>
        <v>0.30976965421459202</v>
      </c>
      <c r="E24" s="572">
        <f>Amnt_Deposited!F20*$F$11*(1-DOCF)*Garden!E25</f>
        <v>0</v>
      </c>
      <c r="F24" s="572">
        <f>Amnt_Deposited!D20*$D$11*(1-DOCF)*Paper!E25</f>
        <v>0.15988512553728002</v>
      </c>
      <c r="G24" s="572">
        <f>Amnt_Deposited!G20*$D$12*(1-DOCF)*Wood!E25</f>
        <v>0</v>
      </c>
      <c r="H24" s="572">
        <f>Amnt_Deposited!H20*$F$12*(1-DOCF)*Textiles!E25</f>
        <v>6.0470171993087986E-3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0.47570179695118081</v>
      </c>
      <c r="O24" s="510">
        <f t="shared" si="1"/>
        <v>2.9798068860181788</v>
      </c>
    </row>
    <row r="25" spans="2:15">
      <c r="B25" s="507">
        <f t="shared" si="2"/>
        <v>1957</v>
      </c>
      <c r="C25" s="570">
        <f>Amnt_Deposited!O21*$D$10*(1-DOCF)*MSW!E26</f>
        <v>0</v>
      </c>
      <c r="D25" s="571">
        <f>Amnt_Deposited!C21*$F$10*(1-DOCF)*Food!E26</f>
        <v>0.31937567621414409</v>
      </c>
      <c r="E25" s="572">
        <f>Amnt_Deposited!F21*$F$11*(1-DOCF)*Garden!E26</f>
        <v>0</v>
      </c>
      <c r="F25" s="572">
        <f>Amnt_Deposited!D21*$D$11*(1-DOCF)*Paper!E26</f>
        <v>0.16484319684096005</v>
      </c>
      <c r="G25" s="572">
        <f>Amnt_Deposited!G21*$D$12*(1-DOCF)*Wood!E26</f>
        <v>0</v>
      </c>
      <c r="H25" s="572">
        <f>Amnt_Deposited!H21*$F$12*(1-DOCF)*Textiles!E26</f>
        <v>6.2345364719616006E-3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0.49045340952706573</v>
      </c>
      <c r="O25" s="510">
        <f t="shared" si="1"/>
        <v>3.4702602955452444</v>
      </c>
    </row>
    <row r="26" spans="2:15">
      <c r="B26" s="507">
        <f t="shared" si="2"/>
        <v>1958</v>
      </c>
      <c r="C26" s="570">
        <f>Amnt_Deposited!O22*$D$10*(1-DOCF)*MSW!E27</f>
        <v>0</v>
      </c>
      <c r="D26" s="571">
        <f>Amnt_Deposited!C22*$F$10*(1-DOCF)*Food!E27</f>
        <v>0.329106930095592</v>
      </c>
      <c r="E26" s="572">
        <f>Amnt_Deposited!F22*$F$11*(1-DOCF)*Garden!E27</f>
        <v>0</v>
      </c>
      <c r="F26" s="572">
        <f>Amnt_Deposited!D22*$D$11*(1-DOCF)*Paper!E27</f>
        <v>0.16986590557728001</v>
      </c>
      <c r="G26" s="572">
        <f>Amnt_Deposited!G22*$D$12*(1-DOCF)*Wood!E27</f>
        <v>0</v>
      </c>
      <c r="H26" s="572">
        <f>Amnt_Deposited!H22*$F$12*(1-DOCF)*Textiles!E27</f>
        <v>6.4245003977087996E-3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0.50539733607058079</v>
      </c>
      <c r="O26" s="510">
        <f t="shared" si="1"/>
        <v>3.9756576316158254</v>
      </c>
    </row>
    <row r="27" spans="2:15">
      <c r="B27" s="507">
        <f t="shared" si="2"/>
        <v>1959</v>
      </c>
      <c r="C27" s="570">
        <f>Amnt_Deposited!O23*$D$10*(1-DOCF)*MSW!E28</f>
        <v>0</v>
      </c>
      <c r="D27" s="571">
        <f>Amnt_Deposited!C23*$F$10*(1-DOCF)*Food!E28</f>
        <v>0.33891430531701605</v>
      </c>
      <c r="E27" s="572">
        <f>Amnt_Deposited!F23*$F$11*(1-DOCF)*Garden!E28</f>
        <v>0</v>
      </c>
      <c r="F27" s="572">
        <f>Amnt_Deposited!D23*$D$11*(1-DOCF)*Paper!E28</f>
        <v>0.17492790373344003</v>
      </c>
      <c r="G27" s="572">
        <f>Amnt_Deposited!G23*$D$12*(1-DOCF)*Wood!E28</f>
        <v>0</v>
      </c>
      <c r="H27" s="572">
        <f>Amnt_Deposited!H23*$F$12*(1-DOCF)*Textiles!E28</f>
        <v>6.6159502890623988E-3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0.52045815933951844</v>
      </c>
      <c r="O27" s="510">
        <f t="shared" si="1"/>
        <v>4.4961157909553435</v>
      </c>
    </row>
    <row r="28" spans="2:15">
      <c r="B28" s="507">
        <f t="shared" si="2"/>
        <v>1960</v>
      </c>
      <c r="C28" s="570">
        <f>Amnt_Deposited!O24*$D$10*(1-DOCF)*MSW!E29</f>
        <v>0</v>
      </c>
      <c r="D28" s="571">
        <f>Amnt_Deposited!C24*$F$10*(1-DOCF)*Food!E29</f>
        <v>0.352817499734568</v>
      </c>
      <c r="E28" s="572">
        <f>Amnt_Deposited!F24*$F$11*(1-DOCF)*Garden!E29</f>
        <v>0</v>
      </c>
      <c r="F28" s="572">
        <f>Amnt_Deposited!D24*$D$11*(1-DOCF)*Paper!E29</f>
        <v>0.18210392615712001</v>
      </c>
      <c r="G28" s="572">
        <f>Amnt_Deposited!G24*$D$12*(1-DOCF)*Wood!E29</f>
        <v>0</v>
      </c>
      <c r="H28" s="572">
        <f>Amnt_Deposited!H24*$F$12*(1-DOCF)*Textiles!E29</f>
        <v>6.8873547169151991E-3</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0.54180878060860316</v>
      </c>
      <c r="O28" s="510">
        <f t="shared" si="1"/>
        <v>5.0379245715639467</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5.0379245715639467</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5.0379245715639467</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5.0379245715639467</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5.0379245715639467</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5.0379245715639467</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5.0379245715639467</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5.0379245715639467</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5.0379245715639467</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5.0379245715639467</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5.0379245715639467</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5.0379245715639467</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5.0379245715639467</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5.0379245715639467</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5.0379245715639467</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5.0379245715639467</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5.0379245715639467</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5.0379245715639467</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5.0379245715639467</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5.0379245715639467</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5.0379245715639467</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5.0379245715639467</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5.0379245715639467</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5.0379245715639467</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5.0379245715639467</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5.0379245715639467</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5.0379245715639467</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5.0379245715639467</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5.0379245715639467</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5.0379245715639467</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5.0379245715639467</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5.0379245715639467</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5.0379245715639467</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5.0379245715639467</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5.0379245715639467</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5.0379245715639467</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5.0379245715639467</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5.0379245715639467</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5.0379245715639467</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5.0379245715639467</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5.0379245715639467</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5.0379245715639467</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5.0379245715639467</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5.0379245715639467</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5.0379245715639467</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5.0379245715639467</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5.0379245715639467</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5.0379245715639467</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5.0379245715639467</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5.0379245715639467</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5.0379245715639467</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5.0379245715639467</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5.0379245715639467</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5.0379245715639467</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5.0379245715639467</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5.0379245715639467</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5.0379245715639467</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5.0379245715639467</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5.0379245715639467</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5.0379245715639467</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5.0379245715639467</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5.0379245715639467</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5.0379245715639467</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5.0379245715639467</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5.0379245715639467</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5.0379245715639467</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5.0379245715639467</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5.0379245715639467</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5.0379245715639467</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5.0379245715639467</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5.0379245715639467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4.0794080900364014</v>
      </c>
      <c r="D19" s="451">
        <f>Dry_Matter_Content!C6</f>
        <v>0.59</v>
      </c>
      <c r="E19" s="318">
        <f>MCF!R18</f>
        <v>0.8</v>
      </c>
      <c r="F19" s="150">
        <f>C19*D19*$K$6*DOCF*E19</f>
        <v>0.36584131751446447</v>
      </c>
      <c r="G19" s="85">
        <f t="shared" ref="G19:G50" si="0">F19*$K$12</f>
        <v>0.36584131751446447</v>
      </c>
      <c r="H19" s="85">
        <f t="shared" ref="H19:H50" si="1">F19*(1-$K$12)</f>
        <v>0</v>
      </c>
      <c r="I19" s="85">
        <f t="shared" ref="I19:I50" si="2">G19+I18*$K$10</f>
        <v>0.36584131751446447</v>
      </c>
      <c r="J19" s="85">
        <f t="shared" ref="J19:J50" si="3">I18*(1-$K$10)+H19</f>
        <v>0</v>
      </c>
      <c r="K19" s="86">
        <f>J19*CH4_fraction*conv</f>
        <v>0</v>
      </c>
      <c r="O19" s="115">
        <f>Amnt_Deposited!B14</f>
        <v>2000</v>
      </c>
      <c r="P19" s="118">
        <f>Amnt_Deposited!C14</f>
        <v>4.0794080900364014</v>
      </c>
      <c r="Q19" s="318">
        <f>MCF!R18</f>
        <v>0.8</v>
      </c>
      <c r="R19" s="150">
        <f t="shared" ref="R19:R50" si="4">P19*$W$6*DOCF*Q19</f>
        <v>0.2447644854021841</v>
      </c>
      <c r="S19" s="85">
        <f>R19*$W$12</f>
        <v>0.2447644854021841</v>
      </c>
      <c r="T19" s="85">
        <f>R19*(1-$W$12)</f>
        <v>0</v>
      </c>
      <c r="U19" s="85">
        <f>S19+U18*$W$10</f>
        <v>0.2447644854021841</v>
      </c>
      <c r="V19" s="85">
        <f>U18*(1-$W$10)+T19</f>
        <v>0</v>
      </c>
      <c r="W19" s="86">
        <f>V19*CH4_fraction*conv</f>
        <v>0</v>
      </c>
    </row>
    <row r="20" spans="2:23">
      <c r="B20" s="116">
        <f>Amnt_Deposited!B15</f>
        <v>2001</v>
      </c>
      <c r="C20" s="119">
        <f>Amnt_Deposited!C15</f>
        <v>4.3713702617508003</v>
      </c>
      <c r="D20" s="453">
        <f>Dry_Matter_Content!C7</f>
        <v>0.59</v>
      </c>
      <c r="E20" s="319">
        <f>MCF!R19</f>
        <v>0.8</v>
      </c>
      <c r="F20" s="87">
        <f t="shared" ref="F20:F50" si="5">C20*D20*$K$6*DOCF*E20</f>
        <v>0.39202448507381171</v>
      </c>
      <c r="G20" s="87">
        <f t="shared" si="0"/>
        <v>0.39202448507381171</v>
      </c>
      <c r="H20" s="87">
        <f t="shared" si="1"/>
        <v>0</v>
      </c>
      <c r="I20" s="87">
        <f t="shared" si="2"/>
        <v>0.63725525387184645</v>
      </c>
      <c r="J20" s="87">
        <f t="shared" si="3"/>
        <v>0.12061054871642971</v>
      </c>
      <c r="K20" s="120">
        <f>J20*CH4_fraction*conv</f>
        <v>8.0407032477619794E-2</v>
      </c>
      <c r="M20" s="428"/>
      <c r="O20" s="116">
        <f>Amnt_Deposited!B15</f>
        <v>2001</v>
      </c>
      <c r="P20" s="119">
        <f>Amnt_Deposited!C15</f>
        <v>4.3713702617508003</v>
      </c>
      <c r="Q20" s="319">
        <f>MCF!R19</f>
        <v>0.8</v>
      </c>
      <c r="R20" s="87">
        <f t="shared" si="4"/>
        <v>0.26228221570504801</v>
      </c>
      <c r="S20" s="87">
        <f>R20*$W$12</f>
        <v>0.26228221570504801</v>
      </c>
      <c r="T20" s="87">
        <f>R20*(1-$W$12)</f>
        <v>0</v>
      </c>
      <c r="U20" s="87">
        <f>S20+U19*$W$10</f>
        <v>0.42635275682772961</v>
      </c>
      <c r="V20" s="87">
        <f>U19*(1-$W$10)+T20</f>
        <v>8.069394427950248E-2</v>
      </c>
      <c r="W20" s="120">
        <f>V20*CH4_fraction*conv</f>
        <v>5.3795962853001651E-2</v>
      </c>
    </row>
    <row r="21" spans="2:23">
      <c r="B21" s="116">
        <f>Amnt_Deposited!B16</f>
        <v>2002</v>
      </c>
      <c r="C21" s="119">
        <f>Amnt_Deposited!C16</f>
        <v>4.3256565323136007</v>
      </c>
      <c r="D21" s="453">
        <f>Dry_Matter_Content!C8</f>
        <v>0.59</v>
      </c>
      <c r="E21" s="319">
        <f>MCF!R20</f>
        <v>0.8</v>
      </c>
      <c r="F21" s="87">
        <f t="shared" si="5"/>
        <v>0.38792487781788365</v>
      </c>
      <c r="G21" s="87">
        <f t="shared" si="0"/>
        <v>0.38792487781788365</v>
      </c>
      <c r="H21" s="87">
        <f t="shared" si="1"/>
        <v>0</v>
      </c>
      <c r="I21" s="87">
        <f t="shared" si="2"/>
        <v>0.81508984892971281</v>
      </c>
      <c r="J21" s="87">
        <f t="shared" si="3"/>
        <v>0.21009028276001732</v>
      </c>
      <c r="K21" s="120">
        <f t="shared" ref="K21:K84" si="6">J21*CH4_fraction*conv</f>
        <v>0.1400601885066782</v>
      </c>
      <c r="O21" s="116">
        <f>Amnt_Deposited!B16</f>
        <v>2002</v>
      </c>
      <c r="P21" s="119">
        <f>Amnt_Deposited!C16</f>
        <v>4.3256565323136007</v>
      </c>
      <c r="Q21" s="319">
        <f>MCF!R20</f>
        <v>0.8</v>
      </c>
      <c r="R21" s="87">
        <f t="shared" si="4"/>
        <v>0.25953939193881603</v>
      </c>
      <c r="S21" s="87">
        <f t="shared" ref="S21:S84" si="7">R21*$W$12</f>
        <v>0.25953939193881603</v>
      </c>
      <c r="T21" s="87">
        <f t="shared" ref="T21:T84" si="8">R21*(1-$W$12)</f>
        <v>0</v>
      </c>
      <c r="U21" s="87">
        <f t="shared" ref="U21:U84" si="9">S21+U20*$W$10</f>
        <v>0.5453321915230015</v>
      </c>
      <c r="V21" s="87">
        <f t="shared" ref="V21:V84" si="10">U20*(1-$W$10)+T21</f>
        <v>0.14055995724354417</v>
      </c>
      <c r="W21" s="120">
        <f t="shared" ref="W21:W84" si="11">V21*CH4_fraction*conv</f>
        <v>9.3706638162362771E-2</v>
      </c>
    </row>
    <row r="22" spans="2:23">
      <c r="B22" s="116">
        <f>Amnt_Deposited!B17</f>
        <v>2003</v>
      </c>
      <c r="C22" s="119">
        <f>Amnt_Deposited!C17</f>
        <v>4.6356259027320013</v>
      </c>
      <c r="D22" s="453">
        <f>Dry_Matter_Content!C9</f>
        <v>0.59</v>
      </c>
      <c r="E22" s="319">
        <f>MCF!R21</f>
        <v>0.8</v>
      </c>
      <c r="F22" s="87">
        <f t="shared" si="5"/>
        <v>0.41572293095700585</v>
      </c>
      <c r="G22" s="87">
        <f t="shared" si="0"/>
        <v>0.41572293095700585</v>
      </c>
      <c r="H22" s="87">
        <f t="shared" si="1"/>
        <v>0</v>
      </c>
      <c r="I22" s="87">
        <f t="shared" si="2"/>
        <v>0.96209399601475321</v>
      </c>
      <c r="J22" s="87">
        <f t="shared" si="3"/>
        <v>0.26871878387196541</v>
      </c>
      <c r="K22" s="120">
        <f t="shared" si="6"/>
        <v>0.1791458559146436</v>
      </c>
      <c r="N22" s="290"/>
      <c r="O22" s="116">
        <f>Amnt_Deposited!B17</f>
        <v>2003</v>
      </c>
      <c r="P22" s="119">
        <f>Amnt_Deposited!C17</f>
        <v>4.6356259027320013</v>
      </c>
      <c r="Q22" s="319">
        <f>MCF!R21</f>
        <v>0.8</v>
      </c>
      <c r="R22" s="87">
        <f t="shared" si="4"/>
        <v>0.27813755416392011</v>
      </c>
      <c r="S22" s="87">
        <f t="shared" si="7"/>
        <v>0.27813755416392011</v>
      </c>
      <c r="T22" s="87">
        <f t="shared" si="8"/>
        <v>0</v>
      </c>
      <c r="U22" s="87">
        <f t="shared" si="9"/>
        <v>0.64368465389033458</v>
      </c>
      <c r="V22" s="87">
        <f t="shared" si="10"/>
        <v>0.17978509179658705</v>
      </c>
      <c r="W22" s="120">
        <f t="shared" si="11"/>
        <v>0.11985672786439136</v>
      </c>
    </row>
    <row r="23" spans="2:23">
      <c r="B23" s="116">
        <f>Amnt_Deposited!B18</f>
        <v>2004</v>
      </c>
      <c r="C23" s="119">
        <f>Amnt_Deposited!C18</f>
        <v>4.7597118719832006</v>
      </c>
      <c r="D23" s="453">
        <f>Dry_Matter_Content!C10</f>
        <v>0.59</v>
      </c>
      <c r="E23" s="319">
        <f>MCF!R22</f>
        <v>0.8</v>
      </c>
      <c r="F23" s="87">
        <f t="shared" si="5"/>
        <v>0.42685096067945349</v>
      </c>
      <c r="G23" s="87">
        <f t="shared" si="0"/>
        <v>0.42685096067945349</v>
      </c>
      <c r="H23" s="87">
        <f t="shared" si="1"/>
        <v>0</v>
      </c>
      <c r="I23" s="87">
        <f t="shared" si="2"/>
        <v>1.0717618523786752</v>
      </c>
      <c r="J23" s="87">
        <f t="shared" si="3"/>
        <v>0.31718310431553165</v>
      </c>
      <c r="K23" s="120">
        <f t="shared" si="6"/>
        <v>0.21145540287702108</v>
      </c>
      <c r="N23" s="290"/>
      <c r="O23" s="116">
        <f>Amnt_Deposited!B18</f>
        <v>2004</v>
      </c>
      <c r="P23" s="119">
        <f>Amnt_Deposited!C18</f>
        <v>4.7597118719832006</v>
      </c>
      <c r="Q23" s="319">
        <f>MCF!R22</f>
        <v>0.8</v>
      </c>
      <c r="R23" s="87">
        <f t="shared" si="4"/>
        <v>0.28558271231899202</v>
      </c>
      <c r="S23" s="87">
        <f t="shared" si="7"/>
        <v>0.28558271231899202</v>
      </c>
      <c r="T23" s="87">
        <f t="shared" si="8"/>
        <v>0</v>
      </c>
      <c r="U23" s="87">
        <f t="shared" si="9"/>
        <v>0.71705743914719566</v>
      </c>
      <c r="V23" s="87">
        <f t="shared" si="10"/>
        <v>0.21220992706213093</v>
      </c>
      <c r="W23" s="120">
        <f t="shared" si="11"/>
        <v>0.14147328470808729</v>
      </c>
    </row>
    <row r="24" spans="2:23">
      <c r="B24" s="116">
        <f>Amnt_Deposited!B19</f>
        <v>2005</v>
      </c>
      <c r="C24" s="119">
        <f>Amnt_Deposited!C19</f>
        <v>5.0054692088412001</v>
      </c>
      <c r="D24" s="453">
        <f>Dry_Matter_Content!C11</f>
        <v>0.59</v>
      </c>
      <c r="E24" s="319">
        <f>MCF!R23</f>
        <v>0.8</v>
      </c>
      <c r="F24" s="87">
        <f t="shared" si="5"/>
        <v>0.44889047864887877</v>
      </c>
      <c r="G24" s="87">
        <f t="shared" si="0"/>
        <v>0.44889047864887877</v>
      </c>
      <c r="H24" s="87">
        <f t="shared" si="1"/>
        <v>0</v>
      </c>
      <c r="I24" s="87">
        <f t="shared" si="2"/>
        <v>1.1673139328745945</v>
      </c>
      <c r="J24" s="87">
        <f t="shared" si="3"/>
        <v>0.35333839815295953</v>
      </c>
      <c r="K24" s="120">
        <f t="shared" si="6"/>
        <v>0.23555893210197301</v>
      </c>
      <c r="N24" s="290"/>
      <c r="O24" s="116">
        <f>Amnt_Deposited!B19</f>
        <v>2005</v>
      </c>
      <c r="P24" s="119">
        <f>Amnt_Deposited!C19</f>
        <v>5.0054692088412001</v>
      </c>
      <c r="Q24" s="319">
        <f>MCF!R23</f>
        <v>0.8</v>
      </c>
      <c r="R24" s="87">
        <f t="shared" si="4"/>
        <v>0.30032815253047201</v>
      </c>
      <c r="S24" s="87">
        <f t="shared" si="7"/>
        <v>0.30032815253047201</v>
      </c>
      <c r="T24" s="87">
        <f t="shared" si="8"/>
        <v>0</v>
      </c>
      <c r="U24" s="87">
        <f t="shared" si="9"/>
        <v>0.78098612814981783</v>
      </c>
      <c r="V24" s="87">
        <f t="shared" si="10"/>
        <v>0.23639946352784982</v>
      </c>
      <c r="W24" s="120">
        <f t="shared" si="11"/>
        <v>0.15759964235189988</v>
      </c>
    </row>
    <row r="25" spans="2:23">
      <c r="B25" s="116">
        <f>Amnt_Deposited!B20</f>
        <v>2006</v>
      </c>
      <c r="C25" s="119">
        <f>Amnt_Deposited!C20</f>
        <v>5.1628275702432003</v>
      </c>
      <c r="D25" s="453">
        <f>Dry_Matter_Content!C12</f>
        <v>0.59</v>
      </c>
      <c r="E25" s="319">
        <f>MCF!R24</f>
        <v>0.8</v>
      </c>
      <c r="F25" s="87">
        <f t="shared" si="5"/>
        <v>0.46300237649941023</v>
      </c>
      <c r="G25" s="87">
        <f t="shared" si="0"/>
        <v>0.46300237649941023</v>
      </c>
      <c r="H25" s="87">
        <f t="shared" si="1"/>
        <v>0</v>
      </c>
      <c r="I25" s="87">
        <f t="shared" si="2"/>
        <v>1.2454763057219516</v>
      </c>
      <c r="J25" s="87">
        <f t="shared" si="3"/>
        <v>0.38484000365205312</v>
      </c>
      <c r="K25" s="120">
        <f t="shared" si="6"/>
        <v>0.25656000243470206</v>
      </c>
      <c r="N25" s="290"/>
      <c r="O25" s="116">
        <f>Amnt_Deposited!B20</f>
        <v>2006</v>
      </c>
      <c r="P25" s="119">
        <f>Amnt_Deposited!C20</f>
        <v>5.1628275702432003</v>
      </c>
      <c r="Q25" s="319">
        <f>MCF!R24</f>
        <v>0.8</v>
      </c>
      <c r="R25" s="87">
        <f t="shared" si="4"/>
        <v>0.30976965421459202</v>
      </c>
      <c r="S25" s="87">
        <f t="shared" si="7"/>
        <v>0.30976965421459202</v>
      </c>
      <c r="T25" s="87">
        <f t="shared" si="8"/>
        <v>0</v>
      </c>
      <c r="U25" s="87">
        <f t="shared" si="9"/>
        <v>0.83328031158917359</v>
      </c>
      <c r="V25" s="87">
        <f t="shared" si="10"/>
        <v>0.25747547077523625</v>
      </c>
      <c r="W25" s="120">
        <f t="shared" si="11"/>
        <v>0.1716503138501575</v>
      </c>
    </row>
    <row r="26" spans="2:23">
      <c r="B26" s="116">
        <f>Amnt_Deposited!B21</f>
        <v>2007</v>
      </c>
      <c r="C26" s="119">
        <f>Amnt_Deposited!C21</f>
        <v>5.322927936902401</v>
      </c>
      <c r="D26" s="453">
        <f>Dry_Matter_Content!C13</f>
        <v>0.59</v>
      </c>
      <c r="E26" s="319">
        <f>MCF!R25</f>
        <v>0.8</v>
      </c>
      <c r="F26" s="87">
        <f t="shared" si="5"/>
        <v>0.47736017738140729</v>
      </c>
      <c r="G26" s="87">
        <f t="shared" si="0"/>
        <v>0.47736017738140729</v>
      </c>
      <c r="H26" s="87">
        <f t="shared" si="1"/>
        <v>0</v>
      </c>
      <c r="I26" s="87">
        <f t="shared" si="2"/>
        <v>1.3122279119692439</v>
      </c>
      <c r="J26" s="87">
        <f t="shared" si="3"/>
        <v>0.41060857113411497</v>
      </c>
      <c r="K26" s="120">
        <f t="shared" si="6"/>
        <v>0.2737390474227433</v>
      </c>
      <c r="N26" s="290"/>
      <c r="O26" s="116">
        <f>Amnt_Deposited!B21</f>
        <v>2007</v>
      </c>
      <c r="P26" s="119">
        <f>Amnt_Deposited!C21</f>
        <v>5.322927936902401</v>
      </c>
      <c r="Q26" s="319">
        <f>MCF!R25</f>
        <v>0.8</v>
      </c>
      <c r="R26" s="87">
        <f t="shared" si="4"/>
        <v>0.31937567621414409</v>
      </c>
      <c r="S26" s="87">
        <f t="shared" si="7"/>
        <v>0.31937567621414409</v>
      </c>
      <c r="T26" s="87">
        <f t="shared" si="8"/>
        <v>0</v>
      </c>
      <c r="U26" s="87">
        <f t="shared" si="9"/>
        <v>0.87794017303919081</v>
      </c>
      <c r="V26" s="87">
        <f t="shared" si="10"/>
        <v>0.27471581476412688</v>
      </c>
      <c r="W26" s="120">
        <f t="shared" si="11"/>
        <v>0.18314387650941791</v>
      </c>
    </row>
    <row r="27" spans="2:23">
      <c r="B27" s="116">
        <f>Amnt_Deposited!B22</f>
        <v>2008</v>
      </c>
      <c r="C27" s="119">
        <f>Amnt_Deposited!C22</f>
        <v>5.4851155015932003</v>
      </c>
      <c r="D27" s="453">
        <f>Dry_Matter_Content!C14</f>
        <v>0.59</v>
      </c>
      <c r="E27" s="319">
        <f>MCF!R26</f>
        <v>0.8</v>
      </c>
      <c r="F27" s="87">
        <f t="shared" si="5"/>
        <v>0.49190515818287822</v>
      </c>
      <c r="G27" s="87">
        <f t="shared" si="0"/>
        <v>0.49190515818287822</v>
      </c>
      <c r="H27" s="87">
        <f t="shared" si="1"/>
        <v>0</v>
      </c>
      <c r="I27" s="87">
        <f t="shared" si="2"/>
        <v>1.3715178325433526</v>
      </c>
      <c r="J27" s="87">
        <f t="shared" si="3"/>
        <v>0.43261523760876947</v>
      </c>
      <c r="K27" s="120">
        <f t="shared" si="6"/>
        <v>0.28841015840584627</v>
      </c>
      <c r="N27" s="290"/>
      <c r="O27" s="116">
        <f>Amnt_Deposited!B22</f>
        <v>2008</v>
      </c>
      <c r="P27" s="119">
        <f>Amnt_Deposited!C22</f>
        <v>5.4851155015932003</v>
      </c>
      <c r="Q27" s="319">
        <f>MCF!R26</f>
        <v>0.8</v>
      </c>
      <c r="R27" s="87">
        <f t="shared" si="4"/>
        <v>0.329106930095592</v>
      </c>
      <c r="S27" s="87">
        <f t="shared" si="7"/>
        <v>0.329106930095592</v>
      </c>
      <c r="T27" s="87">
        <f t="shared" si="8"/>
        <v>0</v>
      </c>
      <c r="U27" s="87">
        <f t="shared" si="9"/>
        <v>0.91760782730375956</v>
      </c>
      <c r="V27" s="87">
        <f t="shared" si="10"/>
        <v>0.28943927583102325</v>
      </c>
      <c r="W27" s="120">
        <f t="shared" si="11"/>
        <v>0.19295951722068216</v>
      </c>
    </row>
    <row r="28" spans="2:23">
      <c r="B28" s="116">
        <f>Amnt_Deposited!B23</f>
        <v>2009</v>
      </c>
      <c r="C28" s="119">
        <f>Amnt_Deposited!C23</f>
        <v>5.6485717552836006</v>
      </c>
      <c r="D28" s="453">
        <f>Dry_Matter_Content!C15</f>
        <v>0.59</v>
      </c>
      <c r="E28" s="319">
        <f>MCF!R27</f>
        <v>0.8</v>
      </c>
      <c r="F28" s="87">
        <f t="shared" si="5"/>
        <v>0.50656391501383335</v>
      </c>
      <c r="G28" s="87">
        <f t="shared" si="0"/>
        <v>0.50656391501383335</v>
      </c>
      <c r="H28" s="87">
        <f t="shared" si="1"/>
        <v>0</v>
      </c>
      <c r="I28" s="87">
        <f t="shared" si="2"/>
        <v>1.4259198116629936</v>
      </c>
      <c r="J28" s="87">
        <f t="shared" si="3"/>
        <v>0.45216193589419224</v>
      </c>
      <c r="K28" s="120">
        <f t="shared" si="6"/>
        <v>0.30144129059612812</v>
      </c>
      <c r="N28" s="290"/>
      <c r="O28" s="116">
        <f>Amnt_Deposited!B23</f>
        <v>2009</v>
      </c>
      <c r="P28" s="119">
        <f>Amnt_Deposited!C23</f>
        <v>5.6485717552836006</v>
      </c>
      <c r="Q28" s="319">
        <f>MCF!R27</f>
        <v>0.8</v>
      </c>
      <c r="R28" s="87">
        <f t="shared" si="4"/>
        <v>0.33891430531701605</v>
      </c>
      <c r="S28" s="87">
        <f t="shared" si="7"/>
        <v>0.33891430531701605</v>
      </c>
      <c r="T28" s="87">
        <f t="shared" si="8"/>
        <v>0</v>
      </c>
      <c r="U28" s="87">
        <f t="shared" si="9"/>
        <v>0.95400522635793517</v>
      </c>
      <c r="V28" s="87">
        <f t="shared" si="10"/>
        <v>0.30251690626284045</v>
      </c>
      <c r="W28" s="120">
        <f t="shared" si="11"/>
        <v>0.20167793750856028</v>
      </c>
    </row>
    <row r="29" spans="2:23">
      <c r="B29" s="116">
        <f>Amnt_Deposited!B24</f>
        <v>2010</v>
      </c>
      <c r="C29" s="119">
        <f>Amnt_Deposited!C24</f>
        <v>5.8802916622427999</v>
      </c>
      <c r="D29" s="453">
        <f>Dry_Matter_Content!C16</f>
        <v>0.59</v>
      </c>
      <c r="E29" s="319">
        <f>MCF!R28</f>
        <v>0.8</v>
      </c>
      <c r="F29" s="87">
        <f t="shared" si="5"/>
        <v>0.52734455626993426</v>
      </c>
      <c r="G29" s="87">
        <f t="shared" si="0"/>
        <v>0.52734455626993426</v>
      </c>
      <c r="H29" s="87">
        <f t="shared" si="1"/>
        <v>0</v>
      </c>
      <c r="I29" s="87">
        <f t="shared" si="2"/>
        <v>1.4831671900670025</v>
      </c>
      <c r="J29" s="87">
        <f t="shared" si="3"/>
        <v>0.47009717786592559</v>
      </c>
      <c r="K29" s="120">
        <f t="shared" si="6"/>
        <v>0.31339811857728372</v>
      </c>
      <c r="O29" s="116">
        <f>Amnt_Deposited!B24</f>
        <v>2010</v>
      </c>
      <c r="P29" s="119">
        <f>Amnt_Deposited!C24</f>
        <v>5.8802916622427999</v>
      </c>
      <c r="Q29" s="319">
        <f>MCF!R28</f>
        <v>0.8</v>
      </c>
      <c r="R29" s="87">
        <f t="shared" si="4"/>
        <v>0.352817499734568</v>
      </c>
      <c r="S29" s="87">
        <f t="shared" si="7"/>
        <v>0.352817499734568</v>
      </c>
      <c r="T29" s="87">
        <f t="shared" si="8"/>
        <v>0</v>
      </c>
      <c r="U29" s="87">
        <f t="shared" si="9"/>
        <v>0.99230632698505961</v>
      </c>
      <c r="V29" s="87">
        <f t="shared" si="10"/>
        <v>0.31451639910744356</v>
      </c>
      <c r="W29" s="120">
        <f t="shared" si="11"/>
        <v>0.20967759940496236</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0.99419669912426289</v>
      </c>
      <c r="J30" s="87">
        <f t="shared" si="3"/>
        <v>0.48897049094273953</v>
      </c>
      <c r="K30" s="120">
        <f t="shared" si="6"/>
        <v>0.32598032729515969</v>
      </c>
      <c r="O30" s="116">
        <f>Amnt_Deposited!B25</f>
        <v>2011</v>
      </c>
      <c r="P30" s="119">
        <f>Amnt_Deposited!C25</f>
        <v>0</v>
      </c>
      <c r="Q30" s="319">
        <f>MCF!R29</f>
        <v>0.8</v>
      </c>
      <c r="R30" s="87">
        <f t="shared" si="4"/>
        <v>0</v>
      </c>
      <c r="S30" s="87">
        <f t="shared" si="7"/>
        <v>0</v>
      </c>
      <c r="T30" s="87">
        <f t="shared" si="8"/>
        <v>0</v>
      </c>
      <c r="U30" s="87">
        <f t="shared" si="9"/>
        <v>0.6651628227860813</v>
      </c>
      <c r="V30" s="87">
        <f t="shared" si="10"/>
        <v>0.32714350419897825</v>
      </c>
      <c r="W30" s="120">
        <f t="shared" si="11"/>
        <v>0.21809566946598549</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0.6664299771254566</v>
      </c>
      <c r="J31" s="87">
        <f t="shared" si="3"/>
        <v>0.32776672199880635</v>
      </c>
      <c r="K31" s="120">
        <f t="shared" si="6"/>
        <v>0.21851114799920424</v>
      </c>
      <c r="O31" s="116">
        <f>Amnt_Deposited!B26</f>
        <v>2012</v>
      </c>
      <c r="P31" s="119">
        <f>Amnt_Deposited!C26</f>
        <v>0</v>
      </c>
      <c r="Q31" s="319">
        <f>MCF!R30</f>
        <v>0.8</v>
      </c>
      <c r="R31" s="87">
        <f t="shared" si="4"/>
        <v>0</v>
      </c>
      <c r="S31" s="87">
        <f t="shared" si="7"/>
        <v>0</v>
      </c>
      <c r="T31" s="87">
        <f t="shared" si="8"/>
        <v>0</v>
      </c>
      <c r="U31" s="87">
        <f t="shared" si="9"/>
        <v>0.4458719739911618</v>
      </c>
      <c r="V31" s="87">
        <f t="shared" si="10"/>
        <v>0.21929084879491947</v>
      </c>
      <c r="W31" s="120">
        <f t="shared" si="11"/>
        <v>0.14619389919661296</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0.44672137294626613</v>
      </c>
      <c r="J32" s="87">
        <f t="shared" si="3"/>
        <v>0.21970860417919047</v>
      </c>
      <c r="K32" s="120">
        <f t="shared" si="6"/>
        <v>0.14647240278612697</v>
      </c>
      <c r="O32" s="116">
        <f>Amnt_Deposited!B27</f>
        <v>2013</v>
      </c>
      <c r="P32" s="119">
        <f>Amnt_Deposited!C27</f>
        <v>0</v>
      </c>
      <c r="Q32" s="319">
        <f>MCF!R31</f>
        <v>0.8</v>
      </c>
      <c r="R32" s="87">
        <f t="shared" si="4"/>
        <v>0</v>
      </c>
      <c r="S32" s="87">
        <f t="shared" si="7"/>
        <v>0</v>
      </c>
      <c r="T32" s="87">
        <f t="shared" si="8"/>
        <v>0</v>
      </c>
      <c r="U32" s="87">
        <f t="shared" si="9"/>
        <v>0.29887692213175698</v>
      </c>
      <c r="V32" s="87">
        <f t="shared" si="10"/>
        <v>0.14699505185940484</v>
      </c>
      <c r="W32" s="120">
        <f t="shared" si="11"/>
        <v>9.7996701239603218E-2</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0.29944629127844513</v>
      </c>
      <c r="J33" s="87">
        <f t="shared" si="3"/>
        <v>0.14727508166782102</v>
      </c>
      <c r="K33" s="120">
        <f t="shared" si="6"/>
        <v>9.8183387778547349E-2</v>
      </c>
      <c r="O33" s="116">
        <f>Amnt_Deposited!B28</f>
        <v>2014</v>
      </c>
      <c r="P33" s="119">
        <f>Amnt_Deposited!C28</f>
        <v>0</v>
      </c>
      <c r="Q33" s="319">
        <f>MCF!R32</f>
        <v>0.8</v>
      </c>
      <c r="R33" s="87">
        <f t="shared" si="4"/>
        <v>0</v>
      </c>
      <c r="S33" s="87">
        <f t="shared" si="7"/>
        <v>0</v>
      </c>
      <c r="T33" s="87">
        <f t="shared" si="8"/>
        <v>0</v>
      </c>
      <c r="U33" s="87">
        <f t="shared" si="9"/>
        <v>0.20034319220234953</v>
      </c>
      <c r="V33" s="87">
        <f t="shared" si="10"/>
        <v>9.8533729929407454E-2</v>
      </c>
      <c r="W33" s="120">
        <f t="shared" si="11"/>
        <v>6.5689153286271632E-2</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0.20072485175496879</v>
      </c>
      <c r="J34" s="87">
        <f t="shared" si="3"/>
        <v>9.8721439523476326E-2</v>
      </c>
      <c r="K34" s="120">
        <f t="shared" si="6"/>
        <v>6.5814293015650879E-2</v>
      </c>
      <c r="O34" s="116">
        <f>Amnt_Deposited!B29</f>
        <v>2015</v>
      </c>
      <c r="P34" s="119">
        <f>Amnt_Deposited!C29</f>
        <v>0</v>
      </c>
      <c r="Q34" s="319">
        <f>MCF!R33</f>
        <v>0.8</v>
      </c>
      <c r="R34" s="87">
        <f t="shared" si="4"/>
        <v>0</v>
      </c>
      <c r="S34" s="87">
        <f t="shared" si="7"/>
        <v>0</v>
      </c>
      <c r="T34" s="87">
        <f t="shared" si="8"/>
        <v>0</v>
      </c>
      <c r="U34" s="87">
        <f t="shared" si="9"/>
        <v>0.13429405782000586</v>
      </c>
      <c r="V34" s="87">
        <f t="shared" si="10"/>
        <v>6.6049134382343652E-2</v>
      </c>
      <c r="W34" s="120">
        <f t="shared" si="11"/>
        <v>4.4032756254895764E-2</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0.13454989186888755</v>
      </c>
      <c r="J35" s="87">
        <f t="shared" si="3"/>
        <v>6.6174959886081228E-2</v>
      </c>
      <c r="K35" s="120">
        <f t="shared" si="6"/>
        <v>4.4116639924054152E-2</v>
      </c>
      <c r="O35" s="116">
        <f>Amnt_Deposited!B30</f>
        <v>2016</v>
      </c>
      <c r="P35" s="119">
        <f>Amnt_Deposited!C30</f>
        <v>0</v>
      </c>
      <c r="Q35" s="319">
        <f>MCF!R34</f>
        <v>0.8</v>
      </c>
      <c r="R35" s="87">
        <f t="shared" si="4"/>
        <v>0</v>
      </c>
      <c r="S35" s="87">
        <f t="shared" si="7"/>
        <v>0</v>
      </c>
      <c r="T35" s="87">
        <f t="shared" si="8"/>
        <v>0</v>
      </c>
      <c r="U35" s="87">
        <f t="shared" si="9"/>
        <v>9.0019999020219135E-2</v>
      </c>
      <c r="V35" s="87">
        <f t="shared" si="10"/>
        <v>4.4274058799786721E-2</v>
      </c>
      <c r="W35" s="120">
        <f t="shared" si="11"/>
        <v>2.9516039199857812E-2</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9.0191489711642994E-2</v>
      </c>
      <c r="J36" s="87">
        <f t="shared" si="3"/>
        <v>4.4358402157244556E-2</v>
      </c>
      <c r="K36" s="120">
        <f t="shared" si="6"/>
        <v>2.9572268104829703E-2</v>
      </c>
      <c r="O36" s="116">
        <f>Amnt_Deposited!B31</f>
        <v>2017</v>
      </c>
      <c r="P36" s="119">
        <f>Amnt_Deposited!C31</f>
        <v>0</v>
      </c>
      <c r="Q36" s="319">
        <f>MCF!R35</f>
        <v>0.8</v>
      </c>
      <c r="R36" s="87">
        <f t="shared" si="4"/>
        <v>0</v>
      </c>
      <c r="S36" s="87">
        <f t="shared" si="7"/>
        <v>0</v>
      </c>
      <c r="T36" s="87">
        <f t="shared" si="8"/>
        <v>0</v>
      </c>
      <c r="U36" s="87">
        <f t="shared" si="9"/>
        <v>6.0342209887361498E-2</v>
      </c>
      <c r="V36" s="87">
        <f t="shared" si="10"/>
        <v>2.9677789132857638E-2</v>
      </c>
      <c r="W36" s="120">
        <f t="shared" si="11"/>
        <v>1.9785192755238424E-2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6.0457163535531426E-2</v>
      </c>
      <c r="J37" s="87">
        <f t="shared" si="3"/>
        <v>2.9734326176111572E-2</v>
      </c>
      <c r="K37" s="120">
        <f t="shared" si="6"/>
        <v>1.9822884117407714E-2</v>
      </c>
      <c r="O37" s="116">
        <f>Amnt_Deposited!B32</f>
        <v>2018</v>
      </c>
      <c r="P37" s="119">
        <f>Amnt_Deposited!C32</f>
        <v>0</v>
      </c>
      <c r="Q37" s="319">
        <f>MCF!R36</f>
        <v>0.8</v>
      </c>
      <c r="R37" s="87">
        <f t="shared" si="4"/>
        <v>0</v>
      </c>
      <c r="S37" s="87">
        <f t="shared" si="7"/>
        <v>0</v>
      </c>
      <c r="T37" s="87">
        <f t="shared" si="8"/>
        <v>0</v>
      </c>
      <c r="U37" s="87">
        <f t="shared" si="9"/>
        <v>4.0448592909588368E-2</v>
      </c>
      <c r="V37" s="87">
        <f t="shared" si="10"/>
        <v>1.9893616977773129E-2</v>
      </c>
      <c r="W37" s="120">
        <f t="shared" si="11"/>
        <v>1.3262411318515419E-2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4.05256486443216E-2</v>
      </c>
      <c r="J38" s="87">
        <f t="shared" si="3"/>
        <v>1.9931514891209826E-2</v>
      </c>
      <c r="K38" s="120">
        <f t="shared" si="6"/>
        <v>1.3287676594139883E-2</v>
      </c>
      <c r="O38" s="116">
        <f>Amnt_Deposited!B33</f>
        <v>2019</v>
      </c>
      <c r="P38" s="119">
        <f>Amnt_Deposited!C33</f>
        <v>0</v>
      </c>
      <c r="Q38" s="319">
        <f>MCF!R37</f>
        <v>0.8</v>
      </c>
      <c r="R38" s="87">
        <f t="shared" si="4"/>
        <v>0</v>
      </c>
      <c r="S38" s="87">
        <f t="shared" si="7"/>
        <v>0</v>
      </c>
      <c r="T38" s="87">
        <f t="shared" si="8"/>
        <v>0</v>
      </c>
      <c r="U38" s="87">
        <f t="shared" si="9"/>
        <v>2.7113502661232108E-2</v>
      </c>
      <c r="V38" s="87">
        <f t="shared" si="10"/>
        <v>1.3335090248356258E-2</v>
      </c>
      <c r="W38" s="120">
        <f t="shared" si="11"/>
        <v>8.8900601655708383E-3</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2.71651546648858E-2</v>
      </c>
      <c r="J39" s="87">
        <f t="shared" si="3"/>
        <v>1.3360493979435801E-2</v>
      </c>
      <c r="K39" s="120">
        <f t="shared" si="6"/>
        <v>8.9069959862905328E-3</v>
      </c>
      <c r="O39" s="116">
        <f>Amnt_Deposited!B34</f>
        <v>2020</v>
      </c>
      <c r="P39" s="119">
        <f>Amnt_Deposited!C34</f>
        <v>0</v>
      </c>
      <c r="Q39" s="319">
        <f>MCF!R38</f>
        <v>0.8</v>
      </c>
      <c r="R39" s="87">
        <f t="shared" si="4"/>
        <v>0</v>
      </c>
      <c r="S39" s="87">
        <f t="shared" si="7"/>
        <v>0</v>
      </c>
      <c r="T39" s="87">
        <f t="shared" si="8"/>
        <v>0</v>
      </c>
      <c r="U39" s="87">
        <f t="shared" si="9"/>
        <v>1.8174724352064537E-2</v>
      </c>
      <c r="V39" s="87">
        <f t="shared" si="10"/>
        <v>8.9387783091675714E-3</v>
      </c>
      <c r="W39" s="120">
        <f t="shared" si="11"/>
        <v>5.9591855394450473E-3</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1.8209347725531511E-2</v>
      </c>
      <c r="J40" s="87">
        <f t="shared" si="3"/>
        <v>8.9558069393542872E-3</v>
      </c>
      <c r="K40" s="120">
        <f t="shared" si="6"/>
        <v>5.9705379595695243E-3</v>
      </c>
      <c r="O40" s="116">
        <f>Amnt_Deposited!B35</f>
        <v>2021</v>
      </c>
      <c r="P40" s="119">
        <f>Amnt_Deposited!C35</f>
        <v>0</v>
      </c>
      <c r="Q40" s="319">
        <f>MCF!R39</f>
        <v>0.8</v>
      </c>
      <c r="R40" s="87">
        <f t="shared" si="4"/>
        <v>0</v>
      </c>
      <c r="S40" s="87">
        <f t="shared" si="7"/>
        <v>0</v>
      </c>
      <c r="T40" s="87">
        <f t="shared" si="8"/>
        <v>0</v>
      </c>
      <c r="U40" s="87">
        <f t="shared" si="9"/>
        <v>1.2182882064360955E-2</v>
      </c>
      <c r="V40" s="87">
        <f t="shared" si="10"/>
        <v>5.9918422877035813E-3</v>
      </c>
      <c r="W40" s="120">
        <f t="shared" si="11"/>
        <v>3.9945615251357203E-3</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1.2206090805657247E-2</v>
      </c>
      <c r="J41" s="87">
        <f t="shared" si="3"/>
        <v>6.0032569198742638E-3</v>
      </c>
      <c r="K41" s="120">
        <f t="shared" si="6"/>
        <v>4.0021712799161759E-3</v>
      </c>
      <c r="O41" s="116">
        <f>Amnt_Deposited!B36</f>
        <v>2022</v>
      </c>
      <c r="P41" s="119">
        <f>Amnt_Deposited!C36</f>
        <v>0</v>
      </c>
      <c r="Q41" s="319">
        <f>MCF!R40</f>
        <v>0.8</v>
      </c>
      <c r="R41" s="87">
        <f t="shared" si="4"/>
        <v>0</v>
      </c>
      <c r="S41" s="87">
        <f t="shared" si="7"/>
        <v>0</v>
      </c>
      <c r="T41" s="87">
        <f t="shared" si="8"/>
        <v>0</v>
      </c>
      <c r="U41" s="87">
        <f t="shared" si="9"/>
        <v>8.1664300662291998E-3</v>
      </c>
      <c r="V41" s="87">
        <f t="shared" si="10"/>
        <v>4.0164519981317551E-3</v>
      </c>
      <c r="W41" s="120">
        <f t="shared" si="11"/>
        <v>2.6776346654211699E-3</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8.1819873507633593E-3</v>
      </c>
      <c r="J42" s="87">
        <f t="shared" si="3"/>
        <v>4.0241034548938875E-3</v>
      </c>
      <c r="K42" s="120">
        <f t="shared" si="6"/>
        <v>2.6827356365959247E-3</v>
      </c>
      <c r="O42" s="116">
        <f>Amnt_Deposited!B37</f>
        <v>2023</v>
      </c>
      <c r="P42" s="119">
        <f>Amnt_Deposited!C37</f>
        <v>0</v>
      </c>
      <c r="Q42" s="319">
        <f>MCF!R41</f>
        <v>0.8</v>
      </c>
      <c r="R42" s="87">
        <f t="shared" si="4"/>
        <v>0</v>
      </c>
      <c r="S42" s="87">
        <f t="shared" si="7"/>
        <v>0</v>
      </c>
      <c r="T42" s="87">
        <f t="shared" si="8"/>
        <v>0</v>
      </c>
      <c r="U42" s="87">
        <f t="shared" si="9"/>
        <v>5.4741217779415863E-3</v>
      </c>
      <c r="V42" s="87">
        <f t="shared" si="10"/>
        <v>2.6923082882876134E-3</v>
      </c>
      <c r="W42" s="120">
        <f t="shared" si="11"/>
        <v>1.7948721921917422E-3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5.4845501376267133E-3</v>
      </c>
      <c r="J43" s="87">
        <f t="shared" si="3"/>
        <v>2.6974372131366455E-3</v>
      </c>
      <c r="K43" s="120">
        <f t="shared" si="6"/>
        <v>1.7982914754244303E-3</v>
      </c>
      <c r="O43" s="116">
        <f>Amnt_Deposited!B38</f>
        <v>2024</v>
      </c>
      <c r="P43" s="119">
        <f>Amnt_Deposited!C38</f>
        <v>0</v>
      </c>
      <c r="Q43" s="319">
        <f>MCF!R42</f>
        <v>0.8</v>
      </c>
      <c r="R43" s="87">
        <f t="shared" si="4"/>
        <v>0</v>
      </c>
      <c r="S43" s="87">
        <f t="shared" si="7"/>
        <v>0</v>
      </c>
      <c r="T43" s="87">
        <f t="shared" si="8"/>
        <v>0</v>
      </c>
      <c r="U43" s="87">
        <f t="shared" si="9"/>
        <v>3.6694135621945E-3</v>
      </c>
      <c r="V43" s="87">
        <f t="shared" si="10"/>
        <v>1.8047082157470863E-3</v>
      </c>
      <c r="W43" s="120">
        <f t="shared" si="11"/>
        <v>1.2031388104980574E-3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3.6764039007387106E-3</v>
      </c>
      <c r="J44" s="87">
        <f t="shared" si="3"/>
        <v>1.8081462368880028E-3</v>
      </c>
      <c r="K44" s="120">
        <f t="shared" si="6"/>
        <v>1.2054308245920018E-3</v>
      </c>
      <c r="O44" s="116">
        <f>Amnt_Deposited!B39</f>
        <v>2025</v>
      </c>
      <c r="P44" s="119">
        <f>Amnt_Deposited!C39</f>
        <v>0</v>
      </c>
      <c r="Q44" s="319">
        <f>MCF!R43</f>
        <v>0.8</v>
      </c>
      <c r="R44" s="87">
        <f t="shared" si="4"/>
        <v>0</v>
      </c>
      <c r="S44" s="87">
        <f t="shared" si="7"/>
        <v>0</v>
      </c>
      <c r="T44" s="87">
        <f t="shared" si="8"/>
        <v>0</v>
      </c>
      <c r="U44" s="87">
        <f t="shared" si="9"/>
        <v>2.4596814679340166E-3</v>
      </c>
      <c r="V44" s="87">
        <f t="shared" si="10"/>
        <v>1.2097320942604836E-3</v>
      </c>
      <c r="W44" s="120">
        <f t="shared" si="11"/>
        <v>8.0648806284032231E-4</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2.4643672319887766E-3</v>
      </c>
      <c r="J45" s="87">
        <f t="shared" si="3"/>
        <v>1.212036668749934E-3</v>
      </c>
      <c r="K45" s="120">
        <f t="shared" si="6"/>
        <v>8.080244458332893E-4</v>
      </c>
      <c r="O45" s="116">
        <f>Amnt_Deposited!B40</f>
        <v>2026</v>
      </c>
      <c r="P45" s="119">
        <f>Amnt_Deposited!C40</f>
        <v>0</v>
      </c>
      <c r="Q45" s="319">
        <f>MCF!R44</f>
        <v>0.8</v>
      </c>
      <c r="R45" s="87">
        <f t="shared" si="4"/>
        <v>0</v>
      </c>
      <c r="S45" s="87">
        <f t="shared" si="7"/>
        <v>0</v>
      </c>
      <c r="T45" s="87">
        <f t="shared" si="8"/>
        <v>0</v>
      </c>
      <c r="U45" s="87">
        <f t="shared" si="9"/>
        <v>1.648773794818539E-3</v>
      </c>
      <c r="V45" s="87">
        <f t="shared" si="10"/>
        <v>8.1090767311547767E-4</v>
      </c>
      <c r="W45" s="120">
        <f t="shared" si="11"/>
        <v>5.4060511541031845E-4</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1.6519147563954378E-3</v>
      </c>
      <c r="J46" s="87">
        <f t="shared" si="3"/>
        <v>8.1245247559333877E-4</v>
      </c>
      <c r="K46" s="120">
        <f t="shared" si="6"/>
        <v>5.4163498372889244E-4</v>
      </c>
      <c r="O46" s="116">
        <f>Amnt_Deposited!B41</f>
        <v>2027</v>
      </c>
      <c r="P46" s="119">
        <f>Amnt_Deposited!C41</f>
        <v>0</v>
      </c>
      <c r="Q46" s="319">
        <f>MCF!R45</f>
        <v>0.8</v>
      </c>
      <c r="R46" s="87">
        <f t="shared" si="4"/>
        <v>0</v>
      </c>
      <c r="S46" s="87">
        <f t="shared" si="7"/>
        <v>0</v>
      </c>
      <c r="T46" s="87">
        <f t="shared" si="8"/>
        <v>0</v>
      </c>
      <c r="U46" s="87">
        <f t="shared" si="9"/>
        <v>1.1052061260451189E-3</v>
      </c>
      <c r="V46" s="87">
        <f t="shared" si="10"/>
        <v>5.4356766877342022E-4</v>
      </c>
      <c r="W46" s="120">
        <f t="shared" si="11"/>
        <v>3.623784458489468E-4</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1.1073115755539419E-3</v>
      </c>
      <c r="J47" s="87">
        <f t="shared" si="3"/>
        <v>5.4460318084149602E-4</v>
      </c>
      <c r="K47" s="120">
        <f t="shared" si="6"/>
        <v>3.63068787227664E-4</v>
      </c>
      <c r="O47" s="116">
        <f>Amnt_Deposited!B42</f>
        <v>2028</v>
      </c>
      <c r="P47" s="119">
        <f>Amnt_Deposited!C42</f>
        <v>0</v>
      </c>
      <c r="Q47" s="319">
        <f>MCF!R46</f>
        <v>0.8</v>
      </c>
      <c r="R47" s="87">
        <f t="shared" si="4"/>
        <v>0</v>
      </c>
      <c r="S47" s="87">
        <f t="shared" si="7"/>
        <v>0</v>
      </c>
      <c r="T47" s="87">
        <f t="shared" si="8"/>
        <v>0</v>
      </c>
      <c r="U47" s="87">
        <f t="shared" si="9"/>
        <v>7.4084182128943468E-4</v>
      </c>
      <c r="V47" s="87">
        <f t="shared" si="10"/>
        <v>3.6436430475568417E-4</v>
      </c>
      <c r="W47" s="120">
        <f t="shared" si="11"/>
        <v>2.4290953650378945E-4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7.4225314630111468E-4</v>
      </c>
      <c r="J48" s="87">
        <f t="shared" si="3"/>
        <v>3.6505842925282727E-4</v>
      </c>
      <c r="K48" s="120">
        <f t="shared" si="6"/>
        <v>2.433722861685515E-4</v>
      </c>
      <c r="O48" s="116">
        <f>Amnt_Deposited!B43</f>
        <v>2029</v>
      </c>
      <c r="P48" s="119">
        <f>Amnt_Deposited!C43</f>
        <v>0</v>
      </c>
      <c r="Q48" s="319">
        <f>MCF!R47</f>
        <v>0.8</v>
      </c>
      <c r="R48" s="87">
        <f t="shared" si="4"/>
        <v>0</v>
      </c>
      <c r="S48" s="87">
        <f t="shared" si="7"/>
        <v>0</v>
      </c>
      <c r="T48" s="87">
        <f t="shared" si="8"/>
        <v>0</v>
      </c>
      <c r="U48" s="87">
        <f t="shared" si="9"/>
        <v>4.966011237518607E-4</v>
      </c>
      <c r="V48" s="87">
        <f t="shared" si="10"/>
        <v>2.4424069753757393E-4</v>
      </c>
      <c r="W48" s="120">
        <f t="shared" si="11"/>
        <v>1.6282713169171595E-4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4.9754716319866128E-4</v>
      </c>
      <c r="J49" s="87">
        <f t="shared" si="3"/>
        <v>2.4470598310245335E-4</v>
      </c>
      <c r="K49" s="120">
        <f t="shared" si="6"/>
        <v>1.6313732206830222E-4</v>
      </c>
      <c r="O49" s="116">
        <f>Amnt_Deposited!B44</f>
        <v>2030</v>
      </c>
      <c r="P49" s="119">
        <f>Amnt_Deposited!C44</f>
        <v>0</v>
      </c>
      <c r="Q49" s="319">
        <f>MCF!R48</f>
        <v>0.8</v>
      </c>
      <c r="R49" s="87">
        <f t="shared" si="4"/>
        <v>0</v>
      </c>
      <c r="S49" s="87">
        <f t="shared" si="7"/>
        <v>0</v>
      </c>
      <c r="T49" s="87">
        <f t="shared" si="8"/>
        <v>0</v>
      </c>
      <c r="U49" s="87">
        <f t="shared" si="9"/>
        <v>3.3288168813469749E-4</v>
      </c>
      <c r="V49" s="87">
        <f t="shared" si="10"/>
        <v>1.6371943561716321E-4</v>
      </c>
      <c r="W49" s="120">
        <f t="shared" si="11"/>
        <v>1.0914629041144214E-4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3.335158373402284E-4</v>
      </c>
      <c r="J50" s="87">
        <f t="shared" si="3"/>
        <v>1.640313258584329E-4</v>
      </c>
      <c r="K50" s="120">
        <f t="shared" si="6"/>
        <v>1.0935421723895527E-4</v>
      </c>
      <c r="O50" s="116">
        <f>Amnt_Deposited!B45</f>
        <v>2031</v>
      </c>
      <c r="P50" s="119">
        <f>Amnt_Deposited!C45</f>
        <v>0</v>
      </c>
      <c r="Q50" s="319">
        <f>MCF!R49</f>
        <v>0.8</v>
      </c>
      <c r="R50" s="87">
        <f t="shared" si="4"/>
        <v>0</v>
      </c>
      <c r="S50" s="87">
        <f t="shared" si="7"/>
        <v>0</v>
      </c>
      <c r="T50" s="87">
        <f t="shared" si="8"/>
        <v>0</v>
      </c>
      <c r="U50" s="87">
        <f t="shared" si="9"/>
        <v>2.2313726851487176E-4</v>
      </c>
      <c r="V50" s="87">
        <f t="shared" si="10"/>
        <v>1.0974441961982573E-4</v>
      </c>
      <c r="W50" s="120">
        <f t="shared" si="11"/>
        <v>7.3162946413217152E-5</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2.2356235143951669E-4</v>
      </c>
      <c r="J51" s="87">
        <f t="shared" ref="J51:J82" si="16">I50*(1-$K$10)+H51</f>
        <v>1.099534859007117E-4</v>
      </c>
      <c r="K51" s="120">
        <f t="shared" si="6"/>
        <v>7.3302323933807794E-5</v>
      </c>
      <c r="O51" s="116">
        <f>Amnt_Deposited!B46</f>
        <v>2032</v>
      </c>
      <c r="P51" s="119">
        <f>Amnt_Deposited!C46</f>
        <v>0</v>
      </c>
      <c r="Q51" s="319">
        <f>MCF!R50</f>
        <v>0.8</v>
      </c>
      <c r="R51" s="87">
        <f t="shared" ref="R51:R82" si="17">P51*$W$6*DOCF*Q51</f>
        <v>0</v>
      </c>
      <c r="S51" s="87">
        <f t="shared" si="7"/>
        <v>0</v>
      </c>
      <c r="T51" s="87">
        <f t="shared" si="8"/>
        <v>0</v>
      </c>
      <c r="U51" s="87">
        <f t="shared" si="9"/>
        <v>1.4957338410315565E-4</v>
      </c>
      <c r="V51" s="87">
        <f t="shared" si="10"/>
        <v>7.3563884411716104E-5</v>
      </c>
      <c r="W51" s="120">
        <f t="shared" si="11"/>
        <v>4.9042589607810731E-5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1.4985832570877262E-4</v>
      </c>
      <c r="J52" s="87">
        <f t="shared" si="16"/>
        <v>7.3704025730744085E-5</v>
      </c>
      <c r="K52" s="120">
        <f t="shared" si="6"/>
        <v>4.9136017153829388E-5</v>
      </c>
      <c r="O52" s="116">
        <f>Amnt_Deposited!B47</f>
        <v>2033</v>
      </c>
      <c r="P52" s="119">
        <f>Amnt_Deposited!C47</f>
        <v>0</v>
      </c>
      <c r="Q52" s="319">
        <f>MCF!R51</f>
        <v>0.8</v>
      </c>
      <c r="R52" s="87">
        <f t="shared" si="17"/>
        <v>0</v>
      </c>
      <c r="S52" s="87">
        <f t="shared" si="7"/>
        <v>0</v>
      </c>
      <c r="T52" s="87">
        <f t="shared" si="8"/>
        <v>0</v>
      </c>
      <c r="U52" s="87">
        <f t="shared" si="9"/>
        <v>1.0026203771773366E-4</v>
      </c>
      <c r="V52" s="87">
        <f t="shared" si="10"/>
        <v>4.9311346385421989E-5</v>
      </c>
      <c r="W52" s="120">
        <f t="shared" si="11"/>
        <v>3.287423092361466E-5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1.0045303978792829E-4</v>
      </c>
      <c r="J53" s="87">
        <f t="shared" si="16"/>
        <v>4.9405285920844325E-5</v>
      </c>
      <c r="K53" s="120">
        <f t="shared" si="6"/>
        <v>3.2936857280562881E-5</v>
      </c>
      <c r="O53" s="116">
        <f>Amnt_Deposited!B48</f>
        <v>2034</v>
      </c>
      <c r="P53" s="119">
        <f>Amnt_Deposited!C48</f>
        <v>0</v>
      </c>
      <c r="Q53" s="319">
        <f>MCF!R52</f>
        <v>0.8</v>
      </c>
      <c r="R53" s="87">
        <f t="shared" si="17"/>
        <v>0</v>
      </c>
      <c r="S53" s="87">
        <f t="shared" si="7"/>
        <v>0</v>
      </c>
      <c r="T53" s="87">
        <f t="shared" si="8"/>
        <v>0</v>
      </c>
      <c r="U53" s="87">
        <f t="shared" si="9"/>
        <v>6.7207653738578241E-5</v>
      </c>
      <c r="V53" s="87">
        <f t="shared" si="10"/>
        <v>3.305438397915543E-5</v>
      </c>
      <c r="W53" s="120">
        <f t="shared" si="11"/>
        <v>2.2036255986103619E-5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6.7335686255063997E-5</v>
      </c>
      <c r="J54" s="87">
        <f t="shared" si="16"/>
        <v>3.3117353532864287E-5</v>
      </c>
      <c r="K54" s="120">
        <f t="shared" si="6"/>
        <v>2.207823568857619E-5</v>
      </c>
      <c r="O54" s="116">
        <f>Amnt_Deposited!B49</f>
        <v>2035</v>
      </c>
      <c r="P54" s="119">
        <f>Amnt_Deposited!C49</f>
        <v>0</v>
      </c>
      <c r="Q54" s="319">
        <f>MCF!R53</f>
        <v>0.8</v>
      </c>
      <c r="R54" s="87">
        <f t="shared" si="17"/>
        <v>0</v>
      </c>
      <c r="S54" s="87">
        <f t="shared" si="7"/>
        <v>0</v>
      </c>
      <c r="T54" s="87">
        <f t="shared" si="8"/>
        <v>0</v>
      </c>
      <c r="U54" s="87">
        <f t="shared" si="9"/>
        <v>4.5050637547991075E-5</v>
      </c>
      <c r="V54" s="87">
        <f t="shared" si="10"/>
        <v>2.2157016190587165E-5</v>
      </c>
      <c r="W54" s="120">
        <f t="shared" si="11"/>
        <v>1.4771344127058109E-5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4.5136460310335865E-5</v>
      </c>
      <c r="J55" s="87">
        <f t="shared" si="16"/>
        <v>2.2199225944728132E-5</v>
      </c>
      <c r="K55" s="120">
        <f t="shared" si="6"/>
        <v>1.4799483963152087E-5</v>
      </c>
      <c r="O55" s="116">
        <f>Amnt_Deposited!B50</f>
        <v>2036</v>
      </c>
      <c r="P55" s="119">
        <f>Amnt_Deposited!C50</f>
        <v>0</v>
      </c>
      <c r="Q55" s="319">
        <f>MCF!R54</f>
        <v>0.8</v>
      </c>
      <c r="R55" s="87">
        <f t="shared" si="17"/>
        <v>0</v>
      </c>
      <c r="S55" s="87">
        <f t="shared" si="7"/>
        <v>0</v>
      </c>
      <c r="T55" s="87">
        <f t="shared" si="8"/>
        <v>0</v>
      </c>
      <c r="U55" s="87">
        <f t="shared" si="9"/>
        <v>3.0198345435104279E-5</v>
      </c>
      <c r="V55" s="87">
        <f t="shared" si="10"/>
        <v>1.4852292112886796E-5</v>
      </c>
      <c r="W55" s="120">
        <f t="shared" si="11"/>
        <v>9.9015280752578642E-6</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3.0255874153110145E-5</v>
      </c>
      <c r="J56" s="87">
        <f t="shared" si="16"/>
        <v>1.488058615722572E-5</v>
      </c>
      <c r="K56" s="120">
        <f t="shared" si="6"/>
        <v>9.9203907714838121E-6</v>
      </c>
      <c r="O56" s="116">
        <f>Amnt_Deposited!B51</f>
        <v>2037</v>
      </c>
      <c r="P56" s="119">
        <f>Amnt_Deposited!C51</f>
        <v>0</v>
      </c>
      <c r="Q56" s="319">
        <f>MCF!R55</f>
        <v>0.8</v>
      </c>
      <c r="R56" s="87">
        <f t="shared" si="17"/>
        <v>0</v>
      </c>
      <c r="S56" s="87">
        <f t="shared" si="7"/>
        <v>0</v>
      </c>
      <c r="T56" s="87">
        <f t="shared" si="8"/>
        <v>0</v>
      </c>
      <c r="U56" s="87">
        <f t="shared" si="9"/>
        <v>2.024255630225924E-5</v>
      </c>
      <c r="V56" s="87">
        <f t="shared" si="10"/>
        <v>9.9557891328450395E-6</v>
      </c>
      <c r="W56" s="120">
        <f t="shared" si="11"/>
        <v>6.637192755230026E-6</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2.0281118955161301E-5</v>
      </c>
      <c r="J57" s="87">
        <f t="shared" si="16"/>
        <v>9.9747551979488418E-6</v>
      </c>
      <c r="K57" s="120">
        <f t="shared" si="6"/>
        <v>6.6498367986325609E-6</v>
      </c>
      <c r="O57" s="116">
        <f>Amnt_Deposited!B52</f>
        <v>2038</v>
      </c>
      <c r="P57" s="119">
        <f>Amnt_Deposited!C52</f>
        <v>0</v>
      </c>
      <c r="Q57" s="319">
        <f>MCF!R56</f>
        <v>0.8</v>
      </c>
      <c r="R57" s="87">
        <f t="shared" si="17"/>
        <v>0</v>
      </c>
      <c r="S57" s="87">
        <f t="shared" si="7"/>
        <v>0</v>
      </c>
      <c r="T57" s="87">
        <f t="shared" si="8"/>
        <v>0</v>
      </c>
      <c r="U57" s="87">
        <f t="shared" si="9"/>
        <v>1.3568991272409435E-5</v>
      </c>
      <c r="V57" s="87">
        <f t="shared" si="10"/>
        <v>6.6735650298498053E-6</v>
      </c>
      <c r="W57" s="120">
        <f t="shared" si="11"/>
        <v>4.4490433532332035E-6</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1.3594840591678001E-5</v>
      </c>
      <c r="J58" s="87">
        <f t="shared" si="16"/>
        <v>6.6862783634833003E-6</v>
      </c>
      <c r="K58" s="120">
        <f t="shared" si="6"/>
        <v>4.4575189089888666E-6</v>
      </c>
      <c r="O58" s="116">
        <f>Amnt_Deposited!B53</f>
        <v>2039</v>
      </c>
      <c r="P58" s="119">
        <f>Amnt_Deposited!C53</f>
        <v>0</v>
      </c>
      <c r="Q58" s="319">
        <f>MCF!R57</f>
        <v>0.8</v>
      </c>
      <c r="R58" s="87">
        <f t="shared" si="17"/>
        <v>0</v>
      </c>
      <c r="S58" s="87">
        <f t="shared" si="7"/>
        <v>0</v>
      </c>
      <c r="T58" s="87">
        <f t="shared" si="8"/>
        <v>0</v>
      </c>
      <c r="U58" s="87">
        <f t="shared" si="9"/>
        <v>9.0955668543786814E-6</v>
      </c>
      <c r="V58" s="87">
        <f t="shared" si="10"/>
        <v>4.4734244180307546E-6</v>
      </c>
      <c r="W58" s="120">
        <f t="shared" si="11"/>
        <v>2.9822829453538362E-6</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9.1128941712607758E-6</v>
      </c>
      <c r="J59" s="87">
        <f t="shared" si="16"/>
        <v>4.4819464204172252E-6</v>
      </c>
      <c r="K59" s="120">
        <f t="shared" si="6"/>
        <v>2.98796428027815E-6</v>
      </c>
      <c r="O59" s="116">
        <f>Amnt_Deposited!B54</f>
        <v>2040</v>
      </c>
      <c r="P59" s="119">
        <f>Amnt_Deposited!C54</f>
        <v>0</v>
      </c>
      <c r="Q59" s="319">
        <f>MCF!R58</f>
        <v>0.8</v>
      </c>
      <c r="R59" s="87">
        <f t="shared" si="17"/>
        <v>0</v>
      </c>
      <c r="S59" s="87">
        <f t="shared" si="7"/>
        <v>0</v>
      </c>
      <c r="T59" s="87">
        <f t="shared" si="8"/>
        <v>0</v>
      </c>
      <c r="U59" s="87">
        <f t="shared" si="9"/>
        <v>6.0969407925473533E-6</v>
      </c>
      <c r="V59" s="87">
        <f t="shared" si="10"/>
        <v>2.9986260618313285E-6</v>
      </c>
      <c r="W59" s="120">
        <f t="shared" si="11"/>
        <v>1.9990840412208855E-6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6.1085556403974324E-6</v>
      </c>
      <c r="J60" s="87">
        <f t="shared" si="16"/>
        <v>3.0043385308633434E-6</v>
      </c>
      <c r="K60" s="120">
        <f t="shared" si="6"/>
        <v>2.0028923539088956E-6</v>
      </c>
      <c r="O60" s="116">
        <f>Amnt_Deposited!B55</f>
        <v>2041</v>
      </c>
      <c r="P60" s="119">
        <f>Amnt_Deposited!C55</f>
        <v>0</v>
      </c>
      <c r="Q60" s="319">
        <f>MCF!R59</f>
        <v>0.8</v>
      </c>
      <c r="R60" s="87">
        <f t="shared" si="17"/>
        <v>0</v>
      </c>
      <c r="S60" s="87">
        <f t="shared" si="7"/>
        <v>0</v>
      </c>
      <c r="T60" s="87">
        <f t="shared" si="8"/>
        <v>0</v>
      </c>
      <c r="U60" s="87">
        <f t="shared" si="9"/>
        <v>4.0869016327369091E-6</v>
      </c>
      <c r="V60" s="87">
        <f t="shared" si="10"/>
        <v>2.0100391598104442E-6</v>
      </c>
      <c r="W60" s="120">
        <f t="shared" si="11"/>
        <v>1.340026106540296E-6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4.0946872980824708E-6</v>
      </c>
      <c r="J61" s="87">
        <f t="shared" si="16"/>
        <v>2.0138683423149612E-6</v>
      </c>
      <c r="K61" s="120">
        <f t="shared" si="6"/>
        <v>1.3425788948766407E-6</v>
      </c>
      <c r="O61" s="116">
        <f>Amnt_Deposited!B56</f>
        <v>2042</v>
      </c>
      <c r="P61" s="119">
        <f>Amnt_Deposited!C56</f>
        <v>0</v>
      </c>
      <c r="Q61" s="319">
        <f>MCF!R60</f>
        <v>0.8</v>
      </c>
      <c r="R61" s="87">
        <f t="shared" si="17"/>
        <v>0</v>
      </c>
      <c r="S61" s="87">
        <f t="shared" si="7"/>
        <v>0</v>
      </c>
      <c r="T61" s="87">
        <f t="shared" si="8"/>
        <v>0</v>
      </c>
      <c r="U61" s="87">
        <f t="shared" si="9"/>
        <v>2.7395320905993346E-6</v>
      </c>
      <c r="V61" s="87">
        <f t="shared" si="10"/>
        <v>1.3473695421375747E-6</v>
      </c>
      <c r="W61" s="120">
        <f t="shared" si="11"/>
        <v>8.9824636142504978E-7</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2.7447509781521896E-6</v>
      </c>
      <c r="J62" s="87">
        <f t="shared" si="16"/>
        <v>1.3499363199302814E-6</v>
      </c>
      <c r="K62" s="120">
        <f t="shared" si="6"/>
        <v>8.9995754662018758E-7</v>
      </c>
      <c r="O62" s="116">
        <f>Amnt_Deposited!B57</f>
        <v>2043</v>
      </c>
      <c r="P62" s="119">
        <f>Amnt_Deposited!C57</f>
        <v>0</v>
      </c>
      <c r="Q62" s="319">
        <f>MCF!R61</f>
        <v>0.8</v>
      </c>
      <c r="R62" s="87">
        <f t="shared" si="17"/>
        <v>0</v>
      </c>
      <c r="S62" s="87">
        <f t="shared" si="7"/>
        <v>0</v>
      </c>
      <c r="T62" s="87">
        <f t="shared" si="8"/>
        <v>0</v>
      </c>
      <c r="U62" s="87">
        <f t="shared" si="9"/>
        <v>1.8363632770866572E-6</v>
      </c>
      <c r="V62" s="87">
        <f t="shared" si="10"/>
        <v>9.0316881351267743E-7</v>
      </c>
      <c r="W62" s="120">
        <f t="shared" si="11"/>
        <v>6.0211254234178488E-7</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1.8398616020313417E-6</v>
      </c>
      <c r="J63" s="87">
        <f t="shared" si="16"/>
        <v>9.0488937612084779E-7</v>
      </c>
      <c r="K63" s="120">
        <f t="shared" si="6"/>
        <v>6.0325958408056516E-7</v>
      </c>
      <c r="O63" s="116">
        <f>Amnt_Deposited!B58</f>
        <v>2044</v>
      </c>
      <c r="P63" s="119">
        <f>Amnt_Deposited!C58</f>
        <v>0</v>
      </c>
      <c r="Q63" s="319">
        <f>MCF!R62</f>
        <v>0.8</v>
      </c>
      <c r="R63" s="87">
        <f t="shared" si="17"/>
        <v>0</v>
      </c>
      <c r="S63" s="87">
        <f t="shared" si="7"/>
        <v>0</v>
      </c>
      <c r="T63" s="87">
        <f t="shared" si="8"/>
        <v>0</v>
      </c>
      <c r="U63" s="87">
        <f t="shared" si="9"/>
        <v>1.2309511164348856E-6</v>
      </c>
      <c r="V63" s="87">
        <f t="shared" si="10"/>
        <v>6.0541216065177165E-7</v>
      </c>
      <c r="W63" s="120">
        <f t="shared" si="11"/>
        <v>4.0360810710118106E-7</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1.2332961137728541E-6</v>
      </c>
      <c r="J64" s="87">
        <f t="shared" si="16"/>
        <v>6.0656548825848756E-7</v>
      </c>
      <c r="K64" s="120">
        <f t="shared" si="6"/>
        <v>4.0437699217232501E-7</v>
      </c>
      <c r="O64" s="116">
        <f>Amnt_Deposited!B59</f>
        <v>2045</v>
      </c>
      <c r="P64" s="119">
        <f>Amnt_Deposited!C59</f>
        <v>0</v>
      </c>
      <c r="Q64" s="319">
        <f>MCF!R63</f>
        <v>0.8</v>
      </c>
      <c r="R64" s="87">
        <f t="shared" si="17"/>
        <v>0</v>
      </c>
      <c r="S64" s="87">
        <f t="shared" si="7"/>
        <v>0</v>
      </c>
      <c r="T64" s="87">
        <f t="shared" si="8"/>
        <v>0</v>
      </c>
      <c r="U64" s="87">
        <f t="shared" si="9"/>
        <v>8.2513120903625414E-7</v>
      </c>
      <c r="V64" s="87">
        <f t="shared" si="10"/>
        <v>4.0581990739863149E-7</v>
      </c>
      <c r="W64" s="120">
        <f t="shared" si="11"/>
        <v>2.7054660493242098E-7</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8.267031077597947E-7</v>
      </c>
      <c r="J65" s="87">
        <f t="shared" si="16"/>
        <v>4.0659300601305949E-7</v>
      </c>
      <c r="K65" s="120">
        <f t="shared" si="6"/>
        <v>2.7106200400870629E-7</v>
      </c>
      <c r="O65" s="116">
        <f>Amnt_Deposited!B60</f>
        <v>2046</v>
      </c>
      <c r="P65" s="119">
        <f>Amnt_Deposited!C60</f>
        <v>0</v>
      </c>
      <c r="Q65" s="319">
        <f>MCF!R64</f>
        <v>0.8</v>
      </c>
      <c r="R65" s="87">
        <f t="shared" si="17"/>
        <v>0</v>
      </c>
      <c r="S65" s="87">
        <f t="shared" si="7"/>
        <v>0</v>
      </c>
      <c r="T65" s="87">
        <f t="shared" si="8"/>
        <v>0</v>
      </c>
      <c r="U65" s="87">
        <f t="shared" si="9"/>
        <v>5.5310199002662464E-7</v>
      </c>
      <c r="V65" s="87">
        <f t="shared" si="10"/>
        <v>2.7202921900962955E-7</v>
      </c>
      <c r="W65" s="120">
        <f t="shared" si="11"/>
        <v>1.8135281267308637E-7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5.5415566525135166E-7</v>
      </c>
      <c r="J66" s="87">
        <f t="shared" si="16"/>
        <v>2.7254744250844304E-7</v>
      </c>
      <c r="K66" s="120">
        <f t="shared" si="6"/>
        <v>1.8169829500562869E-7</v>
      </c>
      <c r="O66" s="116">
        <f>Amnt_Deposited!B61</f>
        <v>2047</v>
      </c>
      <c r="P66" s="119">
        <f>Amnt_Deposited!C61</f>
        <v>0</v>
      </c>
      <c r="Q66" s="319">
        <f>MCF!R65</f>
        <v>0.8</v>
      </c>
      <c r="R66" s="87">
        <f t="shared" si="17"/>
        <v>0</v>
      </c>
      <c r="S66" s="87">
        <f t="shared" si="7"/>
        <v>0</v>
      </c>
      <c r="T66" s="87">
        <f t="shared" si="8"/>
        <v>0</v>
      </c>
      <c r="U66" s="87">
        <f t="shared" si="9"/>
        <v>3.7075535141705074E-7</v>
      </c>
      <c r="V66" s="87">
        <f t="shared" si="10"/>
        <v>1.823466386095739E-7</v>
      </c>
      <c r="W66" s="120">
        <f t="shared" si="11"/>
        <v>1.2156442573971593E-7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3.714616510421964E-7</v>
      </c>
      <c r="J67" s="87">
        <f t="shared" si="16"/>
        <v>1.8269401420915528E-7</v>
      </c>
      <c r="K67" s="120">
        <f t="shared" si="6"/>
        <v>1.2179600947277019E-7</v>
      </c>
      <c r="O67" s="116">
        <f>Amnt_Deposited!B62</f>
        <v>2048</v>
      </c>
      <c r="P67" s="119">
        <f>Amnt_Deposited!C62</f>
        <v>0</v>
      </c>
      <c r="Q67" s="319">
        <f>MCF!R66</f>
        <v>0.8</v>
      </c>
      <c r="R67" s="87">
        <f t="shared" si="17"/>
        <v>0</v>
      </c>
      <c r="S67" s="87">
        <f t="shared" si="7"/>
        <v>0</v>
      </c>
      <c r="T67" s="87">
        <f t="shared" si="8"/>
        <v>0</v>
      </c>
      <c r="U67" s="87">
        <f t="shared" si="9"/>
        <v>2.485247442298371E-7</v>
      </c>
      <c r="V67" s="87">
        <f t="shared" si="10"/>
        <v>1.2223060718721367E-7</v>
      </c>
      <c r="W67" s="120">
        <f t="shared" si="11"/>
        <v>8.1487071458142439E-8</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2.4899819102707967E-7</v>
      </c>
      <c r="J68" s="87">
        <f t="shared" si="16"/>
        <v>1.2246346001511671E-7</v>
      </c>
      <c r="K68" s="120">
        <f t="shared" si="6"/>
        <v>8.1642306676744473E-8</v>
      </c>
      <c r="O68" s="116">
        <f>Amnt_Deposited!B63</f>
        <v>2049</v>
      </c>
      <c r="P68" s="119">
        <f>Amnt_Deposited!C63</f>
        <v>0</v>
      </c>
      <c r="Q68" s="319">
        <f>MCF!R67</f>
        <v>0.8</v>
      </c>
      <c r="R68" s="87">
        <f t="shared" si="17"/>
        <v>0</v>
      </c>
      <c r="S68" s="87">
        <f t="shared" si="7"/>
        <v>0</v>
      </c>
      <c r="T68" s="87">
        <f t="shared" si="8"/>
        <v>0</v>
      </c>
      <c r="U68" s="87">
        <f t="shared" si="9"/>
        <v>1.665911179931399E-7</v>
      </c>
      <c r="V68" s="87">
        <f t="shared" si="10"/>
        <v>8.1933626236697207E-8</v>
      </c>
      <c r="W68" s="120">
        <f t="shared" si="11"/>
        <v>5.4622417491131469E-8</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1.6690847887206294E-7</v>
      </c>
      <c r="J69" s="87">
        <f t="shared" si="16"/>
        <v>8.2089712155016707E-8</v>
      </c>
      <c r="K69" s="120">
        <f t="shared" si="6"/>
        <v>5.4726474770011138E-8</v>
      </c>
      <c r="O69" s="116">
        <f>Amnt_Deposited!B64</f>
        <v>2050</v>
      </c>
      <c r="P69" s="119">
        <f>Amnt_Deposited!C64</f>
        <v>0</v>
      </c>
      <c r="Q69" s="319">
        <f>MCF!R68</f>
        <v>0.8</v>
      </c>
      <c r="R69" s="87">
        <f t="shared" si="17"/>
        <v>0</v>
      </c>
      <c r="S69" s="87">
        <f t="shared" si="7"/>
        <v>0</v>
      </c>
      <c r="T69" s="87">
        <f t="shared" si="8"/>
        <v>0</v>
      </c>
      <c r="U69" s="87">
        <f t="shared" si="9"/>
        <v>1.1166936588229016E-7</v>
      </c>
      <c r="V69" s="87">
        <f t="shared" si="10"/>
        <v>5.492175211084974E-8</v>
      </c>
      <c r="W69" s="120">
        <f t="shared" si="11"/>
        <v>3.6614501407233156E-8</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1.1188209924125977E-7</v>
      </c>
      <c r="J70" s="87">
        <f t="shared" si="16"/>
        <v>5.5026379630803175E-8</v>
      </c>
      <c r="K70" s="120">
        <f t="shared" si="6"/>
        <v>3.6684253087202112E-8</v>
      </c>
      <c r="O70" s="116">
        <f>Amnt_Deposited!B65</f>
        <v>2051</v>
      </c>
      <c r="P70" s="119">
        <f>Amnt_Deposited!C65</f>
        <v>0</v>
      </c>
      <c r="Q70" s="319">
        <f>MCF!R69</f>
        <v>0.8</v>
      </c>
      <c r="R70" s="87">
        <f t="shared" si="17"/>
        <v>0</v>
      </c>
      <c r="S70" s="87">
        <f t="shared" si="7"/>
        <v>0</v>
      </c>
      <c r="T70" s="87">
        <f t="shared" si="8"/>
        <v>0</v>
      </c>
      <c r="U70" s="87">
        <f t="shared" si="9"/>
        <v>7.4854214478987389E-8</v>
      </c>
      <c r="V70" s="87">
        <f t="shared" si="10"/>
        <v>3.6815151403302768E-8</v>
      </c>
      <c r="W70" s="120">
        <f t="shared" si="11"/>
        <v>2.454343426886851E-8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7.4996813913965216E-8</v>
      </c>
      <c r="J71" s="87">
        <f t="shared" si="16"/>
        <v>3.6885285327294554E-8</v>
      </c>
      <c r="K71" s="120">
        <f t="shared" si="6"/>
        <v>2.4590190218196367E-8</v>
      </c>
      <c r="O71" s="116">
        <f>Amnt_Deposited!B66</f>
        <v>2052</v>
      </c>
      <c r="P71" s="119">
        <f>Amnt_Deposited!C66</f>
        <v>0</v>
      </c>
      <c r="Q71" s="319">
        <f>MCF!R70</f>
        <v>0.8</v>
      </c>
      <c r="R71" s="87">
        <f t="shared" si="17"/>
        <v>0</v>
      </c>
      <c r="S71" s="87">
        <f t="shared" si="7"/>
        <v>0</v>
      </c>
      <c r="T71" s="87">
        <f t="shared" si="8"/>
        <v>0</v>
      </c>
      <c r="U71" s="87">
        <f t="shared" si="9"/>
        <v>5.0176280495516447E-8</v>
      </c>
      <c r="V71" s="87">
        <f t="shared" si="10"/>
        <v>2.4677933983470943E-8</v>
      </c>
      <c r="W71" s="120">
        <f t="shared" si="11"/>
        <v>1.6451955988980627E-8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5.0271867755335439E-8</v>
      </c>
      <c r="J72" s="87">
        <f t="shared" si="16"/>
        <v>2.4724946158629777E-8</v>
      </c>
      <c r="K72" s="120">
        <f t="shared" si="6"/>
        <v>1.6483297439086516E-8</v>
      </c>
      <c r="O72" s="116">
        <f>Amnt_Deposited!B67</f>
        <v>2053</v>
      </c>
      <c r="P72" s="119">
        <f>Amnt_Deposited!C67</f>
        <v>0</v>
      </c>
      <c r="Q72" s="319">
        <f>MCF!R71</f>
        <v>0.8</v>
      </c>
      <c r="R72" s="87">
        <f t="shared" si="17"/>
        <v>0</v>
      </c>
      <c r="S72" s="87">
        <f t="shared" si="7"/>
        <v>0</v>
      </c>
      <c r="T72" s="87">
        <f t="shared" si="8"/>
        <v>0</v>
      </c>
      <c r="U72" s="87">
        <f t="shared" si="9"/>
        <v>3.3634166651651737E-8</v>
      </c>
      <c r="V72" s="87">
        <f t="shared" si="10"/>
        <v>1.654211384386471E-8</v>
      </c>
      <c r="W72" s="120">
        <f t="shared" si="11"/>
        <v>1.1028075895909806E-8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3.3698240708054023E-8</v>
      </c>
      <c r="J73" s="87">
        <f t="shared" si="16"/>
        <v>1.6573627047281416E-8</v>
      </c>
      <c r="K73" s="120">
        <f t="shared" si="6"/>
        <v>1.104908469818761E-8</v>
      </c>
      <c r="O73" s="116">
        <f>Amnt_Deposited!B68</f>
        <v>2054</v>
      </c>
      <c r="P73" s="119">
        <f>Amnt_Deposited!C68</f>
        <v>0</v>
      </c>
      <c r="Q73" s="319">
        <f>MCF!R72</f>
        <v>0.8</v>
      </c>
      <c r="R73" s="87">
        <f t="shared" si="17"/>
        <v>0</v>
      </c>
      <c r="S73" s="87">
        <f t="shared" si="7"/>
        <v>0</v>
      </c>
      <c r="T73" s="87">
        <f t="shared" si="8"/>
        <v>0</v>
      </c>
      <c r="U73" s="87">
        <f t="shared" si="9"/>
        <v>2.2545656138305556E-8</v>
      </c>
      <c r="V73" s="87">
        <f t="shared" si="10"/>
        <v>1.1088510513346179E-8</v>
      </c>
      <c r="W73" s="120">
        <f t="shared" si="11"/>
        <v>7.3923403422307858E-9</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2.2588606262742829E-8</v>
      </c>
      <c r="J74" s="87">
        <f t="shared" si="16"/>
        <v>1.1109634445311195E-8</v>
      </c>
      <c r="K74" s="120">
        <f t="shared" si="6"/>
        <v>7.4064229635407963E-9</v>
      </c>
      <c r="O74" s="116">
        <f>Amnt_Deposited!B69</f>
        <v>2055</v>
      </c>
      <c r="P74" s="119">
        <f>Amnt_Deposited!C69</f>
        <v>0</v>
      </c>
      <c r="Q74" s="319">
        <f>MCF!R73</f>
        <v>0.8</v>
      </c>
      <c r="R74" s="87">
        <f t="shared" si="17"/>
        <v>0</v>
      </c>
      <c r="S74" s="87">
        <f t="shared" si="7"/>
        <v>0</v>
      </c>
      <c r="T74" s="87">
        <f t="shared" si="8"/>
        <v>0</v>
      </c>
      <c r="U74" s="87">
        <f t="shared" si="9"/>
        <v>1.5112805260532675E-8</v>
      </c>
      <c r="V74" s="87">
        <f t="shared" si="10"/>
        <v>7.4328508777728818E-9</v>
      </c>
      <c r="W74" s="120">
        <f t="shared" si="11"/>
        <v>4.955233918515254E-9</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1.5141595589922704E-8</v>
      </c>
      <c r="J75" s="87">
        <f t="shared" si="16"/>
        <v>7.4470106728201253E-9</v>
      </c>
      <c r="K75" s="120">
        <f t="shared" si="6"/>
        <v>4.964673781880083E-9</v>
      </c>
      <c r="O75" s="116">
        <f>Amnt_Deposited!B70</f>
        <v>2056</v>
      </c>
      <c r="P75" s="119">
        <f>Amnt_Deposited!C70</f>
        <v>0</v>
      </c>
      <c r="Q75" s="319">
        <f>MCF!R74</f>
        <v>0.8</v>
      </c>
      <c r="R75" s="87">
        <f t="shared" si="17"/>
        <v>0</v>
      </c>
      <c r="S75" s="87">
        <f t="shared" si="7"/>
        <v>0</v>
      </c>
      <c r="T75" s="87">
        <f t="shared" si="8"/>
        <v>0</v>
      </c>
      <c r="U75" s="87">
        <f t="shared" si="9"/>
        <v>1.0130416317967915E-8</v>
      </c>
      <c r="V75" s="87">
        <f t="shared" si="10"/>
        <v>4.98238894256476E-9</v>
      </c>
      <c r="W75" s="120">
        <f t="shared" si="11"/>
        <v>3.3215926283765065E-9</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1.0149715052890021E-8</v>
      </c>
      <c r="J76" s="87">
        <f t="shared" si="16"/>
        <v>4.9918805370326834E-9</v>
      </c>
      <c r="K76" s="120">
        <f t="shared" si="6"/>
        <v>3.3279203580217886E-9</v>
      </c>
      <c r="O76" s="116">
        <f>Amnt_Deposited!B71</f>
        <v>2057</v>
      </c>
      <c r="P76" s="119">
        <f>Amnt_Deposited!C71</f>
        <v>0</v>
      </c>
      <c r="Q76" s="319">
        <f>MCF!R75</f>
        <v>0.8</v>
      </c>
      <c r="R76" s="87">
        <f t="shared" si="17"/>
        <v>0</v>
      </c>
      <c r="S76" s="87">
        <f t="shared" si="7"/>
        <v>0</v>
      </c>
      <c r="T76" s="87">
        <f t="shared" si="8"/>
        <v>0</v>
      </c>
      <c r="U76" s="87">
        <f t="shared" si="9"/>
        <v>6.790621132620445E-9</v>
      </c>
      <c r="V76" s="87">
        <f t="shared" si="10"/>
        <v>3.3397951853474704E-9</v>
      </c>
      <c r="W76" s="120">
        <f t="shared" si="11"/>
        <v>2.22653012356498E-9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6.80355746150186E-9</v>
      </c>
      <c r="J77" s="87">
        <f t="shared" si="16"/>
        <v>3.3461575913881606E-9</v>
      </c>
      <c r="K77" s="120">
        <f t="shared" si="6"/>
        <v>2.2307717275921068E-9</v>
      </c>
      <c r="O77" s="116">
        <f>Amnt_Deposited!B72</f>
        <v>2058</v>
      </c>
      <c r="P77" s="119">
        <f>Amnt_Deposited!C72</f>
        <v>0</v>
      </c>
      <c r="Q77" s="319">
        <f>MCF!R76</f>
        <v>0.8</v>
      </c>
      <c r="R77" s="87">
        <f t="shared" si="17"/>
        <v>0</v>
      </c>
      <c r="S77" s="87">
        <f t="shared" si="7"/>
        <v>0</v>
      </c>
      <c r="T77" s="87">
        <f t="shared" si="8"/>
        <v>0</v>
      </c>
      <c r="U77" s="87">
        <f t="shared" si="9"/>
        <v>4.5518894702287221E-9</v>
      </c>
      <c r="V77" s="87">
        <f t="shared" si="10"/>
        <v>2.238731662391723E-9</v>
      </c>
      <c r="W77" s="120">
        <f t="shared" si="11"/>
        <v>1.4924877749278153E-9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4.5605609508000442E-9</v>
      </c>
      <c r="J78" s="87">
        <f t="shared" si="16"/>
        <v>2.2429965107018158E-9</v>
      </c>
      <c r="K78" s="120">
        <f t="shared" si="6"/>
        <v>1.4953310071345438E-9</v>
      </c>
      <c r="O78" s="116">
        <f>Amnt_Deposited!B73</f>
        <v>2059</v>
      </c>
      <c r="P78" s="119">
        <f>Amnt_Deposited!C73</f>
        <v>0</v>
      </c>
      <c r="Q78" s="319">
        <f>MCF!R77</f>
        <v>0.8</v>
      </c>
      <c r="R78" s="87">
        <f t="shared" si="17"/>
        <v>0</v>
      </c>
      <c r="S78" s="87">
        <f t="shared" si="7"/>
        <v>0</v>
      </c>
      <c r="T78" s="87">
        <f t="shared" si="8"/>
        <v>0</v>
      </c>
      <c r="U78" s="87">
        <f t="shared" si="9"/>
        <v>3.0512227592328591E-9</v>
      </c>
      <c r="V78" s="87">
        <f t="shared" si="10"/>
        <v>1.5006667109958632E-9</v>
      </c>
      <c r="W78" s="120">
        <f t="shared" si="11"/>
        <v>1.0004444739972421E-9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3.0570354264886246E-9</v>
      </c>
      <c r="J79" s="87">
        <f t="shared" si="16"/>
        <v>1.5035255243114196E-9</v>
      </c>
      <c r="K79" s="120">
        <f t="shared" si="6"/>
        <v>1.0023503495409463E-9</v>
      </c>
      <c r="O79" s="116">
        <f>Amnt_Deposited!B74</f>
        <v>2060</v>
      </c>
      <c r="P79" s="119">
        <f>Amnt_Deposited!C74</f>
        <v>0</v>
      </c>
      <c r="Q79" s="319">
        <f>MCF!R78</f>
        <v>0.8</v>
      </c>
      <c r="R79" s="87">
        <f t="shared" si="17"/>
        <v>0</v>
      </c>
      <c r="S79" s="87">
        <f t="shared" si="7"/>
        <v>0</v>
      </c>
      <c r="T79" s="87">
        <f t="shared" si="8"/>
        <v>0</v>
      </c>
      <c r="U79" s="87">
        <f t="shared" si="9"/>
        <v>2.0452957804339606E-9</v>
      </c>
      <c r="V79" s="87">
        <f t="shared" si="10"/>
        <v>1.0059269787988984E-9</v>
      </c>
      <c r="W79" s="120">
        <f t="shared" si="11"/>
        <v>6.7061798586593229E-10</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2.0491921278164353E-9</v>
      </c>
      <c r="J80" s="87">
        <f t="shared" si="16"/>
        <v>1.0078432986721895E-9</v>
      </c>
      <c r="K80" s="120">
        <f t="shared" si="6"/>
        <v>6.7189553244812629E-10</v>
      </c>
      <c r="O80" s="116">
        <f>Amnt_Deposited!B75</f>
        <v>2061</v>
      </c>
      <c r="P80" s="119">
        <f>Amnt_Deposited!C75</f>
        <v>0</v>
      </c>
      <c r="Q80" s="319">
        <f>MCF!R79</f>
        <v>0.8</v>
      </c>
      <c r="R80" s="87">
        <f t="shared" si="17"/>
        <v>0</v>
      </c>
      <c r="S80" s="87">
        <f t="shared" si="7"/>
        <v>0</v>
      </c>
      <c r="T80" s="87">
        <f t="shared" si="8"/>
        <v>0</v>
      </c>
      <c r="U80" s="87">
        <f t="shared" si="9"/>
        <v>1.3710027616969914E-9</v>
      </c>
      <c r="V80" s="87">
        <f t="shared" si="10"/>
        <v>6.7429301873696931E-10</v>
      </c>
      <c r="W80" s="120">
        <f t="shared" si="11"/>
        <v>4.4952867915797952E-10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1.3736145614537826E-9</v>
      </c>
      <c r="J81" s="87">
        <f t="shared" si="16"/>
        <v>6.7557756636265264E-10</v>
      </c>
      <c r="K81" s="120">
        <f t="shared" si="6"/>
        <v>4.5038504424176839E-10</v>
      </c>
      <c r="O81" s="116">
        <f>Amnt_Deposited!B76</f>
        <v>2062</v>
      </c>
      <c r="P81" s="119">
        <f>Amnt_Deposited!C76</f>
        <v>0</v>
      </c>
      <c r="Q81" s="319">
        <f>MCF!R80</f>
        <v>0.8</v>
      </c>
      <c r="R81" s="87">
        <f t="shared" si="17"/>
        <v>0</v>
      </c>
      <c r="S81" s="87">
        <f t="shared" si="7"/>
        <v>0</v>
      </c>
      <c r="T81" s="87">
        <f t="shared" si="8"/>
        <v>0</v>
      </c>
      <c r="U81" s="87">
        <f t="shared" si="9"/>
        <v>9.1901063433571591E-10</v>
      </c>
      <c r="V81" s="87">
        <f t="shared" si="10"/>
        <v>4.5199212736127548E-10</v>
      </c>
      <c r="W81" s="120">
        <f t="shared" si="11"/>
        <v>3.0132808490751695E-10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9.207613760689241E-10</v>
      </c>
      <c r="J82" s="87">
        <f t="shared" si="16"/>
        <v>4.5285318538485851E-10</v>
      </c>
      <c r="K82" s="120">
        <f t="shared" si="6"/>
        <v>3.0190212358990564E-10</v>
      </c>
      <c r="O82" s="116">
        <f>Amnt_Deposited!B77</f>
        <v>2063</v>
      </c>
      <c r="P82" s="119">
        <f>Amnt_Deposited!C77</f>
        <v>0</v>
      </c>
      <c r="Q82" s="319">
        <f>MCF!R81</f>
        <v>0.8</v>
      </c>
      <c r="R82" s="87">
        <f t="shared" si="17"/>
        <v>0</v>
      </c>
      <c r="S82" s="87">
        <f t="shared" si="7"/>
        <v>0</v>
      </c>
      <c r="T82" s="87">
        <f t="shared" si="8"/>
        <v>0</v>
      </c>
      <c r="U82" s="87">
        <f t="shared" si="9"/>
        <v>6.1603125071515924E-10</v>
      </c>
      <c r="V82" s="87">
        <f t="shared" si="10"/>
        <v>3.0297938362055672E-10</v>
      </c>
      <c r="W82" s="120">
        <f t="shared" si="11"/>
        <v>2.0198625574703781E-10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6.172048079943598E-10</v>
      </c>
      <c r="J83" s="87">
        <f t="shared" ref="J83:J99" si="22">I82*(1-$K$10)+H83</f>
        <v>3.035565680745643E-10</v>
      </c>
      <c r="K83" s="120">
        <f t="shared" si="6"/>
        <v>2.0237104538304286E-10</v>
      </c>
      <c r="O83" s="116">
        <f>Amnt_Deposited!B78</f>
        <v>2064</v>
      </c>
      <c r="P83" s="119">
        <f>Amnt_Deposited!C78</f>
        <v>0</v>
      </c>
      <c r="Q83" s="319">
        <f>MCF!R82</f>
        <v>0.8</v>
      </c>
      <c r="R83" s="87">
        <f t="shared" ref="R83:R99" si="23">P83*$W$6*DOCF*Q83</f>
        <v>0</v>
      </c>
      <c r="S83" s="87">
        <f t="shared" si="7"/>
        <v>0</v>
      </c>
      <c r="T83" s="87">
        <f t="shared" si="8"/>
        <v>0</v>
      </c>
      <c r="U83" s="87">
        <f t="shared" si="9"/>
        <v>4.1293809633877803E-10</v>
      </c>
      <c r="V83" s="87">
        <f t="shared" si="10"/>
        <v>2.0309315437638123E-10</v>
      </c>
      <c r="W83" s="120">
        <f t="shared" si="11"/>
        <v>1.3539543625092081E-10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4.1372475530819719E-10</v>
      </c>
      <c r="J84" s="87">
        <f t="shared" si="22"/>
        <v>2.0348005268616261E-10</v>
      </c>
      <c r="K84" s="120">
        <f t="shared" si="6"/>
        <v>1.3565336845744173E-10</v>
      </c>
      <c r="O84" s="116">
        <f>Amnt_Deposited!B79</f>
        <v>2065</v>
      </c>
      <c r="P84" s="119">
        <f>Amnt_Deposited!C79</f>
        <v>0</v>
      </c>
      <c r="Q84" s="319">
        <f>MCF!R83</f>
        <v>0.8</v>
      </c>
      <c r="R84" s="87">
        <f t="shared" si="23"/>
        <v>0</v>
      </c>
      <c r="S84" s="87">
        <f t="shared" si="7"/>
        <v>0</v>
      </c>
      <c r="T84" s="87">
        <f t="shared" si="8"/>
        <v>0</v>
      </c>
      <c r="U84" s="87">
        <f t="shared" si="9"/>
        <v>2.7680068374767897E-10</v>
      </c>
      <c r="V84" s="87">
        <f t="shared" si="10"/>
        <v>1.3613741259109907E-10</v>
      </c>
      <c r="W84" s="120">
        <f t="shared" si="11"/>
        <v>9.075827506073271E-11</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2.7732799702427435E-10</v>
      </c>
      <c r="J85" s="87">
        <f t="shared" si="22"/>
        <v>1.3639675828392284E-10</v>
      </c>
      <c r="K85" s="120">
        <f t="shared" ref="K85:K99" si="24">J85*CH4_fraction*conv</f>
        <v>9.0931172189281886E-11</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1.8554504707244061E-10</v>
      </c>
      <c r="V85" s="87">
        <f t="shared" ref="V85:V98" si="28">U84*(1-$W$10)+T85</f>
        <v>9.1255636675238356E-11</v>
      </c>
      <c r="W85" s="120">
        <f t="shared" ref="W85:W99" si="29">V85*CH4_fraction*conv</f>
        <v>6.0837091116825562E-11</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1.8589851573228322E-10</v>
      </c>
      <c r="J86" s="87">
        <f t="shared" si="22"/>
        <v>9.1429481291991117E-11</v>
      </c>
      <c r="K86" s="120">
        <f t="shared" si="24"/>
        <v>6.0952987527994069E-11</v>
      </c>
      <c r="O86" s="116">
        <f>Amnt_Deposited!B81</f>
        <v>2067</v>
      </c>
      <c r="P86" s="119">
        <f>Amnt_Deposited!C81</f>
        <v>0</v>
      </c>
      <c r="Q86" s="319">
        <f>MCF!R85</f>
        <v>0.8</v>
      </c>
      <c r="R86" s="87">
        <f t="shared" si="23"/>
        <v>0</v>
      </c>
      <c r="S86" s="87">
        <f t="shared" si="25"/>
        <v>0</v>
      </c>
      <c r="T86" s="87">
        <f t="shared" si="26"/>
        <v>0</v>
      </c>
      <c r="U86" s="87">
        <f t="shared" si="27"/>
        <v>1.2437456449528326E-10</v>
      </c>
      <c r="V86" s="87">
        <f t="shared" si="28"/>
        <v>6.117048257715735E-11</v>
      </c>
      <c r="W86" s="120">
        <f t="shared" si="29"/>
        <v>4.0780321718104898E-11</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1.2461150162362111E-10</v>
      </c>
      <c r="J87" s="87">
        <f t="shared" si="22"/>
        <v>6.1287014108662114E-11</v>
      </c>
      <c r="K87" s="120">
        <f t="shared" si="24"/>
        <v>4.0858009405774738E-11</v>
      </c>
      <c r="O87" s="116">
        <f>Amnt_Deposited!B82</f>
        <v>2068</v>
      </c>
      <c r="P87" s="119">
        <f>Amnt_Deposited!C82</f>
        <v>0</v>
      </c>
      <c r="Q87" s="319">
        <f>MCF!R86</f>
        <v>0.8</v>
      </c>
      <c r="R87" s="87">
        <f t="shared" si="23"/>
        <v>0</v>
      </c>
      <c r="S87" s="87">
        <f t="shared" si="25"/>
        <v>0</v>
      </c>
      <c r="T87" s="87">
        <f t="shared" si="26"/>
        <v>0</v>
      </c>
      <c r="U87" s="87">
        <f t="shared" si="27"/>
        <v>8.3370763798140873E-11</v>
      </c>
      <c r="V87" s="87">
        <f t="shared" si="28"/>
        <v>4.1003800697142395E-11</v>
      </c>
      <c r="W87" s="120">
        <f t="shared" si="29"/>
        <v>2.7335867131428264E-11</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8.3529587504915849E-11</v>
      </c>
      <c r="J88" s="87">
        <f t="shared" si="22"/>
        <v>4.108191411870526E-11</v>
      </c>
      <c r="K88" s="120">
        <f t="shared" si="24"/>
        <v>2.7387942745803504E-11</v>
      </c>
      <c r="O88" s="116">
        <f>Amnt_Deposited!B83</f>
        <v>2069</v>
      </c>
      <c r="P88" s="119">
        <f>Amnt_Deposited!C83</f>
        <v>0</v>
      </c>
      <c r="Q88" s="319">
        <f>MCF!R87</f>
        <v>0.8</v>
      </c>
      <c r="R88" s="87">
        <f t="shared" si="23"/>
        <v>0</v>
      </c>
      <c r="S88" s="87">
        <f t="shared" si="25"/>
        <v>0</v>
      </c>
      <c r="T88" s="87">
        <f t="shared" si="26"/>
        <v>0</v>
      </c>
      <c r="U88" s="87">
        <f t="shared" si="27"/>
        <v>5.5885094227196205E-11</v>
      </c>
      <c r="V88" s="87">
        <f t="shared" si="28"/>
        <v>2.7485669570944672E-11</v>
      </c>
      <c r="W88" s="120">
        <f t="shared" si="29"/>
        <v>1.8323779713963114E-11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5.5991556941633153E-11</v>
      </c>
      <c r="J89" s="87">
        <f t="shared" si="22"/>
        <v>2.7538030563282693E-11</v>
      </c>
      <c r="K89" s="120">
        <f t="shared" si="24"/>
        <v>1.835868704218846E-11</v>
      </c>
      <c r="O89" s="116">
        <f>Amnt_Deposited!B84</f>
        <v>2070</v>
      </c>
      <c r="P89" s="119">
        <f>Amnt_Deposited!C84</f>
        <v>0</v>
      </c>
      <c r="Q89" s="319">
        <f>MCF!R88</f>
        <v>0.8</v>
      </c>
      <c r="R89" s="87">
        <f t="shared" si="23"/>
        <v>0</v>
      </c>
      <c r="S89" s="87">
        <f t="shared" si="25"/>
        <v>0</v>
      </c>
      <c r="T89" s="87">
        <f t="shared" si="26"/>
        <v>0</v>
      </c>
      <c r="U89" s="87">
        <f t="shared" si="27"/>
        <v>3.7460898935080204E-11</v>
      </c>
      <c r="V89" s="87">
        <f t="shared" si="28"/>
        <v>1.8424195292116004E-11</v>
      </c>
      <c r="W89" s="120">
        <f t="shared" si="29"/>
        <v>1.2282796861410668E-11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3.7532263026722657E-11</v>
      </c>
      <c r="J90" s="87">
        <f t="shared" si="22"/>
        <v>1.8459293914910496E-11</v>
      </c>
      <c r="K90" s="120">
        <f t="shared" si="24"/>
        <v>1.2306195943273663E-11</v>
      </c>
      <c r="O90" s="116">
        <f>Amnt_Deposited!B85</f>
        <v>2071</v>
      </c>
      <c r="P90" s="119">
        <f>Amnt_Deposited!C85</f>
        <v>0</v>
      </c>
      <c r="Q90" s="319">
        <f>MCF!R89</f>
        <v>0.8</v>
      </c>
      <c r="R90" s="87">
        <f t="shared" si="23"/>
        <v>0</v>
      </c>
      <c r="S90" s="87">
        <f t="shared" si="25"/>
        <v>0</v>
      </c>
      <c r="T90" s="87">
        <f t="shared" si="26"/>
        <v>0</v>
      </c>
      <c r="U90" s="87">
        <f t="shared" si="27"/>
        <v>2.5110791498699393E-11</v>
      </c>
      <c r="V90" s="87">
        <f t="shared" si="28"/>
        <v>1.2350107436380809E-11</v>
      </c>
      <c r="W90" s="120">
        <f t="shared" si="29"/>
        <v>8.2334049575872056E-12</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2.5158628279894454E-11</v>
      </c>
      <c r="J91" s="87">
        <f t="shared" si="22"/>
        <v>1.2373634746828201E-11</v>
      </c>
      <c r="K91" s="120">
        <f t="shared" si="24"/>
        <v>8.2490898312187998E-12</v>
      </c>
      <c r="O91" s="116">
        <f>Amnt_Deposited!B86</f>
        <v>2072</v>
      </c>
      <c r="P91" s="119">
        <f>Amnt_Deposited!C86</f>
        <v>0</v>
      </c>
      <c r="Q91" s="319">
        <f>MCF!R90</f>
        <v>0.8</v>
      </c>
      <c r="R91" s="87">
        <f t="shared" si="23"/>
        <v>0</v>
      </c>
      <c r="S91" s="87">
        <f t="shared" si="25"/>
        <v>0</v>
      </c>
      <c r="T91" s="87">
        <f t="shared" si="26"/>
        <v>0</v>
      </c>
      <c r="U91" s="87">
        <f t="shared" si="27"/>
        <v>1.6832266913399516E-11</v>
      </c>
      <c r="V91" s="87">
        <f t="shared" si="28"/>
        <v>8.2785245852998752E-12</v>
      </c>
      <c r="W91" s="120">
        <f t="shared" si="29"/>
        <v>5.5190163901999163E-12</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1.6864332866772388E-11</v>
      </c>
      <c r="J92" s="87">
        <f t="shared" si="22"/>
        <v>8.2942954131220662E-12</v>
      </c>
      <c r="K92" s="120">
        <f t="shared" si="24"/>
        <v>5.5295302754147102E-12</v>
      </c>
      <c r="O92" s="116">
        <f>Amnt_Deposited!B87</f>
        <v>2073</v>
      </c>
      <c r="P92" s="119">
        <f>Amnt_Deposited!C87</f>
        <v>0</v>
      </c>
      <c r="Q92" s="319">
        <f>MCF!R91</f>
        <v>0.8</v>
      </c>
      <c r="R92" s="87">
        <f t="shared" si="23"/>
        <v>0</v>
      </c>
      <c r="S92" s="87">
        <f t="shared" si="25"/>
        <v>0</v>
      </c>
      <c r="T92" s="87">
        <f t="shared" si="26"/>
        <v>0</v>
      </c>
      <c r="U92" s="87">
        <f t="shared" si="27"/>
        <v>1.1283005932274132E-11</v>
      </c>
      <c r="V92" s="87">
        <f t="shared" si="28"/>
        <v>5.5492609811253842E-12</v>
      </c>
      <c r="W92" s="120">
        <f t="shared" si="29"/>
        <v>3.6995073207502561E-12</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1.1304500383615212E-11</v>
      </c>
      <c r="J93" s="87">
        <f t="shared" si="22"/>
        <v>5.5598324831571753E-12</v>
      </c>
      <c r="K93" s="120">
        <f t="shared" si="24"/>
        <v>3.70655498877145E-12</v>
      </c>
      <c r="O93" s="116">
        <f>Amnt_Deposited!B88</f>
        <v>2074</v>
      </c>
      <c r="P93" s="119">
        <f>Amnt_Deposited!C88</f>
        <v>0</v>
      </c>
      <c r="Q93" s="319">
        <f>MCF!R92</f>
        <v>0.8</v>
      </c>
      <c r="R93" s="87">
        <f t="shared" si="23"/>
        <v>0</v>
      </c>
      <c r="S93" s="87">
        <f t="shared" si="25"/>
        <v>0</v>
      </c>
      <c r="T93" s="87">
        <f t="shared" si="26"/>
        <v>0</v>
      </c>
      <c r="U93" s="87">
        <f t="shared" si="27"/>
        <v>7.5632250559423878E-12</v>
      </c>
      <c r="V93" s="87">
        <f t="shared" si="28"/>
        <v>3.7197808763317445E-12</v>
      </c>
      <c r="W93" s="120">
        <f t="shared" si="29"/>
        <v>2.479853917554496E-12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7.577633217554852E-12</v>
      </c>
      <c r="J94" s="87">
        <f t="shared" si="22"/>
        <v>3.7268671660603609E-12</v>
      </c>
      <c r="K94" s="120">
        <f t="shared" si="24"/>
        <v>2.4845781107069071E-12</v>
      </c>
      <c r="O94" s="116">
        <f>Amnt_Deposited!B89</f>
        <v>2075</v>
      </c>
      <c r="P94" s="119">
        <f>Amnt_Deposited!C89</f>
        <v>0</v>
      </c>
      <c r="Q94" s="319">
        <f>MCF!R93</f>
        <v>0.8</v>
      </c>
      <c r="R94" s="87">
        <f t="shared" si="23"/>
        <v>0</v>
      </c>
      <c r="S94" s="87">
        <f t="shared" si="25"/>
        <v>0</v>
      </c>
      <c r="T94" s="87">
        <f t="shared" si="26"/>
        <v>0</v>
      </c>
      <c r="U94" s="87">
        <f t="shared" si="27"/>
        <v>5.0697813676772025E-12</v>
      </c>
      <c r="V94" s="87">
        <f t="shared" si="28"/>
        <v>2.4934436882651857E-12</v>
      </c>
      <c r="W94" s="120">
        <f t="shared" si="29"/>
        <v>1.6622957921767904E-12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5.0794394472325579E-12</v>
      </c>
      <c r="J95" s="87">
        <f t="shared" si="22"/>
        <v>2.4981937703222937E-12</v>
      </c>
      <c r="K95" s="120">
        <f t="shared" si="24"/>
        <v>1.6654625135481956E-12</v>
      </c>
      <c r="O95" s="116">
        <f>Amnt_Deposited!B90</f>
        <v>2076</v>
      </c>
      <c r="P95" s="119">
        <f>Amnt_Deposited!C90</f>
        <v>0</v>
      </c>
      <c r="Q95" s="319">
        <f>MCF!R94</f>
        <v>0.8</v>
      </c>
      <c r="R95" s="87">
        <f t="shared" si="23"/>
        <v>0</v>
      </c>
      <c r="S95" s="87">
        <f t="shared" si="25"/>
        <v>0</v>
      </c>
      <c r="T95" s="87">
        <f t="shared" si="26"/>
        <v>0</v>
      </c>
      <c r="U95" s="87">
        <f t="shared" si="27"/>
        <v>3.3983760797720091E-12</v>
      </c>
      <c r="V95" s="87">
        <f t="shared" si="28"/>
        <v>1.6714052879051936E-12</v>
      </c>
      <c r="W95" s="120">
        <f t="shared" si="29"/>
        <v>1.1142701919367956E-12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3.4048500841041708E-12</v>
      </c>
      <c r="J96" s="87">
        <f t="shared" si="22"/>
        <v>1.6745893631283873E-12</v>
      </c>
      <c r="K96" s="120">
        <f t="shared" si="24"/>
        <v>1.1163929087522582E-12</v>
      </c>
      <c r="O96" s="116">
        <f>Amnt_Deposited!B91</f>
        <v>2077</v>
      </c>
      <c r="P96" s="119">
        <f>Amnt_Deposited!C91</f>
        <v>0</v>
      </c>
      <c r="Q96" s="319">
        <f>MCF!R95</f>
        <v>0.8</v>
      </c>
      <c r="R96" s="87">
        <f t="shared" si="23"/>
        <v>0</v>
      </c>
      <c r="S96" s="87">
        <f t="shared" si="25"/>
        <v>0</v>
      </c>
      <c r="T96" s="87">
        <f t="shared" si="26"/>
        <v>0</v>
      </c>
      <c r="U96" s="87">
        <f t="shared" si="27"/>
        <v>2.2779996102391885E-12</v>
      </c>
      <c r="V96" s="87">
        <f t="shared" si="28"/>
        <v>1.1203764695328205E-12</v>
      </c>
      <c r="W96" s="120">
        <f t="shared" si="29"/>
        <v>7.4691764635521368E-13</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2.2823392651211582E-12</v>
      </c>
      <c r="J97" s="87">
        <f t="shared" si="22"/>
        <v>1.1225108189830126E-12</v>
      </c>
      <c r="K97" s="120">
        <f t="shared" si="24"/>
        <v>7.48340545988675E-13</v>
      </c>
      <c r="O97" s="116">
        <f>Amnt_Deposited!B92</f>
        <v>2078</v>
      </c>
      <c r="P97" s="119">
        <f>Amnt_Deposited!C92</f>
        <v>0</v>
      </c>
      <c r="Q97" s="319">
        <f>MCF!R96</f>
        <v>0.8</v>
      </c>
      <c r="R97" s="87">
        <f t="shared" si="23"/>
        <v>0</v>
      </c>
      <c r="S97" s="87">
        <f t="shared" si="25"/>
        <v>0</v>
      </c>
      <c r="T97" s="87">
        <f t="shared" si="26"/>
        <v>0</v>
      </c>
      <c r="U97" s="87">
        <f t="shared" si="27"/>
        <v>1.5269888036047013E-12</v>
      </c>
      <c r="V97" s="87">
        <f t="shared" si="28"/>
        <v>7.5101080663448723E-13</v>
      </c>
      <c r="W97" s="120">
        <f t="shared" si="29"/>
        <v>5.0067387108965809E-13</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1.5298977612649619E-12</v>
      </c>
      <c r="J98" s="87">
        <f t="shared" si="22"/>
        <v>7.5244150385619619E-13</v>
      </c>
      <c r="K98" s="120">
        <f t="shared" si="24"/>
        <v>5.0162766923746406E-13</v>
      </c>
      <c r="O98" s="116">
        <f>Amnt_Deposited!B93</f>
        <v>2079</v>
      </c>
      <c r="P98" s="119">
        <f>Amnt_Deposited!C93</f>
        <v>0</v>
      </c>
      <c r="Q98" s="319">
        <f>MCF!R97</f>
        <v>0.8</v>
      </c>
      <c r="R98" s="87">
        <f t="shared" si="23"/>
        <v>0</v>
      </c>
      <c r="S98" s="87">
        <f t="shared" si="25"/>
        <v>0</v>
      </c>
      <c r="T98" s="87">
        <f t="shared" si="26"/>
        <v>0</v>
      </c>
      <c r="U98" s="87">
        <f t="shared" si="27"/>
        <v>1.0235712051282091E-12</v>
      </c>
      <c r="V98" s="87">
        <f t="shared" si="28"/>
        <v>5.0341759847649206E-13</v>
      </c>
      <c r="W98" s="120">
        <f t="shared" si="29"/>
        <v>3.3561173231766137E-13</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1.0255211377609508E-12</v>
      </c>
      <c r="J99" s="88">
        <f t="shared" si="22"/>
        <v>5.0437662350401113E-13</v>
      </c>
      <c r="K99" s="122">
        <f t="shared" si="24"/>
        <v>3.3625108233600739E-13</v>
      </c>
      <c r="O99" s="117">
        <f>Amnt_Deposited!B94</f>
        <v>2080</v>
      </c>
      <c r="P99" s="121">
        <f>Amnt_Deposited!C94</f>
        <v>0</v>
      </c>
      <c r="Q99" s="320">
        <f>MCF!R98</f>
        <v>0.8</v>
      </c>
      <c r="R99" s="88">
        <f t="shared" si="23"/>
        <v>0</v>
      </c>
      <c r="S99" s="88">
        <f>R99*$W$12</f>
        <v>0</v>
      </c>
      <c r="T99" s="88">
        <f>R99*(1-$W$12)</f>
        <v>0</v>
      </c>
      <c r="U99" s="88">
        <f>S99+U98*$W$10</f>
        <v>6.8612029734229593E-13</v>
      </c>
      <c r="V99" s="88">
        <f>U98*(1-$W$10)+T99</f>
        <v>3.3745090778591315E-13</v>
      </c>
      <c r="W99" s="122">
        <f t="shared" si="29"/>
        <v>2.2496727185727543E-13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0.78958267746600019</v>
      </c>
      <c r="D19" s="451">
        <f>Dry_Matter_Content!D6</f>
        <v>0.44</v>
      </c>
      <c r="E19" s="318">
        <f>MCF!R18</f>
        <v>0.8</v>
      </c>
      <c r="F19" s="150">
        <f t="shared" ref="F19:F50" si="0">C19*D19*$K$6*DOCF*E19</f>
        <v>6.1145282542967062E-2</v>
      </c>
      <c r="G19" s="85">
        <f t="shared" ref="G19:G82" si="1">F19*$K$12</f>
        <v>6.1145282542967062E-2</v>
      </c>
      <c r="H19" s="85">
        <f t="shared" ref="H19:H82" si="2">F19*(1-$K$12)</f>
        <v>0</v>
      </c>
      <c r="I19" s="85">
        <f t="shared" ref="I19:I82" si="3">G19+I18*$K$10</f>
        <v>6.1145282542967062E-2</v>
      </c>
      <c r="J19" s="85">
        <f t="shared" ref="J19:J82" si="4">I18*(1-$K$10)+H19</f>
        <v>0</v>
      </c>
      <c r="K19" s="86">
        <f>J19*CH4_fraction*conv</f>
        <v>0</v>
      </c>
      <c r="O19" s="115">
        <f>Amnt_Deposited!B14</f>
        <v>2000</v>
      </c>
      <c r="P19" s="118">
        <f>Amnt_Deposited!D14</f>
        <v>0.78958267746600019</v>
      </c>
      <c r="Q19" s="318">
        <f>MCF!R18</f>
        <v>0.8</v>
      </c>
      <c r="R19" s="150">
        <f t="shared" ref="R19:R50" si="5">P19*$W$6*DOCF*Q19</f>
        <v>0.12633322839456004</v>
      </c>
      <c r="S19" s="85">
        <f>R19*$W$12</f>
        <v>0.12633322839456004</v>
      </c>
      <c r="T19" s="85">
        <f>R19*(1-$W$12)</f>
        <v>0</v>
      </c>
      <c r="U19" s="85">
        <f>S19+U18*$W$10</f>
        <v>0.12633322839456004</v>
      </c>
      <c r="V19" s="85">
        <f>U18*(1-$W$10)+T19</f>
        <v>0</v>
      </c>
      <c r="W19" s="86">
        <f>V19*CH4_fraction*conv</f>
        <v>0</v>
      </c>
    </row>
    <row r="20" spans="2:23">
      <c r="B20" s="116">
        <f>Amnt_Deposited!B15</f>
        <v>2001</v>
      </c>
      <c r="C20" s="119">
        <f>Amnt_Deposited!D15</f>
        <v>0.84609290350200006</v>
      </c>
      <c r="D20" s="453">
        <f>Dry_Matter_Content!D7</f>
        <v>0.44</v>
      </c>
      <c r="E20" s="319">
        <f>MCF!R19</f>
        <v>0.8</v>
      </c>
      <c r="F20" s="87">
        <f t="shared" si="0"/>
        <v>6.5521434447194882E-2</v>
      </c>
      <c r="G20" s="87">
        <f t="shared" si="1"/>
        <v>6.5521434447194882E-2</v>
      </c>
      <c r="H20" s="87">
        <f t="shared" si="2"/>
        <v>0</v>
      </c>
      <c r="I20" s="87">
        <f t="shared" si="3"/>
        <v>0.12253291800666044</v>
      </c>
      <c r="J20" s="87">
        <f t="shared" si="4"/>
        <v>4.1337989835015087E-3</v>
      </c>
      <c r="K20" s="120">
        <f>J20*CH4_fraction*conv</f>
        <v>2.7558659890010058E-3</v>
      </c>
      <c r="M20" s="428"/>
      <c r="O20" s="116">
        <f>Amnt_Deposited!B15</f>
        <v>2001</v>
      </c>
      <c r="P20" s="119">
        <f>Amnt_Deposited!D15</f>
        <v>0.84609290350200006</v>
      </c>
      <c r="Q20" s="319">
        <f>MCF!R19</f>
        <v>0.8</v>
      </c>
      <c r="R20" s="87">
        <f t="shared" si="5"/>
        <v>0.13537486456032002</v>
      </c>
      <c r="S20" s="87">
        <f>R20*$W$12</f>
        <v>0.13537486456032002</v>
      </c>
      <c r="T20" s="87">
        <f>R20*(1-$W$12)</f>
        <v>0</v>
      </c>
      <c r="U20" s="87">
        <f>S20+U19*$W$10</f>
        <v>0.25316718596417448</v>
      </c>
      <c r="V20" s="87">
        <f>U19*(1-$W$10)+T20</f>
        <v>8.5409069907055948E-3</v>
      </c>
      <c r="W20" s="120">
        <f>V20*CH4_fraction*conv</f>
        <v>5.6939379938037299E-3</v>
      </c>
    </row>
    <row r="21" spans="2:23">
      <c r="B21" s="116">
        <f>Amnt_Deposited!B16</f>
        <v>2002</v>
      </c>
      <c r="C21" s="119">
        <f>Amnt_Deposited!D16</f>
        <v>0.83724486278400001</v>
      </c>
      <c r="D21" s="453">
        <f>Dry_Matter_Content!D8</f>
        <v>0.44</v>
      </c>
      <c r="E21" s="319">
        <f>MCF!R20</f>
        <v>0.8</v>
      </c>
      <c r="F21" s="87">
        <f t="shared" si="0"/>
        <v>6.4836242173992961E-2</v>
      </c>
      <c r="G21" s="87">
        <f t="shared" si="1"/>
        <v>6.4836242173992961E-2</v>
      </c>
      <c r="H21" s="87">
        <f t="shared" si="2"/>
        <v>0</v>
      </c>
      <c r="I21" s="87">
        <f t="shared" si="3"/>
        <v>0.17908517765844545</v>
      </c>
      <c r="J21" s="87">
        <f t="shared" si="4"/>
        <v>8.2839825222079597E-3</v>
      </c>
      <c r="K21" s="120">
        <f t="shared" ref="K21:K84" si="6">J21*CH4_fraction*conv</f>
        <v>5.5226550148053059E-3</v>
      </c>
      <c r="O21" s="116">
        <f>Amnt_Deposited!B16</f>
        <v>2002</v>
      </c>
      <c r="P21" s="119">
        <f>Amnt_Deposited!D16</f>
        <v>0.83724486278400001</v>
      </c>
      <c r="Q21" s="319">
        <f>MCF!R20</f>
        <v>0.8</v>
      </c>
      <c r="R21" s="87">
        <f t="shared" si="5"/>
        <v>0.13395917804544002</v>
      </c>
      <c r="S21" s="87">
        <f t="shared" ref="S21:S84" si="7">R21*$W$12</f>
        <v>0.13395917804544002</v>
      </c>
      <c r="T21" s="87">
        <f t="shared" ref="T21:T84" si="8">R21*(1-$W$12)</f>
        <v>0</v>
      </c>
      <c r="U21" s="87">
        <f t="shared" ref="U21:U84" si="9">S21+U20*$W$10</f>
        <v>0.37001069764141625</v>
      </c>
      <c r="V21" s="87">
        <f t="shared" ref="V21:V84" si="10">U20*(1-$W$10)+T21</f>
        <v>1.7115666368198265E-2</v>
      </c>
      <c r="W21" s="120">
        <f t="shared" ref="W21:W84" si="11">V21*CH4_fraction*conv</f>
        <v>1.141044424546551E-2</v>
      </c>
    </row>
    <row r="22" spans="2:23">
      <c r="B22" s="116">
        <f>Amnt_Deposited!B17</f>
        <v>2003</v>
      </c>
      <c r="C22" s="119">
        <f>Amnt_Deposited!D17</f>
        <v>0.89724044058000019</v>
      </c>
      <c r="D22" s="453">
        <f>Dry_Matter_Content!D9</f>
        <v>0.44</v>
      </c>
      <c r="E22" s="319">
        <f>MCF!R21</f>
        <v>0.8</v>
      </c>
      <c r="F22" s="87">
        <f t="shared" si="0"/>
        <v>6.9482299718515217E-2</v>
      </c>
      <c r="G22" s="87">
        <f t="shared" si="1"/>
        <v>6.9482299718515217E-2</v>
      </c>
      <c r="H22" s="87">
        <f t="shared" si="2"/>
        <v>0</v>
      </c>
      <c r="I22" s="87">
        <f t="shared" si="3"/>
        <v>0.23646021260400854</v>
      </c>
      <c r="J22" s="87">
        <f t="shared" si="4"/>
        <v>1.2107264772952112E-2</v>
      </c>
      <c r="K22" s="120">
        <f t="shared" si="6"/>
        <v>8.0715098486347399E-3</v>
      </c>
      <c r="N22" s="290"/>
      <c r="O22" s="116">
        <f>Amnt_Deposited!B17</f>
        <v>2003</v>
      </c>
      <c r="P22" s="119">
        <f>Amnt_Deposited!D17</f>
        <v>0.89724044058000019</v>
      </c>
      <c r="Q22" s="319">
        <f>MCF!R21</f>
        <v>0.8</v>
      </c>
      <c r="R22" s="87">
        <f t="shared" si="5"/>
        <v>0.14355847049280004</v>
      </c>
      <c r="S22" s="87">
        <f t="shared" si="7"/>
        <v>0.14355847049280004</v>
      </c>
      <c r="T22" s="87">
        <f t="shared" si="8"/>
        <v>0</v>
      </c>
      <c r="U22" s="87">
        <f t="shared" si="9"/>
        <v>0.48855415827274495</v>
      </c>
      <c r="V22" s="87">
        <f t="shared" si="10"/>
        <v>2.5015009861471309E-2</v>
      </c>
      <c r="W22" s="120">
        <f t="shared" si="11"/>
        <v>1.667667324098087E-2</v>
      </c>
    </row>
    <row r="23" spans="2:23">
      <c r="B23" s="116">
        <f>Amnt_Deposited!B18</f>
        <v>2004</v>
      </c>
      <c r="C23" s="119">
        <f>Amnt_Deposited!D18</f>
        <v>0.92125768270800001</v>
      </c>
      <c r="D23" s="453">
        <f>Dry_Matter_Content!D10</f>
        <v>0.44</v>
      </c>
      <c r="E23" s="319">
        <f>MCF!R22</f>
        <v>0.8</v>
      </c>
      <c r="F23" s="87">
        <f t="shared" si="0"/>
        <v>7.134219494890752E-2</v>
      </c>
      <c r="G23" s="87">
        <f t="shared" si="1"/>
        <v>7.134219494890752E-2</v>
      </c>
      <c r="H23" s="87">
        <f t="shared" si="2"/>
        <v>0</v>
      </c>
      <c r="I23" s="87">
        <f t="shared" si="3"/>
        <v>0.2918162358345317</v>
      </c>
      <c r="J23" s="87">
        <f t="shared" si="4"/>
        <v>1.5986171718384363E-2</v>
      </c>
      <c r="K23" s="120">
        <f t="shared" si="6"/>
        <v>1.0657447812256242E-2</v>
      </c>
      <c r="N23" s="290"/>
      <c r="O23" s="116">
        <f>Amnt_Deposited!B18</f>
        <v>2004</v>
      </c>
      <c r="P23" s="119">
        <f>Amnt_Deposited!D18</f>
        <v>0.92125768270800001</v>
      </c>
      <c r="Q23" s="319">
        <f>MCF!R22</f>
        <v>0.8</v>
      </c>
      <c r="R23" s="87">
        <f t="shared" si="5"/>
        <v>0.14740122923328</v>
      </c>
      <c r="S23" s="87">
        <f t="shared" si="7"/>
        <v>0.14740122923328</v>
      </c>
      <c r="T23" s="87">
        <f t="shared" si="8"/>
        <v>0</v>
      </c>
      <c r="U23" s="87">
        <f t="shared" si="9"/>
        <v>0.60292610709613992</v>
      </c>
      <c r="V23" s="87">
        <f t="shared" si="10"/>
        <v>3.3029280409885044E-2</v>
      </c>
      <c r="W23" s="120">
        <f t="shared" si="11"/>
        <v>2.2019520273256696E-2</v>
      </c>
    </row>
    <row r="24" spans="2:23">
      <c r="B24" s="116">
        <f>Amnt_Deposited!B19</f>
        <v>2005</v>
      </c>
      <c r="C24" s="119">
        <f>Amnt_Deposited!D19</f>
        <v>0.96882481297800005</v>
      </c>
      <c r="D24" s="453">
        <f>Dry_Matter_Content!D11</f>
        <v>0.44</v>
      </c>
      <c r="E24" s="319">
        <f>MCF!R23</f>
        <v>0.8</v>
      </c>
      <c r="F24" s="87">
        <f t="shared" si="0"/>
        <v>7.5025793517016326E-2</v>
      </c>
      <c r="G24" s="87">
        <f t="shared" si="1"/>
        <v>7.5025793517016326E-2</v>
      </c>
      <c r="H24" s="87">
        <f t="shared" si="2"/>
        <v>0</v>
      </c>
      <c r="I24" s="87">
        <f t="shared" si="3"/>
        <v>0.34711344835735042</v>
      </c>
      <c r="J24" s="87">
        <f t="shared" si="4"/>
        <v>1.9728580994197623E-2</v>
      </c>
      <c r="K24" s="120">
        <f t="shared" si="6"/>
        <v>1.3152387329465082E-2</v>
      </c>
      <c r="N24" s="290"/>
      <c r="O24" s="116">
        <f>Amnt_Deposited!B19</f>
        <v>2005</v>
      </c>
      <c r="P24" s="119">
        <f>Amnt_Deposited!D19</f>
        <v>0.96882481297800005</v>
      </c>
      <c r="Q24" s="319">
        <f>MCF!R23</f>
        <v>0.8</v>
      </c>
      <c r="R24" s="87">
        <f t="shared" si="5"/>
        <v>0.15501197007648004</v>
      </c>
      <c r="S24" s="87">
        <f t="shared" si="7"/>
        <v>0.15501197007648004</v>
      </c>
      <c r="T24" s="87">
        <f t="shared" si="8"/>
        <v>0</v>
      </c>
      <c r="U24" s="87">
        <f t="shared" si="9"/>
        <v>0.71717654619287285</v>
      </c>
      <c r="V24" s="87">
        <f t="shared" si="10"/>
        <v>4.0761530979747156E-2</v>
      </c>
      <c r="W24" s="120">
        <f t="shared" si="11"/>
        <v>2.7174353986498104E-2</v>
      </c>
    </row>
    <row r="25" spans="2:23">
      <c r="B25" s="116">
        <f>Amnt_Deposited!B20</f>
        <v>2006</v>
      </c>
      <c r="C25" s="119">
        <f>Amnt_Deposited!D20</f>
        <v>0.99928203460799991</v>
      </c>
      <c r="D25" s="453">
        <f>Dry_Matter_Content!D12</f>
        <v>0.44</v>
      </c>
      <c r="E25" s="319">
        <f>MCF!R24</f>
        <v>0.8</v>
      </c>
      <c r="F25" s="87">
        <f t="shared" si="0"/>
        <v>7.738440076004352E-2</v>
      </c>
      <c r="G25" s="87">
        <f t="shared" si="1"/>
        <v>7.738440076004352E-2</v>
      </c>
      <c r="H25" s="87">
        <f t="shared" si="2"/>
        <v>0</v>
      </c>
      <c r="I25" s="87">
        <f t="shared" si="3"/>
        <v>0.4010308348146796</v>
      </c>
      <c r="J25" s="87">
        <f t="shared" si="4"/>
        <v>2.3467014302714355E-2</v>
      </c>
      <c r="K25" s="120">
        <f t="shared" si="6"/>
        <v>1.5644676201809569E-2</v>
      </c>
      <c r="N25" s="290"/>
      <c r="O25" s="116">
        <f>Amnt_Deposited!B20</f>
        <v>2006</v>
      </c>
      <c r="P25" s="119">
        <f>Amnt_Deposited!D20</f>
        <v>0.99928203460799991</v>
      </c>
      <c r="Q25" s="319">
        <f>MCF!R24</f>
        <v>0.8</v>
      </c>
      <c r="R25" s="87">
        <f t="shared" si="5"/>
        <v>0.15988512553728002</v>
      </c>
      <c r="S25" s="87">
        <f t="shared" si="7"/>
        <v>0.15988512553728002</v>
      </c>
      <c r="T25" s="87">
        <f t="shared" si="8"/>
        <v>0</v>
      </c>
      <c r="U25" s="87">
        <f t="shared" si="9"/>
        <v>0.82857610498900747</v>
      </c>
      <c r="V25" s="87">
        <f t="shared" si="10"/>
        <v>4.8485566741145368E-2</v>
      </c>
      <c r="W25" s="120">
        <f t="shared" si="11"/>
        <v>3.2323711160763574E-2</v>
      </c>
    </row>
    <row r="26" spans="2:23">
      <c r="B26" s="116">
        <f>Amnt_Deposited!B21</f>
        <v>2007</v>
      </c>
      <c r="C26" s="119">
        <f>Amnt_Deposited!D21</f>
        <v>1.0302699802560003</v>
      </c>
      <c r="D26" s="453">
        <f>Dry_Matter_Content!D13</f>
        <v>0.44</v>
      </c>
      <c r="E26" s="319">
        <f>MCF!R25</f>
        <v>0.8</v>
      </c>
      <c r="F26" s="87">
        <f t="shared" si="0"/>
        <v>7.9784107271024668E-2</v>
      </c>
      <c r="G26" s="87">
        <f t="shared" si="1"/>
        <v>7.9784107271024668E-2</v>
      </c>
      <c r="H26" s="87">
        <f t="shared" si="2"/>
        <v>0</v>
      </c>
      <c r="I26" s="87">
        <f t="shared" si="3"/>
        <v>0.45370277924395508</v>
      </c>
      <c r="J26" s="87">
        <f t="shared" si="4"/>
        <v>2.7112162841749138E-2</v>
      </c>
      <c r="K26" s="120">
        <f t="shared" si="6"/>
        <v>1.8074775227832757E-2</v>
      </c>
      <c r="N26" s="290"/>
      <c r="O26" s="116">
        <f>Amnt_Deposited!B21</f>
        <v>2007</v>
      </c>
      <c r="P26" s="119">
        <f>Amnt_Deposited!D21</f>
        <v>1.0302699802560003</v>
      </c>
      <c r="Q26" s="319">
        <f>MCF!R25</f>
        <v>0.8</v>
      </c>
      <c r="R26" s="87">
        <f t="shared" si="5"/>
        <v>0.16484319684096005</v>
      </c>
      <c r="S26" s="87">
        <f t="shared" si="7"/>
        <v>0.16484319684096005</v>
      </c>
      <c r="T26" s="87">
        <f t="shared" si="8"/>
        <v>0</v>
      </c>
      <c r="U26" s="87">
        <f t="shared" si="9"/>
        <v>0.93740243645445276</v>
      </c>
      <c r="V26" s="87">
        <f t="shared" si="10"/>
        <v>5.601686537551475E-2</v>
      </c>
      <c r="W26" s="120">
        <f t="shared" si="11"/>
        <v>3.7344576917009834E-2</v>
      </c>
    </row>
    <row r="27" spans="2:23">
      <c r="B27" s="116">
        <f>Amnt_Deposited!B22</f>
        <v>2008</v>
      </c>
      <c r="C27" s="119">
        <f>Amnt_Deposited!D22</f>
        <v>1.061661909858</v>
      </c>
      <c r="D27" s="453">
        <f>Dry_Matter_Content!D14</f>
        <v>0.44</v>
      </c>
      <c r="E27" s="319">
        <f>MCF!R26</f>
        <v>0.8</v>
      </c>
      <c r="F27" s="87">
        <f t="shared" si="0"/>
        <v>8.221509829940353E-2</v>
      </c>
      <c r="G27" s="87">
        <f t="shared" si="1"/>
        <v>8.221509829940353E-2</v>
      </c>
      <c r="H27" s="87">
        <f t="shared" si="2"/>
        <v>0</v>
      </c>
      <c r="I27" s="87">
        <f t="shared" si="3"/>
        <v>0.50524476574061994</v>
      </c>
      <c r="J27" s="87">
        <f t="shared" si="4"/>
        <v>3.0673111802738622E-2</v>
      </c>
      <c r="K27" s="120">
        <f t="shared" si="6"/>
        <v>2.0448741201825747E-2</v>
      </c>
      <c r="N27" s="290"/>
      <c r="O27" s="116">
        <f>Amnt_Deposited!B22</f>
        <v>2008</v>
      </c>
      <c r="P27" s="119">
        <f>Amnt_Deposited!D22</f>
        <v>1.061661909858</v>
      </c>
      <c r="Q27" s="319">
        <f>MCF!R26</f>
        <v>0.8</v>
      </c>
      <c r="R27" s="87">
        <f t="shared" si="5"/>
        <v>0.16986590557728001</v>
      </c>
      <c r="S27" s="87">
        <f t="shared" si="7"/>
        <v>0.16986590557728001</v>
      </c>
      <c r="T27" s="87">
        <f t="shared" si="8"/>
        <v>0</v>
      </c>
      <c r="U27" s="87">
        <f t="shared" si="9"/>
        <v>1.0438941440921903</v>
      </c>
      <c r="V27" s="87">
        <f t="shared" si="10"/>
        <v>6.3374197939542617E-2</v>
      </c>
      <c r="W27" s="120">
        <f t="shared" si="11"/>
        <v>4.2249465293028407E-2</v>
      </c>
    </row>
    <row r="28" spans="2:23">
      <c r="B28" s="116">
        <f>Amnt_Deposited!B23</f>
        <v>2009</v>
      </c>
      <c r="C28" s="119">
        <f>Amnt_Deposited!D23</f>
        <v>1.093299398334</v>
      </c>
      <c r="D28" s="453">
        <f>Dry_Matter_Content!D15</f>
        <v>0.44</v>
      </c>
      <c r="E28" s="319">
        <f>MCF!R27</f>
        <v>0.8</v>
      </c>
      <c r="F28" s="87">
        <f t="shared" si="0"/>
        <v>8.4665105406984964E-2</v>
      </c>
      <c r="G28" s="87">
        <f t="shared" si="1"/>
        <v>8.4665105406984964E-2</v>
      </c>
      <c r="H28" s="87">
        <f t="shared" si="2"/>
        <v>0</v>
      </c>
      <c r="I28" s="87">
        <f t="shared" si="3"/>
        <v>0.55575220252336766</v>
      </c>
      <c r="J28" s="87">
        <f t="shared" si="4"/>
        <v>3.4157668624237331E-2</v>
      </c>
      <c r="K28" s="120">
        <f t="shared" si="6"/>
        <v>2.2771779082824885E-2</v>
      </c>
      <c r="N28" s="290"/>
      <c r="O28" s="116">
        <f>Amnt_Deposited!B23</f>
        <v>2009</v>
      </c>
      <c r="P28" s="119">
        <f>Amnt_Deposited!D23</f>
        <v>1.093299398334</v>
      </c>
      <c r="Q28" s="319">
        <f>MCF!R27</f>
        <v>0.8</v>
      </c>
      <c r="R28" s="87">
        <f t="shared" si="5"/>
        <v>0.17492790373344003</v>
      </c>
      <c r="S28" s="87">
        <f t="shared" si="7"/>
        <v>0.17492790373344003</v>
      </c>
      <c r="T28" s="87">
        <f t="shared" si="8"/>
        <v>0</v>
      </c>
      <c r="U28" s="87">
        <f t="shared" si="9"/>
        <v>1.1482483523210076</v>
      </c>
      <c r="V28" s="87">
        <f t="shared" si="10"/>
        <v>7.0573695504622599E-2</v>
      </c>
      <c r="W28" s="120">
        <f t="shared" si="11"/>
        <v>4.7049130336415064E-2</v>
      </c>
    </row>
    <row r="29" spans="2:23">
      <c r="B29" s="116">
        <f>Amnt_Deposited!B24</f>
        <v>2010</v>
      </c>
      <c r="C29" s="119">
        <f>Amnt_Deposited!D24</f>
        <v>1.138149538482</v>
      </c>
      <c r="D29" s="453">
        <f>Dry_Matter_Content!D16</f>
        <v>0.44</v>
      </c>
      <c r="E29" s="319">
        <f>MCF!R28</f>
        <v>0.8</v>
      </c>
      <c r="F29" s="87">
        <f t="shared" si="0"/>
        <v>8.8138300260046099E-2</v>
      </c>
      <c r="G29" s="87">
        <f t="shared" si="1"/>
        <v>8.8138300260046099E-2</v>
      </c>
      <c r="H29" s="87">
        <f t="shared" si="2"/>
        <v>0</v>
      </c>
      <c r="I29" s="87">
        <f t="shared" si="3"/>
        <v>0.60631821929195306</v>
      </c>
      <c r="J29" s="87">
        <f t="shared" si="4"/>
        <v>3.7572283491460703E-2</v>
      </c>
      <c r="K29" s="120">
        <f t="shared" si="6"/>
        <v>2.5048188994307136E-2</v>
      </c>
      <c r="O29" s="116">
        <f>Amnt_Deposited!B24</f>
        <v>2010</v>
      </c>
      <c r="P29" s="119">
        <f>Amnt_Deposited!D24</f>
        <v>1.138149538482</v>
      </c>
      <c r="Q29" s="319">
        <f>MCF!R28</f>
        <v>0.8</v>
      </c>
      <c r="R29" s="87">
        <f t="shared" si="5"/>
        <v>0.18210392615712001</v>
      </c>
      <c r="S29" s="87">
        <f t="shared" si="7"/>
        <v>0.18210392615712001</v>
      </c>
      <c r="T29" s="87">
        <f t="shared" si="8"/>
        <v>0</v>
      </c>
      <c r="U29" s="87">
        <f t="shared" si="9"/>
        <v>1.2527235935784153</v>
      </c>
      <c r="V29" s="87">
        <f t="shared" si="10"/>
        <v>7.7628684899712197E-2</v>
      </c>
      <c r="W29" s="120">
        <f t="shared" si="11"/>
        <v>5.1752456599808129E-2</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0.56532736056419652</v>
      </c>
      <c r="J30" s="87">
        <f t="shared" si="4"/>
        <v>4.0990858727756527E-2</v>
      </c>
      <c r="K30" s="120">
        <f t="shared" si="6"/>
        <v>2.7327239151837684E-2</v>
      </c>
      <c r="O30" s="116">
        <f>Amnt_Deposited!B25</f>
        <v>2011</v>
      </c>
      <c r="P30" s="119">
        <f>Amnt_Deposited!D25</f>
        <v>0</v>
      </c>
      <c r="Q30" s="319">
        <f>MCF!R29</f>
        <v>0.8</v>
      </c>
      <c r="R30" s="87">
        <f t="shared" si="5"/>
        <v>0</v>
      </c>
      <c r="S30" s="87">
        <f t="shared" si="7"/>
        <v>0</v>
      </c>
      <c r="T30" s="87">
        <f t="shared" si="8"/>
        <v>0</v>
      </c>
      <c r="U30" s="87">
        <f t="shared" si="9"/>
        <v>1.1680317367028854</v>
      </c>
      <c r="V30" s="87">
        <f t="shared" si="10"/>
        <v>8.4691856875530006E-2</v>
      </c>
      <c r="W30" s="120">
        <f t="shared" si="11"/>
        <v>5.6461237917019999E-2</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0.52710773721379856</v>
      </c>
      <c r="J31" s="87">
        <f t="shared" si="4"/>
        <v>3.8219623350397983E-2</v>
      </c>
      <c r="K31" s="120">
        <f t="shared" si="6"/>
        <v>2.5479748900265321E-2</v>
      </c>
      <c r="O31" s="116">
        <f>Amnt_Deposited!B26</f>
        <v>2012</v>
      </c>
      <c r="P31" s="119">
        <f>Amnt_Deposited!D26</f>
        <v>0</v>
      </c>
      <c r="Q31" s="319">
        <f>MCF!R30</f>
        <v>0.8</v>
      </c>
      <c r="R31" s="87">
        <f t="shared" si="5"/>
        <v>0</v>
      </c>
      <c r="S31" s="87">
        <f t="shared" si="7"/>
        <v>0</v>
      </c>
      <c r="T31" s="87">
        <f t="shared" si="8"/>
        <v>0</v>
      </c>
      <c r="U31" s="87">
        <f t="shared" si="9"/>
        <v>1.0890655727557821</v>
      </c>
      <c r="V31" s="87">
        <f t="shared" si="10"/>
        <v>7.8966163947103277E-2</v>
      </c>
      <c r="W31" s="120">
        <f t="shared" si="11"/>
        <v>5.2644109298068849E-2</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0.49147199660275442</v>
      </c>
      <c r="J32" s="87">
        <f t="shared" si="4"/>
        <v>3.5635740611044159E-2</v>
      </c>
      <c r="K32" s="120">
        <f t="shared" si="6"/>
        <v>2.3757160407362771E-2</v>
      </c>
      <c r="O32" s="116">
        <f>Amnt_Deposited!B27</f>
        <v>2013</v>
      </c>
      <c r="P32" s="119">
        <f>Amnt_Deposited!D27</f>
        <v>0</v>
      </c>
      <c r="Q32" s="319">
        <f>MCF!R31</f>
        <v>0.8</v>
      </c>
      <c r="R32" s="87">
        <f t="shared" si="5"/>
        <v>0</v>
      </c>
      <c r="S32" s="87">
        <f t="shared" si="7"/>
        <v>0</v>
      </c>
      <c r="T32" s="87">
        <f t="shared" si="8"/>
        <v>0</v>
      </c>
      <c r="U32" s="87">
        <f t="shared" si="9"/>
        <v>1.015438009509823</v>
      </c>
      <c r="V32" s="87">
        <f t="shared" si="10"/>
        <v>7.3627563245958996E-2</v>
      </c>
      <c r="W32" s="120">
        <f t="shared" si="11"/>
        <v>4.9085042163972664E-2</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0.4582454522892454</v>
      </c>
      <c r="J33" s="87">
        <f t="shared" si="4"/>
        <v>3.3226544313508993E-2</v>
      </c>
      <c r="K33" s="120">
        <f t="shared" si="6"/>
        <v>2.2151029542339329E-2</v>
      </c>
      <c r="O33" s="116">
        <f>Amnt_Deposited!B28</f>
        <v>2014</v>
      </c>
      <c r="P33" s="119">
        <f>Amnt_Deposited!D28</f>
        <v>0</v>
      </c>
      <c r="Q33" s="319">
        <f>MCF!R32</f>
        <v>0.8</v>
      </c>
      <c r="R33" s="87">
        <f t="shared" si="5"/>
        <v>0</v>
      </c>
      <c r="S33" s="87">
        <f t="shared" si="7"/>
        <v>0</v>
      </c>
      <c r="T33" s="87">
        <f t="shared" si="8"/>
        <v>0</v>
      </c>
      <c r="U33" s="87">
        <f t="shared" si="9"/>
        <v>0.94678812456455652</v>
      </c>
      <c r="V33" s="87">
        <f t="shared" si="10"/>
        <v>6.8649884945266498E-2</v>
      </c>
      <c r="W33" s="120">
        <f t="shared" si="11"/>
        <v>4.5766589963510997E-2</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0.42726522771449849</v>
      </c>
      <c r="J34" s="87">
        <f t="shared" si="4"/>
        <v>3.0980224574746914E-2</v>
      </c>
      <c r="K34" s="120">
        <f t="shared" si="6"/>
        <v>2.0653483049831275E-2</v>
      </c>
      <c r="O34" s="116">
        <f>Amnt_Deposited!B29</f>
        <v>2015</v>
      </c>
      <c r="P34" s="119">
        <f>Amnt_Deposited!D29</f>
        <v>0</v>
      </c>
      <c r="Q34" s="319">
        <f>MCF!R33</f>
        <v>0.8</v>
      </c>
      <c r="R34" s="87">
        <f t="shared" si="5"/>
        <v>0</v>
      </c>
      <c r="S34" s="87">
        <f t="shared" si="7"/>
        <v>0</v>
      </c>
      <c r="T34" s="87">
        <f t="shared" si="8"/>
        <v>0</v>
      </c>
      <c r="U34" s="87">
        <f t="shared" si="9"/>
        <v>0.88277939610433565</v>
      </c>
      <c r="V34" s="87">
        <f t="shared" si="10"/>
        <v>6.400872846022089E-2</v>
      </c>
      <c r="W34" s="120">
        <f t="shared" si="11"/>
        <v>4.2672485640147258E-2</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0.39837945778170608</v>
      </c>
      <c r="J35" s="87">
        <f t="shared" si="4"/>
        <v>2.8885769932792404E-2</v>
      </c>
      <c r="K35" s="120">
        <f t="shared" si="6"/>
        <v>1.9257179955194936E-2</v>
      </c>
      <c r="O35" s="116">
        <f>Amnt_Deposited!B30</f>
        <v>2016</v>
      </c>
      <c r="P35" s="119">
        <f>Amnt_Deposited!D30</f>
        <v>0</v>
      </c>
      <c r="Q35" s="319">
        <f>MCF!R34</f>
        <v>0.8</v>
      </c>
      <c r="R35" s="87">
        <f t="shared" si="5"/>
        <v>0</v>
      </c>
      <c r="S35" s="87">
        <f t="shared" si="7"/>
        <v>0</v>
      </c>
      <c r="T35" s="87">
        <f t="shared" si="8"/>
        <v>0</v>
      </c>
      <c r="U35" s="87">
        <f t="shared" si="9"/>
        <v>0.82309805326798768</v>
      </c>
      <c r="V35" s="87">
        <f t="shared" si="10"/>
        <v>5.9681342836347941E-2</v>
      </c>
      <c r="W35" s="120">
        <f t="shared" si="11"/>
        <v>3.9787561890898625E-2</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0.3714465444131454</v>
      </c>
      <c r="J36" s="87">
        <f t="shared" si="4"/>
        <v>2.6932913368560699E-2</v>
      </c>
      <c r="K36" s="120">
        <f t="shared" si="6"/>
        <v>1.7955275579040465E-2</v>
      </c>
      <c r="O36" s="116">
        <f>Amnt_Deposited!B31</f>
        <v>2017</v>
      </c>
      <c r="P36" s="119">
        <f>Amnt_Deposited!D31</f>
        <v>0</v>
      </c>
      <c r="Q36" s="319">
        <f>MCF!R35</f>
        <v>0.8</v>
      </c>
      <c r="R36" s="87">
        <f t="shared" si="5"/>
        <v>0</v>
      </c>
      <c r="S36" s="87">
        <f t="shared" si="7"/>
        <v>0</v>
      </c>
      <c r="T36" s="87">
        <f t="shared" si="8"/>
        <v>0</v>
      </c>
      <c r="U36" s="87">
        <f t="shared" si="9"/>
        <v>0.76745153804368871</v>
      </c>
      <c r="V36" s="87">
        <f t="shared" si="10"/>
        <v>5.5646515224298955E-2</v>
      </c>
      <c r="W36" s="120">
        <f t="shared" si="11"/>
        <v>3.7097676816199299E-2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0.34633446243623711</v>
      </c>
      <c r="J37" s="87">
        <f t="shared" si="4"/>
        <v>2.5112081976908292E-2</v>
      </c>
      <c r="K37" s="120">
        <f t="shared" si="6"/>
        <v>1.6741387984605526E-2</v>
      </c>
      <c r="O37" s="116">
        <f>Amnt_Deposited!B32</f>
        <v>2018</v>
      </c>
      <c r="P37" s="119">
        <f>Amnt_Deposited!D32</f>
        <v>0</v>
      </c>
      <c r="Q37" s="319">
        <f>MCF!R36</f>
        <v>0.8</v>
      </c>
      <c r="R37" s="87">
        <f t="shared" si="5"/>
        <v>0</v>
      </c>
      <c r="S37" s="87">
        <f t="shared" si="7"/>
        <v>0</v>
      </c>
      <c r="T37" s="87">
        <f t="shared" si="8"/>
        <v>0</v>
      </c>
      <c r="U37" s="87">
        <f t="shared" si="9"/>
        <v>0.71556707114925011</v>
      </c>
      <c r="V37" s="87">
        <f t="shared" si="10"/>
        <v>5.1884466894438611E-2</v>
      </c>
      <c r="W37" s="120">
        <f t="shared" si="11"/>
        <v>3.4589644596292407E-2</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0.32292011239599627</v>
      </c>
      <c r="J38" s="87">
        <f t="shared" si="4"/>
        <v>2.3414350040240839E-2</v>
      </c>
      <c r="K38" s="120">
        <f t="shared" si="6"/>
        <v>1.5609566693493893E-2</v>
      </c>
      <c r="O38" s="116">
        <f>Amnt_Deposited!B33</f>
        <v>2019</v>
      </c>
      <c r="P38" s="119">
        <f>Amnt_Deposited!D33</f>
        <v>0</v>
      </c>
      <c r="Q38" s="319">
        <f>MCF!R37</f>
        <v>0.8</v>
      </c>
      <c r="R38" s="87">
        <f t="shared" si="5"/>
        <v>0</v>
      </c>
      <c r="S38" s="87">
        <f t="shared" si="7"/>
        <v>0</v>
      </c>
      <c r="T38" s="87">
        <f t="shared" si="8"/>
        <v>0</v>
      </c>
      <c r="U38" s="87">
        <f t="shared" si="9"/>
        <v>0.66719031486776081</v>
      </c>
      <c r="V38" s="87">
        <f t="shared" si="10"/>
        <v>4.8376756281489332E-2</v>
      </c>
      <c r="W38" s="120">
        <f t="shared" si="11"/>
        <v>3.2251170854326217E-2</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0.30108871712136115</v>
      </c>
      <c r="J39" s="87">
        <f t="shared" si="4"/>
        <v>2.1831395274635148E-2</v>
      </c>
      <c r="K39" s="120">
        <f t="shared" si="6"/>
        <v>1.4554263516423431E-2</v>
      </c>
      <c r="O39" s="116">
        <f>Amnt_Deposited!B34</f>
        <v>2020</v>
      </c>
      <c r="P39" s="119">
        <f>Amnt_Deposited!D34</f>
        <v>0</v>
      </c>
      <c r="Q39" s="319">
        <f>MCF!R38</f>
        <v>0.8</v>
      </c>
      <c r="R39" s="87">
        <f t="shared" si="5"/>
        <v>0</v>
      </c>
      <c r="S39" s="87">
        <f t="shared" si="7"/>
        <v>0</v>
      </c>
      <c r="T39" s="87">
        <f t="shared" si="8"/>
        <v>0</v>
      </c>
      <c r="U39" s="87">
        <f t="shared" si="9"/>
        <v>0.62208412628380394</v>
      </c>
      <c r="V39" s="87">
        <f t="shared" si="10"/>
        <v>4.5106188583956916E-2</v>
      </c>
      <c r="W39" s="120">
        <f t="shared" si="11"/>
        <v>3.0070792389304608E-2</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0.2807332590873674</v>
      </c>
      <c r="J40" s="87">
        <f t="shared" si="4"/>
        <v>2.0355458033993738E-2</v>
      </c>
      <c r="K40" s="120">
        <f t="shared" si="6"/>
        <v>1.3570305355995824E-2</v>
      </c>
      <c r="O40" s="116">
        <f>Amnt_Deposited!B35</f>
        <v>2021</v>
      </c>
      <c r="P40" s="119">
        <f>Amnt_Deposited!D35</f>
        <v>0</v>
      </c>
      <c r="Q40" s="319">
        <f>MCF!R39</f>
        <v>0.8</v>
      </c>
      <c r="R40" s="87">
        <f t="shared" si="5"/>
        <v>0</v>
      </c>
      <c r="S40" s="87">
        <f t="shared" si="7"/>
        <v>0</v>
      </c>
      <c r="T40" s="87">
        <f t="shared" si="8"/>
        <v>0</v>
      </c>
      <c r="U40" s="87">
        <f t="shared" si="9"/>
        <v>0.58002739480861032</v>
      </c>
      <c r="V40" s="87">
        <f t="shared" si="10"/>
        <v>4.2056731475193669E-2</v>
      </c>
      <c r="W40" s="120">
        <f t="shared" si="11"/>
        <v>2.8037820983462445E-2</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0.26175395581511673</v>
      </c>
      <c r="J41" s="87">
        <f t="shared" si="4"/>
        <v>1.8979303272250645E-2</v>
      </c>
      <c r="K41" s="120">
        <f t="shared" si="6"/>
        <v>1.2652868848167097E-2</v>
      </c>
      <c r="O41" s="116">
        <f>Amnt_Deposited!B36</f>
        <v>2022</v>
      </c>
      <c r="P41" s="119">
        <f>Amnt_Deposited!D36</f>
        <v>0</v>
      </c>
      <c r="Q41" s="319">
        <f>MCF!R40</f>
        <v>0.8</v>
      </c>
      <c r="R41" s="87">
        <f t="shared" si="5"/>
        <v>0</v>
      </c>
      <c r="S41" s="87">
        <f t="shared" si="7"/>
        <v>0</v>
      </c>
      <c r="T41" s="87">
        <f t="shared" si="8"/>
        <v>0</v>
      </c>
      <c r="U41" s="87">
        <f t="shared" si="9"/>
        <v>0.54081395829569578</v>
      </c>
      <c r="V41" s="87">
        <f t="shared" si="10"/>
        <v>3.9213436512914555E-2</v>
      </c>
      <c r="W41" s="120">
        <f t="shared" si="11"/>
        <v>2.6142291008609701E-2</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0.24405777073794949</v>
      </c>
      <c r="J42" s="87">
        <f t="shared" si="4"/>
        <v>1.7696185077167241E-2</v>
      </c>
      <c r="K42" s="120">
        <f t="shared" si="6"/>
        <v>1.1797456718111493E-2</v>
      </c>
      <c r="O42" s="116">
        <f>Amnt_Deposited!B37</f>
        <v>2023</v>
      </c>
      <c r="P42" s="119">
        <f>Amnt_Deposited!D37</f>
        <v>0</v>
      </c>
      <c r="Q42" s="319">
        <f>MCF!R41</f>
        <v>0.8</v>
      </c>
      <c r="R42" s="87">
        <f t="shared" si="5"/>
        <v>0</v>
      </c>
      <c r="S42" s="87">
        <f t="shared" si="7"/>
        <v>0</v>
      </c>
      <c r="T42" s="87">
        <f t="shared" si="8"/>
        <v>0</v>
      </c>
      <c r="U42" s="87">
        <f t="shared" si="9"/>
        <v>0.50425159243378004</v>
      </c>
      <c r="V42" s="87">
        <f t="shared" si="10"/>
        <v>3.6562365861915788E-2</v>
      </c>
      <c r="W42" s="120">
        <f t="shared" si="11"/>
        <v>2.4374910574610525E-2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0.2275579571360869</v>
      </c>
      <c r="J43" s="87">
        <f t="shared" si="4"/>
        <v>1.64998136018626E-2</v>
      </c>
      <c r="K43" s="120">
        <f t="shared" si="6"/>
        <v>1.0999875734575067E-2</v>
      </c>
      <c r="O43" s="116">
        <f>Amnt_Deposited!B38</f>
        <v>2024</v>
      </c>
      <c r="P43" s="119">
        <f>Amnt_Deposited!D38</f>
        <v>0</v>
      </c>
      <c r="Q43" s="319">
        <f>MCF!R42</f>
        <v>0.8</v>
      </c>
      <c r="R43" s="87">
        <f t="shared" si="5"/>
        <v>0</v>
      </c>
      <c r="S43" s="87">
        <f t="shared" si="7"/>
        <v>0</v>
      </c>
      <c r="T43" s="87">
        <f t="shared" si="8"/>
        <v>0</v>
      </c>
      <c r="U43" s="87">
        <f t="shared" si="9"/>
        <v>0.47016106846298955</v>
      </c>
      <c r="V43" s="87">
        <f t="shared" si="10"/>
        <v>3.4090523970790501E-2</v>
      </c>
      <c r="W43" s="120">
        <f t="shared" si="11"/>
        <v>2.2727015980527E-2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0.21217363290411009</v>
      </c>
      <c r="J44" s="87">
        <f t="shared" si="4"/>
        <v>1.5384324231976793E-2</v>
      </c>
      <c r="K44" s="120">
        <f t="shared" si="6"/>
        <v>1.0256216154651195E-2</v>
      </c>
      <c r="O44" s="116">
        <f>Amnt_Deposited!B39</f>
        <v>2025</v>
      </c>
      <c r="P44" s="119">
        <f>Amnt_Deposited!D39</f>
        <v>0</v>
      </c>
      <c r="Q44" s="319">
        <f>MCF!R43</f>
        <v>0.8</v>
      </c>
      <c r="R44" s="87">
        <f t="shared" si="5"/>
        <v>0</v>
      </c>
      <c r="S44" s="87">
        <f t="shared" si="7"/>
        <v>0</v>
      </c>
      <c r="T44" s="87">
        <f t="shared" si="8"/>
        <v>0</v>
      </c>
      <c r="U44" s="87">
        <f t="shared" si="9"/>
        <v>0.43837527459526887</v>
      </c>
      <c r="V44" s="87">
        <f t="shared" si="10"/>
        <v>3.1785793867720652E-2</v>
      </c>
      <c r="W44" s="120">
        <f t="shared" si="11"/>
        <v>2.11905292451471E-2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0.1978293840667856</v>
      </c>
      <c r="J45" s="87">
        <f t="shared" si="4"/>
        <v>1.4344248837324486E-2</v>
      </c>
      <c r="K45" s="120">
        <f t="shared" si="6"/>
        <v>9.5628325582163241E-3</v>
      </c>
      <c r="O45" s="116">
        <f>Amnt_Deposited!B40</f>
        <v>2026</v>
      </c>
      <c r="P45" s="119">
        <f>Amnt_Deposited!D40</f>
        <v>0</v>
      </c>
      <c r="Q45" s="319">
        <f>MCF!R44</f>
        <v>0.8</v>
      </c>
      <c r="R45" s="87">
        <f t="shared" si="5"/>
        <v>0</v>
      </c>
      <c r="S45" s="87">
        <f t="shared" si="7"/>
        <v>0</v>
      </c>
      <c r="T45" s="87">
        <f t="shared" si="8"/>
        <v>0</v>
      </c>
      <c r="U45" s="87">
        <f t="shared" si="9"/>
        <v>0.40873839683220176</v>
      </c>
      <c r="V45" s="87">
        <f t="shared" si="10"/>
        <v>2.9636877763067126E-2</v>
      </c>
      <c r="W45" s="120">
        <f t="shared" si="11"/>
        <v>1.9757918508711416E-2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0.18445489509967117</v>
      </c>
      <c r="J46" s="87">
        <f t="shared" si="4"/>
        <v>1.3374488967114434E-2</v>
      </c>
      <c r="K46" s="120">
        <f t="shared" si="6"/>
        <v>8.9163259780762893E-3</v>
      </c>
      <c r="O46" s="116">
        <f>Amnt_Deposited!B41</f>
        <v>2027</v>
      </c>
      <c r="P46" s="119">
        <f>Amnt_Deposited!D41</f>
        <v>0</v>
      </c>
      <c r="Q46" s="319">
        <f>MCF!R45</f>
        <v>0.8</v>
      </c>
      <c r="R46" s="87">
        <f t="shared" si="5"/>
        <v>0</v>
      </c>
      <c r="S46" s="87">
        <f t="shared" si="7"/>
        <v>0</v>
      </c>
      <c r="T46" s="87">
        <f t="shared" si="8"/>
        <v>0</v>
      </c>
      <c r="U46" s="87">
        <f t="shared" si="9"/>
        <v>0.38110515516460997</v>
      </c>
      <c r="V46" s="87">
        <f t="shared" si="10"/>
        <v>2.7633241667591815E-2</v>
      </c>
      <c r="W46" s="120">
        <f t="shared" si="11"/>
        <v>1.8422161111727876E-2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0.17198460424233339</v>
      </c>
      <c r="J47" s="87">
        <f t="shared" si="4"/>
        <v>1.2470290857337788E-2</v>
      </c>
      <c r="K47" s="120">
        <f t="shared" si="6"/>
        <v>8.3135272382251907E-3</v>
      </c>
      <c r="O47" s="116">
        <f>Amnt_Deposited!B42</f>
        <v>2028</v>
      </c>
      <c r="P47" s="119">
        <f>Amnt_Deposited!D42</f>
        <v>0</v>
      </c>
      <c r="Q47" s="319">
        <f>MCF!R46</f>
        <v>0.8</v>
      </c>
      <c r="R47" s="87">
        <f t="shared" si="5"/>
        <v>0</v>
      </c>
      <c r="S47" s="87">
        <f t="shared" si="7"/>
        <v>0</v>
      </c>
      <c r="T47" s="87">
        <f t="shared" si="8"/>
        <v>0</v>
      </c>
      <c r="U47" s="87">
        <f t="shared" si="9"/>
        <v>0.35534009140977979</v>
      </c>
      <c r="V47" s="87">
        <f t="shared" si="10"/>
        <v>2.5765063754830148E-2</v>
      </c>
      <c r="W47" s="120">
        <f t="shared" si="11"/>
        <v>1.7176709169886763E-2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0.160357382114522</v>
      </c>
      <c r="J48" s="87">
        <f t="shared" si="4"/>
        <v>1.1627222127811403E-2</v>
      </c>
      <c r="K48" s="120">
        <f t="shared" si="6"/>
        <v>7.7514814185409356E-3</v>
      </c>
      <c r="O48" s="116">
        <f>Amnt_Deposited!B43</f>
        <v>2029</v>
      </c>
      <c r="P48" s="119">
        <f>Amnt_Deposited!D43</f>
        <v>0</v>
      </c>
      <c r="Q48" s="319">
        <f>MCF!R47</f>
        <v>0.8</v>
      </c>
      <c r="R48" s="87">
        <f t="shared" si="5"/>
        <v>0</v>
      </c>
      <c r="S48" s="87">
        <f t="shared" si="7"/>
        <v>0</v>
      </c>
      <c r="T48" s="87">
        <f t="shared" si="8"/>
        <v>0</v>
      </c>
      <c r="U48" s="87">
        <f t="shared" si="9"/>
        <v>0.33131690519529339</v>
      </c>
      <c r="V48" s="87">
        <f t="shared" si="10"/>
        <v>2.4023186214486375E-2</v>
      </c>
      <c r="W48" s="120">
        <f t="shared" si="11"/>
        <v>1.6015457476324248E-2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0.14951623205987696</v>
      </c>
      <c r="J49" s="87">
        <f t="shared" si="4"/>
        <v>1.0841150054645043E-2</v>
      </c>
      <c r="K49" s="120">
        <f t="shared" si="6"/>
        <v>7.2274333697633615E-3</v>
      </c>
      <c r="O49" s="116">
        <f>Amnt_Deposited!B44</f>
        <v>2030</v>
      </c>
      <c r="P49" s="119">
        <f>Amnt_Deposited!D44</f>
        <v>0</v>
      </c>
      <c r="Q49" s="319">
        <f>MCF!R48</f>
        <v>0.8</v>
      </c>
      <c r="R49" s="87">
        <f t="shared" si="5"/>
        <v>0</v>
      </c>
      <c r="S49" s="87">
        <f t="shared" si="7"/>
        <v>0</v>
      </c>
      <c r="T49" s="87">
        <f t="shared" si="8"/>
        <v>0</v>
      </c>
      <c r="U49" s="87">
        <f t="shared" si="9"/>
        <v>0.30891783483445651</v>
      </c>
      <c r="V49" s="87">
        <f t="shared" si="10"/>
        <v>2.2399070360836867E-2</v>
      </c>
      <c r="W49" s="120">
        <f t="shared" si="11"/>
        <v>1.4932713573891244E-2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0.1394080107482529</v>
      </c>
      <c r="J50" s="87">
        <f t="shared" si="4"/>
        <v>1.0108221311624073E-2</v>
      </c>
      <c r="K50" s="120">
        <f t="shared" si="6"/>
        <v>6.7388142077493812E-3</v>
      </c>
      <c r="O50" s="116">
        <f>Amnt_Deposited!B45</f>
        <v>2031</v>
      </c>
      <c r="P50" s="119">
        <f>Amnt_Deposited!D45</f>
        <v>0</v>
      </c>
      <c r="Q50" s="319">
        <f>MCF!R49</f>
        <v>0.8</v>
      </c>
      <c r="R50" s="87">
        <f t="shared" si="5"/>
        <v>0</v>
      </c>
      <c r="S50" s="87">
        <f t="shared" si="7"/>
        <v>0</v>
      </c>
      <c r="T50" s="87">
        <f t="shared" si="8"/>
        <v>0</v>
      </c>
      <c r="U50" s="87">
        <f t="shared" si="9"/>
        <v>0.28803308005837369</v>
      </c>
      <c r="V50" s="87">
        <f t="shared" si="10"/>
        <v>2.0884754776082794E-2</v>
      </c>
      <c r="W50" s="120">
        <f t="shared" si="11"/>
        <v>1.3923169850721862E-2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0.12998316766705301</v>
      </c>
      <c r="J51" s="87">
        <f t="shared" si="4"/>
        <v>9.4248430811998841E-3</v>
      </c>
      <c r="K51" s="120">
        <f t="shared" si="6"/>
        <v>6.2832287207999224E-3</v>
      </c>
      <c r="O51" s="116">
        <f>Amnt_Deposited!B46</f>
        <v>2032</v>
      </c>
      <c r="P51" s="119">
        <f>Amnt_Deposited!D46</f>
        <v>0</v>
      </c>
      <c r="Q51" s="319">
        <f>MCF!R50</f>
        <v>0.8</v>
      </c>
      <c r="R51" s="87">
        <f t="shared" ref="R51:R82" si="13">P51*$W$6*DOCF*Q51</f>
        <v>0</v>
      </c>
      <c r="S51" s="87">
        <f t="shared" si="7"/>
        <v>0</v>
      </c>
      <c r="T51" s="87">
        <f t="shared" si="8"/>
        <v>0</v>
      </c>
      <c r="U51" s="87">
        <f t="shared" si="9"/>
        <v>0.26856026377490289</v>
      </c>
      <c r="V51" s="87">
        <f t="shared" si="10"/>
        <v>1.9472816283470831E-2</v>
      </c>
      <c r="W51" s="120">
        <f t="shared" si="11"/>
        <v>1.2981877522313886E-2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0.1211955022245589</v>
      </c>
      <c r="J52" s="87">
        <f t="shared" si="4"/>
        <v>8.7876654424941074E-3</v>
      </c>
      <c r="K52" s="120">
        <f t="shared" si="6"/>
        <v>5.8584436283294046E-3</v>
      </c>
      <c r="O52" s="116">
        <f>Amnt_Deposited!B47</f>
        <v>2033</v>
      </c>
      <c r="P52" s="119">
        <f>Amnt_Deposited!D47</f>
        <v>0</v>
      </c>
      <c r="Q52" s="319">
        <f>MCF!R51</f>
        <v>0.8</v>
      </c>
      <c r="R52" s="87">
        <f t="shared" si="13"/>
        <v>0</v>
      </c>
      <c r="S52" s="87">
        <f t="shared" si="7"/>
        <v>0</v>
      </c>
      <c r="T52" s="87">
        <f t="shared" si="8"/>
        <v>0</v>
      </c>
      <c r="U52" s="87">
        <f t="shared" si="9"/>
        <v>0.25040393021603075</v>
      </c>
      <c r="V52" s="87">
        <f t="shared" si="10"/>
        <v>1.8156333558872119E-2</v>
      </c>
      <c r="W52" s="120">
        <f t="shared" si="11"/>
        <v>1.2104222372581411E-2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0.11300193727457632</v>
      </c>
      <c r="J53" s="87">
        <f t="shared" si="4"/>
        <v>8.1935649499825756E-3</v>
      </c>
      <c r="K53" s="120">
        <f t="shared" si="6"/>
        <v>5.4623766333217168E-3</v>
      </c>
      <c r="O53" s="116">
        <f>Amnt_Deposited!B48</f>
        <v>2034</v>
      </c>
      <c r="P53" s="119">
        <f>Amnt_Deposited!D48</f>
        <v>0</v>
      </c>
      <c r="Q53" s="319">
        <f>MCF!R52</f>
        <v>0.8</v>
      </c>
      <c r="R53" s="87">
        <f t="shared" si="13"/>
        <v>0</v>
      </c>
      <c r="S53" s="87">
        <f t="shared" si="7"/>
        <v>0</v>
      </c>
      <c r="T53" s="87">
        <f t="shared" si="8"/>
        <v>0</v>
      </c>
      <c r="U53" s="87">
        <f t="shared" si="9"/>
        <v>0.23347507701358741</v>
      </c>
      <c r="V53" s="87">
        <f t="shared" si="10"/>
        <v>1.6928853202443337E-2</v>
      </c>
      <c r="W53" s="120">
        <f t="shared" si="11"/>
        <v>1.1285902134962224E-2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0.10536230795221457</v>
      </c>
      <c r="J54" s="87">
        <f t="shared" si="4"/>
        <v>7.6396293223617434E-3</v>
      </c>
      <c r="K54" s="120">
        <f t="shared" si="6"/>
        <v>5.0930862149078287E-3</v>
      </c>
      <c r="O54" s="116">
        <f>Amnt_Deposited!B49</f>
        <v>2035</v>
      </c>
      <c r="P54" s="119">
        <f>Amnt_Deposited!D49</f>
        <v>0</v>
      </c>
      <c r="Q54" s="319">
        <f>MCF!R53</f>
        <v>0.8</v>
      </c>
      <c r="R54" s="87">
        <f t="shared" si="13"/>
        <v>0</v>
      </c>
      <c r="S54" s="87">
        <f t="shared" si="7"/>
        <v>0</v>
      </c>
      <c r="T54" s="87">
        <f t="shared" si="8"/>
        <v>0</v>
      </c>
      <c r="U54" s="87">
        <f t="shared" si="9"/>
        <v>0.21769071890953423</v>
      </c>
      <c r="V54" s="87">
        <f t="shared" si="10"/>
        <v>1.5784358104053188E-2</v>
      </c>
      <c r="W54" s="120">
        <f t="shared" si="11"/>
        <v>1.0522905402702124E-2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9.8239164785672212E-2</v>
      </c>
      <c r="J55" s="87">
        <f t="shared" si="4"/>
        <v>7.1231431665423565E-3</v>
      </c>
      <c r="K55" s="120">
        <f t="shared" si="6"/>
        <v>4.7487621110282371E-3</v>
      </c>
      <c r="O55" s="116">
        <f>Amnt_Deposited!B50</f>
        <v>2036</v>
      </c>
      <c r="P55" s="119">
        <f>Amnt_Deposited!D50</f>
        <v>0</v>
      </c>
      <c r="Q55" s="319">
        <f>MCF!R54</f>
        <v>0.8</v>
      </c>
      <c r="R55" s="87">
        <f t="shared" si="13"/>
        <v>0</v>
      </c>
      <c r="S55" s="87">
        <f t="shared" si="7"/>
        <v>0</v>
      </c>
      <c r="T55" s="87">
        <f t="shared" si="8"/>
        <v>0</v>
      </c>
      <c r="U55" s="87">
        <f t="shared" si="9"/>
        <v>0.20297348096213266</v>
      </c>
      <c r="V55" s="87">
        <f t="shared" si="10"/>
        <v>1.4717237947401563E-2</v>
      </c>
      <c r="W55" s="120">
        <f t="shared" si="11"/>
        <v>9.811491964934374E-3</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9.1597590118882827E-2</v>
      </c>
      <c r="J56" s="87">
        <f t="shared" si="4"/>
        <v>6.6415746667893797E-3</v>
      </c>
      <c r="K56" s="120">
        <f t="shared" si="6"/>
        <v>4.4277164445262526E-3</v>
      </c>
      <c r="O56" s="116">
        <f>Amnt_Deposited!B51</f>
        <v>2037</v>
      </c>
      <c r="P56" s="119">
        <f>Amnt_Deposited!D51</f>
        <v>0</v>
      </c>
      <c r="Q56" s="319">
        <f>MCF!R55</f>
        <v>0.8</v>
      </c>
      <c r="R56" s="87">
        <f t="shared" si="13"/>
        <v>0</v>
      </c>
      <c r="S56" s="87">
        <f t="shared" si="7"/>
        <v>0</v>
      </c>
      <c r="T56" s="87">
        <f t="shared" si="8"/>
        <v>0</v>
      </c>
      <c r="U56" s="87">
        <f t="shared" si="9"/>
        <v>0.18925121925389013</v>
      </c>
      <c r="V56" s="87">
        <f t="shared" si="10"/>
        <v>1.372226170824252E-2</v>
      </c>
      <c r="W56" s="120">
        <f t="shared" si="11"/>
        <v>9.1481744721616798E-3</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8.5405026945124501E-2</v>
      </c>
      <c r="J57" s="87">
        <f t="shared" si="4"/>
        <v>6.1925631737583253E-3</v>
      </c>
      <c r="K57" s="120">
        <f t="shared" si="6"/>
        <v>4.1283754491722169E-3</v>
      </c>
      <c r="O57" s="116">
        <f>Amnt_Deposited!B52</f>
        <v>2038</v>
      </c>
      <c r="P57" s="119">
        <f>Amnt_Deposited!D52</f>
        <v>0</v>
      </c>
      <c r="Q57" s="319">
        <f>MCF!R56</f>
        <v>0.8</v>
      </c>
      <c r="R57" s="87">
        <f t="shared" si="13"/>
        <v>0</v>
      </c>
      <c r="S57" s="87">
        <f t="shared" si="7"/>
        <v>0</v>
      </c>
      <c r="T57" s="87">
        <f t="shared" si="8"/>
        <v>0</v>
      </c>
      <c r="U57" s="87">
        <f t="shared" si="9"/>
        <v>0.17645666724199277</v>
      </c>
      <c r="V57" s="87">
        <f t="shared" si="10"/>
        <v>1.2794552011897366E-2</v>
      </c>
      <c r="W57" s="120">
        <f t="shared" si="11"/>
        <v>8.5297013412649093E-3</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7.9631119312535067E-2</v>
      </c>
      <c r="J58" s="87">
        <f t="shared" si="4"/>
        <v>5.773907632589427E-3</v>
      </c>
      <c r="K58" s="120">
        <f t="shared" si="6"/>
        <v>3.8492717550596177E-3</v>
      </c>
      <c r="O58" s="116">
        <f>Amnt_Deposited!B53</f>
        <v>2039</v>
      </c>
      <c r="P58" s="119">
        <f>Amnt_Deposited!D53</f>
        <v>0</v>
      </c>
      <c r="Q58" s="319">
        <f>MCF!R57</f>
        <v>0.8</v>
      </c>
      <c r="R58" s="87">
        <f t="shared" si="13"/>
        <v>0</v>
      </c>
      <c r="S58" s="87">
        <f t="shared" si="7"/>
        <v>0</v>
      </c>
      <c r="T58" s="87">
        <f t="shared" si="8"/>
        <v>0</v>
      </c>
      <c r="U58" s="87">
        <f t="shared" si="9"/>
        <v>0.16452710601763446</v>
      </c>
      <c r="V58" s="87">
        <f t="shared" si="10"/>
        <v>1.1929561224358322E-2</v>
      </c>
      <c r="W58" s="120">
        <f t="shared" si="11"/>
        <v>7.9530408162388801E-3</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7.4247563519200907E-2</v>
      </c>
      <c r="J59" s="87">
        <f t="shared" si="4"/>
        <v>5.3835557933341665E-3</v>
      </c>
      <c r="K59" s="120">
        <f t="shared" si="6"/>
        <v>3.589037195556111E-3</v>
      </c>
      <c r="O59" s="116">
        <f>Amnt_Deposited!B54</f>
        <v>2040</v>
      </c>
      <c r="P59" s="119">
        <f>Amnt_Deposited!D54</f>
        <v>0</v>
      </c>
      <c r="Q59" s="319">
        <f>MCF!R58</f>
        <v>0.8</v>
      </c>
      <c r="R59" s="87">
        <f t="shared" si="13"/>
        <v>0</v>
      </c>
      <c r="S59" s="87">
        <f t="shared" si="7"/>
        <v>0</v>
      </c>
      <c r="T59" s="87">
        <f t="shared" si="8"/>
        <v>0</v>
      </c>
      <c r="U59" s="87">
        <f t="shared" si="9"/>
        <v>0.15340405685785313</v>
      </c>
      <c r="V59" s="87">
        <f t="shared" si="10"/>
        <v>1.1123049159781337E-2</v>
      </c>
      <c r="W59" s="120">
        <f t="shared" si="11"/>
        <v>7.4153661065208907E-3</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6.922796936837726E-2</v>
      </c>
      <c r="J60" s="87">
        <f t="shared" si="4"/>
        <v>5.0195941508236414E-3</v>
      </c>
      <c r="K60" s="120">
        <f t="shared" si="6"/>
        <v>3.346396100549094E-3</v>
      </c>
      <c r="O60" s="116">
        <f>Amnt_Deposited!B55</f>
        <v>2041</v>
      </c>
      <c r="P60" s="119">
        <f>Amnt_Deposited!D55</f>
        <v>0</v>
      </c>
      <c r="Q60" s="319">
        <f>MCF!R59</f>
        <v>0.8</v>
      </c>
      <c r="R60" s="87">
        <f t="shared" si="13"/>
        <v>0</v>
      </c>
      <c r="S60" s="87">
        <f t="shared" si="7"/>
        <v>0</v>
      </c>
      <c r="T60" s="87">
        <f t="shared" si="8"/>
        <v>0</v>
      </c>
      <c r="U60" s="87">
        <f t="shared" si="9"/>
        <v>0.14303299456276297</v>
      </c>
      <c r="V60" s="87">
        <f t="shared" si="10"/>
        <v>1.037106229509017E-2</v>
      </c>
      <c r="W60" s="120">
        <f t="shared" si="11"/>
        <v>6.9140415300601131E-3</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6.4547730803713246E-2</v>
      </c>
      <c r="J61" s="87">
        <f t="shared" si="4"/>
        <v>4.6802385646640098E-3</v>
      </c>
      <c r="K61" s="120">
        <f t="shared" si="6"/>
        <v>3.1201590431093398E-3</v>
      </c>
      <c r="O61" s="116">
        <f>Amnt_Deposited!B56</f>
        <v>2042</v>
      </c>
      <c r="P61" s="119">
        <f>Amnt_Deposited!D56</f>
        <v>0</v>
      </c>
      <c r="Q61" s="319">
        <f>MCF!R60</f>
        <v>0.8</v>
      </c>
      <c r="R61" s="87">
        <f t="shared" si="13"/>
        <v>0</v>
      </c>
      <c r="S61" s="87">
        <f t="shared" si="7"/>
        <v>0</v>
      </c>
      <c r="T61" s="87">
        <f t="shared" si="8"/>
        <v>0</v>
      </c>
      <c r="U61" s="87">
        <f t="shared" si="9"/>
        <v>0.13336308017296131</v>
      </c>
      <c r="V61" s="87">
        <f t="shared" si="10"/>
        <v>9.6699143898016753E-3</v>
      </c>
      <c r="W61" s="120">
        <f t="shared" si="11"/>
        <v>6.4466095932011165E-3</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6.0183905290335037E-2</v>
      </c>
      <c r="J62" s="87">
        <f t="shared" si="4"/>
        <v>4.363825513378208E-3</v>
      </c>
      <c r="K62" s="120">
        <f t="shared" si="6"/>
        <v>2.9092170089188053E-3</v>
      </c>
      <c r="O62" s="116">
        <f>Amnt_Deposited!B57</f>
        <v>2043</v>
      </c>
      <c r="P62" s="119">
        <f>Amnt_Deposited!D57</f>
        <v>0</v>
      </c>
      <c r="Q62" s="319">
        <f>MCF!R61</f>
        <v>0.8</v>
      </c>
      <c r="R62" s="87">
        <f t="shared" si="13"/>
        <v>0</v>
      </c>
      <c r="S62" s="87">
        <f t="shared" si="7"/>
        <v>0</v>
      </c>
      <c r="T62" s="87">
        <f t="shared" si="8"/>
        <v>0</v>
      </c>
      <c r="U62" s="87">
        <f t="shared" si="9"/>
        <v>0.12434691175689062</v>
      </c>
      <c r="V62" s="87">
        <f t="shared" si="10"/>
        <v>9.0161684160706811E-3</v>
      </c>
      <c r="W62" s="120">
        <f t="shared" si="11"/>
        <v>6.0107789440471205E-3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5.6115101350513293E-2</v>
      </c>
      <c r="J63" s="87">
        <f t="shared" si="4"/>
        <v>4.0688039398217432E-3</v>
      </c>
      <c r="K63" s="120">
        <f t="shared" si="6"/>
        <v>2.7125359598811618E-3</v>
      </c>
      <c r="O63" s="116">
        <f>Amnt_Deposited!B58</f>
        <v>2044</v>
      </c>
      <c r="P63" s="119">
        <f>Amnt_Deposited!D58</f>
        <v>0</v>
      </c>
      <c r="Q63" s="319">
        <f>MCF!R62</f>
        <v>0.8</v>
      </c>
      <c r="R63" s="87">
        <f t="shared" si="13"/>
        <v>0</v>
      </c>
      <c r="S63" s="87">
        <f t="shared" si="7"/>
        <v>0</v>
      </c>
      <c r="T63" s="87">
        <f t="shared" si="8"/>
        <v>0</v>
      </c>
      <c r="U63" s="87">
        <f t="shared" si="9"/>
        <v>0.11594029204651513</v>
      </c>
      <c r="V63" s="87">
        <f t="shared" si="10"/>
        <v>8.4066197103755055E-3</v>
      </c>
      <c r="W63" s="120">
        <f t="shared" si="11"/>
        <v>5.6044131402503364E-3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5.2321373702614526E-2</v>
      </c>
      <c r="J64" s="87">
        <f t="shared" si="4"/>
        <v>3.793727647898767E-3</v>
      </c>
      <c r="K64" s="120">
        <f t="shared" si="6"/>
        <v>2.5291517652658445E-3</v>
      </c>
      <c r="O64" s="116">
        <f>Amnt_Deposited!B59</f>
        <v>2045</v>
      </c>
      <c r="P64" s="119">
        <f>Amnt_Deposited!D59</f>
        <v>0</v>
      </c>
      <c r="Q64" s="319">
        <f>MCF!R63</f>
        <v>0.8</v>
      </c>
      <c r="R64" s="87">
        <f t="shared" si="13"/>
        <v>0</v>
      </c>
      <c r="S64" s="87">
        <f t="shared" si="7"/>
        <v>0</v>
      </c>
      <c r="T64" s="87">
        <f t="shared" si="8"/>
        <v>0</v>
      </c>
      <c r="U64" s="87">
        <f t="shared" si="9"/>
        <v>0.10810201178226148</v>
      </c>
      <c r="V64" s="87">
        <f t="shared" si="10"/>
        <v>7.838280264253655E-3</v>
      </c>
      <c r="W64" s="120">
        <f t="shared" si="11"/>
        <v>5.2255201761691027E-3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4.8784125489307384E-2</v>
      </c>
      <c r="J65" s="87">
        <f t="shared" si="4"/>
        <v>3.5372482133071395E-3</v>
      </c>
      <c r="K65" s="120">
        <f t="shared" si="6"/>
        <v>2.358165475538093E-3</v>
      </c>
      <c r="O65" s="116">
        <f>Amnt_Deposited!B60</f>
        <v>2046</v>
      </c>
      <c r="P65" s="119">
        <f>Amnt_Deposited!D60</f>
        <v>0</v>
      </c>
      <c r="Q65" s="319">
        <f>MCF!R64</f>
        <v>0.8</v>
      </c>
      <c r="R65" s="87">
        <f t="shared" si="13"/>
        <v>0</v>
      </c>
      <c r="S65" s="87">
        <f t="shared" si="7"/>
        <v>0</v>
      </c>
      <c r="T65" s="87">
        <f t="shared" si="8"/>
        <v>0</v>
      </c>
      <c r="U65" s="87">
        <f t="shared" si="9"/>
        <v>0.10079364770518061</v>
      </c>
      <c r="V65" s="87">
        <f t="shared" si="10"/>
        <v>7.3083640770808707E-3</v>
      </c>
      <c r="W65" s="120">
        <f t="shared" si="11"/>
        <v>4.8722427180539138E-3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4.5486017115746451E-2</v>
      </c>
      <c r="J66" s="87">
        <f t="shared" si="4"/>
        <v>3.2981083735609345E-3</v>
      </c>
      <c r="K66" s="120">
        <f t="shared" si="6"/>
        <v>2.1987389157072895E-3</v>
      </c>
      <c r="O66" s="116">
        <f>Amnt_Deposited!B61</f>
        <v>2047</v>
      </c>
      <c r="P66" s="119">
        <f>Amnt_Deposited!D61</f>
        <v>0</v>
      </c>
      <c r="Q66" s="319">
        <f>MCF!R65</f>
        <v>0.8</v>
      </c>
      <c r="R66" s="87">
        <f t="shared" si="13"/>
        <v>0</v>
      </c>
      <c r="S66" s="87">
        <f t="shared" si="7"/>
        <v>0</v>
      </c>
      <c r="T66" s="87">
        <f t="shared" si="8"/>
        <v>0</v>
      </c>
      <c r="U66" s="87">
        <f t="shared" si="9"/>
        <v>9.3979374206087762E-2</v>
      </c>
      <c r="V66" s="87">
        <f t="shared" si="10"/>
        <v>6.8142734990928435E-3</v>
      </c>
      <c r="W66" s="120">
        <f t="shared" si="11"/>
        <v>4.5428489993952284E-3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4.2410881250858179E-2</v>
      </c>
      <c r="J67" s="87">
        <f t="shared" si="4"/>
        <v>3.075135864888274E-3</v>
      </c>
      <c r="K67" s="120">
        <f t="shared" si="6"/>
        <v>2.0500905765921825E-3</v>
      </c>
      <c r="O67" s="116">
        <f>Amnt_Deposited!B62</f>
        <v>2048</v>
      </c>
      <c r="P67" s="119">
        <f>Amnt_Deposited!D62</f>
        <v>0</v>
      </c>
      <c r="Q67" s="319">
        <f>MCF!R66</f>
        <v>0.8</v>
      </c>
      <c r="R67" s="87">
        <f t="shared" si="13"/>
        <v>0</v>
      </c>
      <c r="S67" s="87">
        <f t="shared" si="7"/>
        <v>0</v>
      </c>
      <c r="T67" s="87">
        <f t="shared" si="8"/>
        <v>0</v>
      </c>
      <c r="U67" s="87">
        <f t="shared" si="9"/>
        <v>8.7625787708384709E-2</v>
      </c>
      <c r="V67" s="87">
        <f t="shared" si="10"/>
        <v>6.3535864977030485E-3</v>
      </c>
      <c r="W67" s="120">
        <f t="shared" si="11"/>
        <v>4.2357243318020318E-3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3.9543643575065221E-2</v>
      </c>
      <c r="J68" s="87">
        <f t="shared" si="4"/>
        <v>2.8672376757929597E-3</v>
      </c>
      <c r="K68" s="120">
        <f t="shared" si="6"/>
        <v>1.9114917838619731E-3</v>
      </c>
      <c r="O68" s="116">
        <f>Amnt_Deposited!B63</f>
        <v>2049</v>
      </c>
      <c r="P68" s="119">
        <f>Amnt_Deposited!D63</f>
        <v>0</v>
      </c>
      <c r="Q68" s="319">
        <f>MCF!R67</f>
        <v>0.8</v>
      </c>
      <c r="R68" s="87">
        <f t="shared" si="13"/>
        <v>0</v>
      </c>
      <c r="S68" s="87">
        <f t="shared" si="7"/>
        <v>0</v>
      </c>
      <c r="T68" s="87">
        <f t="shared" si="8"/>
        <v>0</v>
      </c>
      <c r="U68" s="87">
        <f t="shared" si="9"/>
        <v>8.1701742923688508E-2</v>
      </c>
      <c r="V68" s="87">
        <f t="shared" si="10"/>
        <v>5.9240447846962011E-3</v>
      </c>
      <c r="W68" s="120">
        <f t="shared" si="11"/>
        <v>3.9493631897974668E-3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3.6870248885954367E-2</v>
      </c>
      <c r="J69" s="87">
        <f t="shared" si="4"/>
        <v>2.6733946891108508E-3</v>
      </c>
      <c r="K69" s="120">
        <f t="shared" si="6"/>
        <v>1.7822631260739005E-3</v>
      </c>
      <c r="O69" s="116">
        <f>Amnt_Deposited!B64</f>
        <v>2050</v>
      </c>
      <c r="P69" s="119">
        <f>Amnt_Deposited!D64</f>
        <v>0</v>
      </c>
      <c r="Q69" s="319">
        <f>MCF!R68</f>
        <v>0.8</v>
      </c>
      <c r="R69" s="87">
        <f t="shared" si="13"/>
        <v>0</v>
      </c>
      <c r="S69" s="87">
        <f t="shared" si="7"/>
        <v>0</v>
      </c>
      <c r="T69" s="87">
        <f t="shared" si="8"/>
        <v>0</v>
      </c>
      <c r="U69" s="87">
        <f t="shared" si="9"/>
        <v>7.6178200177591707E-2</v>
      </c>
      <c r="V69" s="87">
        <f t="shared" si="10"/>
        <v>5.5235427460968017E-3</v>
      </c>
      <c r="W69" s="120">
        <f t="shared" si="11"/>
        <v>3.6823618307312012E-3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3.4377592199658025E-2</v>
      </c>
      <c r="J70" s="87">
        <f t="shared" si="4"/>
        <v>2.4926566862963411E-3</v>
      </c>
      <c r="K70" s="120">
        <f t="shared" si="6"/>
        <v>1.6617711241975607E-3</v>
      </c>
      <c r="O70" s="116">
        <f>Amnt_Deposited!B65</f>
        <v>2051</v>
      </c>
      <c r="P70" s="119">
        <f>Amnt_Deposited!D65</f>
        <v>0</v>
      </c>
      <c r="Q70" s="319">
        <f>MCF!R69</f>
        <v>0.8</v>
      </c>
      <c r="R70" s="87">
        <f t="shared" si="13"/>
        <v>0</v>
      </c>
      <c r="S70" s="87">
        <f t="shared" si="7"/>
        <v>0</v>
      </c>
      <c r="T70" s="87">
        <f t="shared" si="8"/>
        <v>0</v>
      </c>
      <c r="U70" s="87">
        <f t="shared" si="9"/>
        <v>7.1028083057144725E-2</v>
      </c>
      <c r="V70" s="87">
        <f t="shared" si="10"/>
        <v>5.1501171204469884E-3</v>
      </c>
      <c r="W70" s="120">
        <f t="shared" si="11"/>
        <v>3.4334114136313253E-3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3.2053454510208079E-2</v>
      </c>
      <c r="J71" s="87">
        <f t="shared" si="4"/>
        <v>2.3241376894499481E-3</v>
      </c>
      <c r="K71" s="120">
        <f t="shared" si="6"/>
        <v>1.5494251262999654E-3</v>
      </c>
      <c r="O71" s="116">
        <f>Amnt_Deposited!B66</f>
        <v>2052</v>
      </c>
      <c r="P71" s="119">
        <f>Amnt_Deposited!D66</f>
        <v>0</v>
      </c>
      <c r="Q71" s="319">
        <f>MCF!R70</f>
        <v>0.8</v>
      </c>
      <c r="R71" s="87">
        <f t="shared" si="13"/>
        <v>0</v>
      </c>
      <c r="S71" s="87">
        <f t="shared" si="7"/>
        <v>0</v>
      </c>
      <c r="T71" s="87">
        <f t="shared" si="8"/>
        <v>0</v>
      </c>
      <c r="U71" s="87">
        <f t="shared" si="9"/>
        <v>6.6226145682248133E-2</v>
      </c>
      <c r="V71" s="87">
        <f t="shared" si="10"/>
        <v>4.8019373748965904E-3</v>
      </c>
      <c r="W71" s="120">
        <f t="shared" si="11"/>
        <v>3.2012915832643936E-3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2.9886442891954457E-2</v>
      </c>
      <c r="J72" s="87">
        <f t="shared" si="4"/>
        <v>2.1670116182536218E-3</v>
      </c>
      <c r="K72" s="120">
        <f t="shared" si="6"/>
        <v>1.4446744121690812E-3</v>
      </c>
      <c r="O72" s="116">
        <f>Amnt_Deposited!B67</f>
        <v>2053</v>
      </c>
      <c r="P72" s="119">
        <f>Amnt_Deposited!D67</f>
        <v>0</v>
      </c>
      <c r="Q72" s="319">
        <f>MCF!R71</f>
        <v>0.8</v>
      </c>
      <c r="R72" s="87">
        <f t="shared" si="13"/>
        <v>0</v>
      </c>
      <c r="S72" s="87">
        <f t="shared" si="7"/>
        <v>0</v>
      </c>
      <c r="T72" s="87">
        <f t="shared" si="8"/>
        <v>0</v>
      </c>
      <c r="U72" s="87">
        <f t="shared" si="9"/>
        <v>6.1748848950319159E-2</v>
      </c>
      <c r="V72" s="87">
        <f t="shared" si="10"/>
        <v>4.4772967319289736E-3</v>
      </c>
      <c r="W72" s="120">
        <f t="shared" si="11"/>
        <v>2.984864487952649E-3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2.7865934651430391E-2</v>
      </c>
      <c r="J73" s="87">
        <f t="shared" si="4"/>
        <v>2.0205082405240654E-3</v>
      </c>
      <c r="K73" s="120">
        <f t="shared" si="6"/>
        <v>1.3470054936827102E-3</v>
      </c>
      <c r="O73" s="116">
        <f>Amnt_Deposited!B68</f>
        <v>2054</v>
      </c>
      <c r="P73" s="119">
        <f>Amnt_Deposited!D68</f>
        <v>0</v>
      </c>
      <c r="Q73" s="319">
        <f>MCF!R72</f>
        <v>0.8</v>
      </c>
      <c r="R73" s="87">
        <f t="shared" si="13"/>
        <v>0</v>
      </c>
      <c r="S73" s="87">
        <f t="shared" si="7"/>
        <v>0</v>
      </c>
      <c r="T73" s="87">
        <f t="shared" si="8"/>
        <v>0</v>
      </c>
      <c r="U73" s="87">
        <f t="shared" si="9"/>
        <v>5.7574245147583483E-2</v>
      </c>
      <c r="V73" s="87">
        <f t="shared" si="10"/>
        <v>4.1746038027356738E-3</v>
      </c>
      <c r="W73" s="120">
        <f t="shared" si="11"/>
        <v>2.7830692018237825E-3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2.598202525489671E-2</v>
      </c>
      <c r="J74" s="87">
        <f t="shared" si="4"/>
        <v>1.8839093965336796E-3</v>
      </c>
      <c r="K74" s="120">
        <f t="shared" si="6"/>
        <v>1.2559395976891197E-3</v>
      </c>
      <c r="O74" s="116">
        <f>Amnt_Deposited!B69</f>
        <v>2055</v>
      </c>
      <c r="P74" s="119">
        <f>Amnt_Deposited!D69</f>
        <v>0</v>
      </c>
      <c r="Q74" s="319">
        <f>MCF!R73</f>
        <v>0.8</v>
      </c>
      <c r="R74" s="87">
        <f t="shared" si="13"/>
        <v>0</v>
      </c>
      <c r="S74" s="87">
        <f t="shared" si="7"/>
        <v>0</v>
      </c>
      <c r="T74" s="87">
        <f t="shared" si="8"/>
        <v>0</v>
      </c>
      <c r="U74" s="87">
        <f t="shared" si="9"/>
        <v>5.3681870361356868E-2</v>
      </c>
      <c r="V74" s="87">
        <f t="shared" si="10"/>
        <v>3.8923747862266126E-3</v>
      </c>
      <c r="W74" s="120">
        <f t="shared" si="11"/>
        <v>2.594916524151075E-3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2.4225479776305962E-2</v>
      </c>
      <c r="J75" s="87">
        <f t="shared" si="4"/>
        <v>1.7565454785907473E-3</v>
      </c>
      <c r="K75" s="120">
        <f t="shared" si="6"/>
        <v>1.1710303190604981E-3</v>
      </c>
      <c r="O75" s="116">
        <f>Amnt_Deposited!B70</f>
        <v>2056</v>
      </c>
      <c r="P75" s="119">
        <f>Amnt_Deposited!D70</f>
        <v>0</v>
      </c>
      <c r="Q75" s="319">
        <f>MCF!R74</f>
        <v>0.8</v>
      </c>
      <c r="R75" s="87">
        <f t="shared" si="13"/>
        <v>0</v>
      </c>
      <c r="S75" s="87">
        <f t="shared" si="7"/>
        <v>0</v>
      </c>
      <c r="T75" s="87">
        <f t="shared" si="8"/>
        <v>0</v>
      </c>
      <c r="U75" s="87">
        <f t="shared" si="9"/>
        <v>5.0052644165921437E-2</v>
      </c>
      <c r="V75" s="87">
        <f t="shared" si="10"/>
        <v>3.6292261954354301E-3</v>
      </c>
      <c r="W75" s="120">
        <f t="shared" si="11"/>
        <v>2.4194841302902868E-3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2.2587687627684212E-2</v>
      </c>
      <c r="J76" s="87">
        <f t="shared" si="4"/>
        <v>1.6377921486217487E-3</v>
      </c>
      <c r="K76" s="120">
        <f t="shared" si="6"/>
        <v>1.0918614324144991E-3</v>
      </c>
      <c r="O76" s="116">
        <f>Amnt_Deposited!B71</f>
        <v>2057</v>
      </c>
      <c r="P76" s="119">
        <f>Amnt_Deposited!D71</f>
        <v>0</v>
      </c>
      <c r="Q76" s="319">
        <f>MCF!R75</f>
        <v>0.8</v>
      </c>
      <c r="R76" s="87">
        <f t="shared" si="13"/>
        <v>0</v>
      </c>
      <c r="S76" s="87">
        <f t="shared" si="7"/>
        <v>0</v>
      </c>
      <c r="T76" s="87">
        <f t="shared" si="8"/>
        <v>0</v>
      </c>
      <c r="U76" s="87">
        <f t="shared" si="9"/>
        <v>4.6668776090256665E-2</v>
      </c>
      <c r="V76" s="87">
        <f t="shared" si="10"/>
        <v>3.3838680756647721E-3</v>
      </c>
      <c r="W76" s="120">
        <f t="shared" si="11"/>
        <v>2.2559120504431814E-3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2.1060620350018808E-2</v>
      </c>
      <c r="J77" s="87">
        <f t="shared" si="4"/>
        <v>1.5270672776654028E-3</v>
      </c>
      <c r="K77" s="120">
        <f t="shared" si="6"/>
        <v>1.0180448517769351E-3</v>
      </c>
      <c r="O77" s="116">
        <f>Amnt_Deposited!B72</f>
        <v>2058</v>
      </c>
      <c r="P77" s="119">
        <f>Amnt_Deposited!D72</f>
        <v>0</v>
      </c>
      <c r="Q77" s="319">
        <f>MCF!R76</f>
        <v>0.8</v>
      </c>
      <c r="R77" s="87">
        <f t="shared" si="13"/>
        <v>0</v>
      </c>
      <c r="S77" s="87">
        <f t="shared" si="7"/>
        <v>0</v>
      </c>
      <c r="T77" s="87">
        <f t="shared" si="8"/>
        <v>0</v>
      </c>
      <c r="U77" s="87">
        <f t="shared" si="9"/>
        <v>4.35136784091298E-2</v>
      </c>
      <c r="V77" s="87">
        <f t="shared" si="10"/>
        <v>3.1550976811268675E-3</v>
      </c>
      <c r="W77" s="120">
        <f t="shared" si="11"/>
        <v>2.1033984540845783E-3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1.9636792257742987E-2</v>
      </c>
      <c r="J78" s="87">
        <f t="shared" si="4"/>
        <v>1.4238280922758222E-3</v>
      </c>
      <c r="K78" s="120">
        <f t="shared" si="6"/>
        <v>9.492187281838814E-4</v>
      </c>
      <c r="O78" s="116">
        <f>Amnt_Deposited!B73</f>
        <v>2059</v>
      </c>
      <c r="P78" s="119">
        <f>Amnt_Deposited!D73</f>
        <v>0</v>
      </c>
      <c r="Q78" s="319">
        <f>MCF!R77</f>
        <v>0.8</v>
      </c>
      <c r="R78" s="87">
        <f t="shared" si="13"/>
        <v>0</v>
      </c>
      <c r="S78" s="87">
        <f t="shared" si="7"/>
        <v>0</v>
      </c>
      <c r="T78" s="87">
        <f t="shared" si="8"/>
        <v>0</v>
      </c>
      <c r="U78" s="87">
        <f t="shared" si="9"/>
        <v>4.0571884830047519E-2</v>
      </c>
      <c r="V78" s="87">
        <f t="shared" si="10"/>
        <v>2.9417935790822794E-3</v>
      </c>
      <c r="W78" s="120">
        <f t="shared" si="11"/>
        <v>1.961195719388186E-3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1.8309223743896534E-2</v>
      </c>
      <c r="J79" s="87">
        <f t="shared" si="4"/>
        <v>1.3275685138464529E-3</v>
      </c>
      <c r="K79" s="120">
        <f t="shared" si="6"/>
        <v>8.8504567589763527E-4</v>
      </c>
      <c r="O79" s="116">
        <f>Amnt_Deposited!B74</f>
        <v>2060</v>
      </c>
      <c r="P79" s="119">
        <f>Amnt_Deposited!D74</f>
        <v>0</v>
      </c>
      <c r="Q79" s="319">
        <f>MCF!R78</f>
        <v>0.8</v>
      </c>
      <c r="R79" s="87">
        <f t="shared" si="13"/>
        <v>0</v>
      </c>
      <c r="S79" s="87">
        <f t="shared" si="7"/>
        <v>0</v>
      </c>
      <c r="T79" s="87">
        <f t="shared" si="8"/>
        <v>0</v>
      </c>
      <c r="U79" s="87">
        <f t="shared" si="9"/>
        <v>3.7828974677472205E-2</v>
      </c>
      <c r="V79" s="87">
        <f t="shared" si="10"/>
        <v>2.7429101525753177E-3</v>
      </c>
      <c r="W79" s="120">
        <f t="shared" si="11"/>
        <v>1.8286067683835451E-3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1.7071407066084378E-2</v>
      </c>
      <c r="J80" s="87">
        <f t="shared" si="4"/>
        <v>1.2378166778121572E-3</v>
      </c>
      <c r="K80" s="120">
        <f t="shared" si="6"/>
        <v>8.2521111854143812E-4</v>
      </c>
      <c r="O80" s="116">
        <f>Amnt_Deposited!B75</f>
        <v>2061</v>
      </c>
      <c r="P80" s="119">
        <f>Amnt_Deposited!D75</f>
        <v>0</v>
      </c>
      <c r="Q80" s="319">
        <f>MCF!R79</f>
        <v>0.8</v>
      </c>
      <c r="R80" s="87">
        <f t="shared" si="13"/>
        <v>0</v>
      </c>
      <c r="S80" s="87">
        <f t="shared" si="7"/>
        <v>0</v>
      </c>
      <c r="T80" s="87">
        <f t="shared" si="8"/>
        <v>0</v>
      </c>
      <c r="U80" s="87">
        <f t="shared" si="9"/>
        <v>3.5271502202653696E-2</v>
      </c>
      <c r="V80" s="87">
        <f t="shared" si="10"/>
        <v>2.5574724748185082E-3</v>
      </c>
      <c r="W80" s="120">
        <f t="shared" si="11"/>
        <v>1.7049816498790054E-3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1.591727444551581E-2</v>
      </c>
      <c r="J81" s="87">
        <f t="shared" si="4"/>
        <v>1.1541326205685677E-3</v>
      </c>
      <c r="K81" s="120">
        <f t="shared" si="6"/>
        <v>7.694217470457117E-4</v>
      </c>
      <c r="O81" s="116">
        <f>Amnt_Deposited!B76</f>
        <v>2062</v>
      </c>
      <c r="P81" s="119">
        <f>Amnt_Deposited!D76</f>
        <v>0</v>
      </c>
      <c r="Q81" s="319">
        <f>MCF!R80</f>
        <v>0.8</v>
      </c>
      <c r="R81" s="87">
        <f t="shared" si="13"/>
        <v>0</v>
      </c>
      <c r="S81" s="87">
        <f t="shared" si="7"/>
        <v>0</v>
      </c>
      <c r="T81" s="87">
        <f t="shared" si="8"/>
        <v>0</v>
      </c>
      <c r="U81" s="87">
        <f t="shared" si="9"/>
        <v>3.2886930672553348E-2</v>
      </c>
      <c r="V81" s="87">
        <f t="shared" si="10"/>
        <v>2.384571530100348E-3</v>
      </c>
      <c r="W81" s="120">
        <f t="shared" si="11"/>
        <v>1.5897143534002319E-3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1.4841168322745821E-2</v>
      </c>
      <c r="J82" s="87">
        <f t="shared" si="4"/>
        <v>1.0761061227699891E-3</v>
      </c>
      <c r="K82" s="120">
        <f t="shared" si="6"/>
        <v>7.1740408184665938E-4</v>
      </c>
      <c r="O82" s="116">
        <f>Amnt_Deposited!B77</f>
        <v>2063</v>
      </c>
      <c r="P82" s="119">
        <f>Amnt_Deposited!D77</f>
        <v>0</v>
      </c>
      <c r="Q82" s="319">
        <f>MCF!R81</f>
        <v>0.8</v>
      </c>
      <c r="R82" s="87">
        <f t="shared" si="13"/>
        <v>0</v>
      </c>
      <c r="S82" s="87">
        <f t="shared" si="7"/>
        <v>0</v>
      </c>
      <c r="T82" s="87">
        <f t="shared" si="8"/>
        <v>0</v>
      </c>
      <c r="U82" s="87">
        <f t="shared" si="9"/>
        <v>3.0663570914764113E-2</v>
      </c>
      <c r="V82" s="87">
        <f t="shared" si="10"/>
        <v>2.2233597577892353E-3</v>
      </c>
      <c r="W82" s="120">
        <f t="shared" si="11"/>
        <v>1.4822398385261567E-3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1.3837813624312132E-2</v>
      </c>
      <c r="J83" s="87">
        <f t="shared" ref="J83:J99" si="18">I82*(1-$K$10)+H83</f>
        <v>1.0033546984336897E-3</v>
      </c>
      <c r="K83" s="120">
        <f t="shared" si="6"/>
        <v>6.6890313228912647E-4</v>
      </c>
      <c r="O83" s="116">
        <f>Amnt_Deposited!B78</f>
        <v>2064</v>
      </c>
      <c r="P83" s="119">
        <f>Amnt_Deposited!D78</f>
        <v>0</v>
      </c>
      <c r="Q83" s="319">
        <f>MCF!R82</f>
        <v>0.8</v>
      </c>
      <c r="R83" s="87">
        <f t="shared" ref="R83:R99" si="19">P83*$W$6*DOCF*Q83</f>
        <v>0</v>
      </c>
      <c r="S83" s="87">
        <f t="shared" si="7"/>
        <v>0</v>
      </c>
      <c r="T83" s="87">
        <f t="shared" si="8"/>
        <v>0</v>
      </c>
      <c r="U83" s="87">
        <f t="shared" si="9"/>
        <v>2.8590524017173845E-2</v>
      </c>
      <c r="V83" s="87">
        <f t="shared" si="10"/>
        <v>2.0730468975902689E-3</v>
      </c>
      <c r="W83" s="120">
        <f t="shared" si="11"/>
        <v>1.3820312650601792E-3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1.2902291904318963E-2</v>
      </c>
      <c r="J84" s="87">
        <f t="shared" si="18"/>
        <v>9.3552171999316863E-4</v>
      </c>
      <c r="K84" s="120">
        <f t="shared" si="6"/>
        <v>6.2368114666211242E-4</v>
      </c>
      <c r="O84" s="116">
        <f>Amnt_Deposited!B79</f>
        <v>2065</v>
      </c>
      <c r="P84" s="119">
        <f>Amnt_Deposited!D79</f>
        <v>0</v>
      </c>
      <c r="Q84" s="319">
        <f>MCF!R83</f>
        <v>0.8</v>
      </c>
      <c r="R84" s="87">
        <f t="shared" si="19"/>
        <v>0</v>
      </c>
      <c r="S84" s="87">
        <f t="shared" si="7"/>
        <v>0</v>
      </c>
      <c r="T84" s="87">
        <f t="shared" si="8"/>
        <v>0</v>
      </c>
      <c r="U84" s="87">
        <f t="shared" si="9"/>
        <v>2.665762790148548E-2</v>
      </c>
      <c r="V84" s="87">
        <f t="shared" si="10"/>
        <v>1.9328961156883661E-3</v>
      </c>
      <c r="W84" s="120">
        <f t="shared" si="11"/>
        <v>1.2885974104589106E-3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1.203001723420955E-2</v>
      </c>
      <c r="J85" s="87">
        <f t="shared" si="18"/>
        <v>8.7227467010941341E-4</v>
      </c>
      <c r="K85" s="120">
        <f t="shared" ref="K85:K99" si="20">J85*CH4_fraction*conv</f>
        <v>5.8151644673960887E-4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2.4855407508697434E-2</v>
      </c>
      <c r="V85" s="87">
        <f t="shared" ref="V85:V98" si="24">U84*(1-$W$10)+T85</f>
        <v>1.8022203927880456E-3</v>
      </c>
      <c r="W85" s="120">
        <f t="shared" ref="W85:W99" si="25">V85*CH4_fraction*conv</f>
        <v>1.201480261858697E-3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1.1216713722539033E-2</v>
      </c>
      <c r="J86" s="87">
        <f t="shared" si="18"/>
        <v>8.1330351167051686E-4</v>
      </c>
      <c r="K86" s="120">
        <f t="shared" si="20"/>
        <v>5.4220234111367787E-4</v>
      </c>
      <c r="O86" s="116">
        <f>Amnt_Deposited!B81</f>
        <v>2067</v>
      </c>
      <c r="P86" s="119">
        <f>Amnt_Deposited!D81</f>
        <v>0</v>
      </c>
      <c r="Q86" s="319">
        <f>MCF!R85</f>
        <v>0.8</v>
      </c>
      <c r="R86" s="87">
        <f t="shared" si="19"/>
        <v>0</v>
      </c>
      <c r="S86" s="87">
        <f t="shared" si="21"/>
        <v>0</v>
      </c>
      <c r="T86" s="87">
        <f t="shared" si="22"/>
        <v>0</v>
      </c>
      <c r="U86" s="87">
        <f t="shared" si="23"/>
        <v>2.317502835235339E-2</v>
      </c>
      <c r="V86" s="87">
        <f t="shared" si="24"/>
        <v>1.6803791563440443E-3</v>
      </c>
      <c r="W86" s="120">
        <f t="shared" si="25"/>
        <v>1.1202527708960295E-3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1.0458394554549638E-2</v>
      </c>
      <c r="J87" s="87">
        <f t="shared" si="18"/>
        <v>7.5831916798939521E-4</v>
      </c>
      <c r="K87" s="120">
        <f t="shared" si="20"/>
        <v>5.0554611199293007E-4</v>
      </c>
      <c r="O87" s="116">
        <f>Amnt_Deposited!B82</f>
        <v>2068</v>
      </c>
      <c r="P87" s="119">
        <f>Amnt_Deposited!D82</f>
        <v>0</v>
      </c>
      <c r="Q87" s="319">
        <f>MCF!R86</f>
        <v>0.8</v>
      </c>
      <c r="R87" s="87">
        <f t="shared" si="19"/>
        <v>0</v>
      </c>
      <c r="S87" s="87">
        <f t="shared" si="21"/>
        <v>0</v>
      </c>
      <c r="T87" s="87">
        <f t="shared" si="22"/>
        <v>0</v>
      </c>
      <c r="U87" s="87">
        <f t="shared" si="23"/>
        <v>2.1608253211879432E-2</v>
      </c>
      <c r="V87" s="87">
        <f t="shared" si="24"/>
        <v>1.5667751404739581E-3</v>
      </c>
      <c r="W87" s="120">
        <f t="shared" si="25"/>
        <v>1.044516760315972E-3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9.7513424488001061E-3</v>
      </c>
      <c r="J88" s="87">
        <f t="shared" si="18"/>
        <v>7.0705210574953273E-4</v>
      </c>
      <c r="K88" s="120">
        <f t="shared" si="20"/>
        <v>4.7136807049968845E-4</v>
      </c>
      <c r="O88" s="116">
        <f>Amnt_Deposited!B83</f>
        <v>2069</v>
      </c>
      <c r="P88" s="119">
        <f>Amnt_Deposited!D83</f>
        <v>0</v>
      </c>
      <c r="Q88" s="319">
        <f>MCF!R87</f>
        <v>0.8</v>
      </c>
      <c r="R88" s="87">
        <f t="shared" si="19"/>
        <v>0</v>
      </c>
      <c r="S88" s="87">
        <f t="shared" si="21"/>
        <v>0</v>
      </c>
      <c r="T88" s="87">
        <f t="shared" si="22"/>
        <v>0</v>
      </c>
      <c r="U88" s="87">
        <f t="shared" si="23"/>
        <v>2.0147401753719239E-2</v>
      </c>
      <c r="V88" s="87">
        <f t="shared" si="24"/>
        <v>1.4608514581601925E-3</v>
      </c>
      <c r="W88" s="120">
        <f t="shared" si="25"/>
        <v>9.73900972106795E-4</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9.0920914350477548E-3</v>
      </c>
      <c r="J89" s="87">
        <f t="shared" si="18"/>
        <v>6.5925101375235138E-4</v>
      </c>
      <c r="K89" s="120">
        <f t="shared" si="20"/>
        <v>4.395006758349009E-4</v>
      </c>
      <c r="O89" s="116">
        <f>Amnt_Deposited!B84</f>
        <v>2070</v>
      </c>
      <c r="P89" s="119">
        <f>Amnt_Deposited!D84</f>
        <v>0</v>
      </c>
      <c r="Q89" s="319">
        <f>MCF!R88</f>
        <v>0.8</v>
      </c>
      <c r="R89" s="87">
        <f t="shared" si="19"/>
        <v>0</v>
      </c>
      <c r="S89" s="87">
        <f t="shared" si="21"/>
        <v>0</v>
      </c>
      <c r="T89" s="87">
        <f t="shared" si="22"/>
        <v>0</v>
      </c>
      <c r="U89" s="87">
        <f t="shared" si="23"/>
        <v>1.8785312882330082E-2</v>
      </c>
      <c r="V89" s="87">
        <f t="shared" si="24"/>
        <v>1.3620888713891564E-3</v>
      </c>
      <c r="W89" s="120">
        <f t="shared" si="25"/>
        <v>9.0805924759277084E-4</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8.4774098640583318E-3</v>
      </c>
      <c r="J90" s="87">
        <f t="shared" si="18"/>
        <v>6.1468157098942377E-4</v>
      </c>
      <c r="K90" s="120">
        <f t="shared" si="20"/>
        <v>4.0978771399294918E-4</v>
      </c>
      <c r="O90" s="116">
        <f>Amnt_Deposited!B85</f>
        <v>2071</v>
      </c>
      <c r="P90" s="119">
        <f>Amnt_Deposited!D85</f>
        <v>0</v>
      </c>
      <c r="Q90" s="319">
        <f>MCF!R89</f>
        <v>0.8</v>
      </c>
      <c r="R90" s="87">
        <f t="shared" si="19"/>
        <v>0</v>
      </c>
      <c r="S90" s="87">
        <f t="shared" si="21"/>
        <v>0</v>
      </c>
      <c r="T90" s="87">
        <f t="shared" si="22"/>
        <v>0</v>
      </c>
      <c r="U90" s="87">
        <f t="shared" si="23"/>
        <v>1.7515309636484164E-2</v>
      </c>
      <c r="V90" s="87">
        <f t="shared" si="24"/>
        <v>1.2700032458459174E-3</v>
      </c>
      <c r="W90" s="120">
        <f t="shared" si="25"/>
        <v>8.4666883056394495E-4</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7.9042845660577139E-3</v>
      </c>
      <c r="J91" s="87">
        <f t="shared" si="18"/>
        <v>5.7312529800061817E-4</v>
      </c>
      <c r="K91" s="120">
        <f t="shared" si="20"/>
        <v>3.8208353200041211E-4</v>
      </c>
      <c r="O91" s="116">
        <f>Amnt_Deposited!B86</f>
        <v>2072</v>
      </c>
      <c r="P91" s="119">
        <f>Amnt_Deposited!D86</f>
        <v>0</v>
      </c>
      <c r="Q91" s="319">
        <f>MCF!R90</f>
        <v>0.8</v>
      </c>
      <c r="R91" s="87">
        <f t="shared" si="19"/>
        <v>0</v>
      </c>
      <c r="S91" s="87">
        <f t="shared" si="21"/>
        <v>0</v>
      </c>
      <c r="T91" s="87">
        <f t="shared" si="22"/>
        <v>0</v>
      </c>
      <c r="U91" s="87">
        <f t="shared" si="23"/>
        <v>1.6331166458796936E-2</v>
      </c>
      <c r="V91" s="87">
        <f t="shared" si="24"/>
        <v>1.1841431776872281E-3</v>
      </c>
      <c r="W91" s="120">
        <f t="shared" si="25"/>
        <v>7.8942878512481868E-4</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7.3699060801701828E-3</v>
      </c>
      <c r="J92" s="87">
        <f t="shared" si="18"/>
        <v>5.3437848588753134E-4</v>
      </c>
      <c r="K92" s="120">
        <f t="shared" si="20"/>
        <v>3.5625232392502086E-4</v>
      </c>
      <c r="O92" s="116">
        <f>Amnt_Deposited!B87</f>
        <v>2073</v>
      </c>
      <c r="P92" s="119">
        <f>Amnt_Deposited!D87</f>
        <v>0</v>
      </c>
      <c r="Q92" s="319">
        <f>MCF!R91</f>
        <v>0.8</v>
      </c>
      <c r="R92" s="87">
        <f t="shared" si="19"/>
        <v>0</v>
      </c>
      <c r="S92" s="87">
        <f t="shared" si="21"/>
        <v>0</v>
      </c>
      <c r="T92" s="87">
        <f t="shared" si="22"/>
        <v>0</v>
      </c>
      <c r="U92" s="87">
        <f t="shared" si="23"/>
        <v>1.5227078678037574E-2</v>
      </c>
      <c r="V92" s="87">
        <f t="shared" si="24"/>
        <v>1.1040877807593627E-3</v>
      </c>
      <c r="W92" s="120">
        <f t="shared" si="25"/>
        <v>7.3605852050624178E-4</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6.8716548824379504E-3</v>
      </c>
      <c r="J93" s="87">
        <f t="shared" si="18"/>
        <v>4.9825119773223218E-4</v>
      </c>
      <c r="K93" s="120">
        <f t="shared" si="20"/>
        <v>3.3216746515482142E-4</v>
      </c>
      <c r="O93" s="116">
        <f>Amnt_Deposited!B88</f>
        <v>2074</v>
      </c>
      <c r="P93" s="119">
        <f>Amnt_Deposited!D88</f>
        <v>0</v>
      </c>
      <c r="Q93" s="319">
        <f>MCF!R92</f>
        <v>0.8</v>
      </c>
      <c r="R93" s="87">
        <f t="shared" si="19"/>
        <v>0</v>
      </c>
      <c r="S93" s="87">
        <f t="shared" si="21"/>
        <v>0</v>
      </c>
      <c r="T93" s="87">
        <f t="shared" si="22"/>
        <v>0</v>
      </c>
      <c r="U93" s="87">
        <f t="shared" si="23"/>
        <v>1.419763405462387E-2</v>
      </c>
      <c r="V93" s="87">
        <f t="shared" si="24"/>
        <v>1.0294446234137033E-3</v>
      </c>
      <c r="W93" s="120">
        <f t="shared" si="25"/>
        <v>6.8629641560913552E-4</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6.4070885449116809E-3</v>
      </c>
      <c r="J94" s="87">
        <f t="shared" si="18"/>
        <v>4.6456633752626992E-4</v>
      </c>
      <c r="K94" s="120">
        <f t="shared" si="20"/>
        <v>3.0971089168417993E-4</v>
      </c>
      <c r="O94" s="116">
        <f>Amnt_Deposited!B89</f>
        <v>2075</v>
      </c>
      <c r="P94" s="119">
        <f>Amnt_Deposited!D89</f>
        <v>0</v>
      </c>
      <c r="Q94" s="319">
        <f>MCF!R93</f>
        <v>0.8</v>
      </c>
      <c r="R94" s="87">
        <f t="shared" si="19"/>
        <v>0</v>
      </c>
      <c r="S94" s="87">
        <f t="shared" si="21"/>
        <v>0</v>
      </c>
      <c r="T94" s="87">
        <f t="shared" si="22"/>
        <v>0</v>
      </c>
      <c r="U94" s="87">
        <f t="shared" si="23"/>
        <v>1.3237786249817527E-2</v>
      </c>
      <c r="V94" s="87">
        <f t="shared" si="24"/>
        <v>9.5984780480634321E-4</v>
      </c>
      <c r="W94" s="120">
        <f t="shared" si="25"/>
        <v>6.3989853653756206E-4</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5.9739297628658462E-3</v>
      </c>
      <c r="J95" s="87">
        <f t="shared" si="18"/>
        <v>4.3315878204583494E-4</v>
      </c>
      <c r="K95" s="120">
        <f t="shared" si="20"/>
        <v>2.8877252136388996E-4</v>
      </c>
      <c r="O95" s="116">
        <f>Amnt_Deposited!B90</f>
        <v>2076</v>
      </c>
      <c r="P95" s="119">
        <f>Amnt_Deposited!D90</f>
        <v>0</v>
      </c>
      <c r="Q95" s="319">
        <f>MCF!R94</f>
        <v>0.8</v>
      </c>
      <c r="R95" s="87">
        <f t="shared" si="19"/>
        <v>0</v>
      </c>
      <c r="S95" s="87">
        <f t="shared" si="21"/>
        <v>0</v>
      </c>
      <c r="T95" s="87">
        <f t="shared" si="22"/>
        <v>0</v>
      </c>
      <c r="U95" s="87">
        <f t="shared" si="23"/>
        <v>1.2342830088565801E-2</v>
      </c>
      <c r="V95" s="87">
        <f t="shared" si="24"/>
        <v>8.9495616125172533E-4</v>
      </c>
      <c r="W95" s="120">
        <f t="shared" si="25"/>
        <v>5.9663744083448351E-4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5.5700551914483224E-3</v>
      </c>
      <c r="J96" s="87">
        <f t="shared" si="18"/>
        <v>4.0387457141752411E-4</v>
      </c>
      <c r="K96" s="120">
        <f t="shared" si="20"/>
        <v>2.6924971427834941E-4</v>
      </c>
      <c r="O96" s="116">
        <f>Amnt_Deposited!B91</f>
        <v>2077</v>
      </c>
      <c r="P96" s="119">
        <f>Amnt_Deposited!D91</f>
        <v>0</v>
      </c>
      <c r="Q96" s="319">
        <f>MCF!R95</f>
        <v>0.8</v>
      </c>
      <c r="R96" s="87">
        <f t="shared" si="19"/>
        <v>0</v>
      </c>
      <c r="S96" s="87">
        <f t="shared" si="21"/>
        <v>0</v>
      </c>
      <c r="T96" s="87">
        <f t="shared" si="22"/>
        <v>0</v>
      </c>
      <c r="U96" s="87">
        <f t="shared" si="23"/>
        <v>1.1508378494727941E-2</v>
      </c>
      <c r="V96" s="87">
        <f t="shared" si="24"/>
        <v>8.3445159383786001E-4</v>
      </c>
      <c r="W96" s="120">
        <f t="shared" si="25"/>
        <v>5.5630106255857327E-4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5.1934850370414596E-3</v>
      </c>
      <c r="J97" s="87">
        <f t="shared" si="18"/>
        <v>3.7657015440686306E-4</v>
      </c>
      <c r="K97" s="120">
        <f t="shared" si="20"/>
        <v>2.5104676960457538E-4</v>
      </c>
      <c r="O97" s="116">
        <f>Amnt_Deposited!B92</f>
        <v>2078</v>
      </c>
      <c r="P97" s="119">
        <f>Amnt_Deposited!D92</f>
        <v>0</v>
      </c>
      <c r="Q97" s="319">
        <f>MCF!R96</f>
        <v>0.8</v>
      </c>
      <c r="R97" s="87">
        <f t="shared" si="19"/>
        <v>0</v>
      </c>
      <c r="S97" s="87">
        <f t="shared" si="21"/>
        <v>0</v>
      </c>
      <c r="T97" s="87">
        <f t="shared" si="22"/>
        <v>0</v>
      </c>
      <c r="U97" s="87">
        <f t="shared" si="23"/>
        <v>1.0730340985622852E-2</v>
      </c>
      <c r="V97" s="87">
        <f t="shared" si="24"/>
        <v>7.7803750910508912E-4</v>
      </c>
      <c r="W97" s="120">
        <f t="shared" si="25"/>
        <v>5.1869167273672608E-4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4.8423733523114722E-3</v>
      </c>
      <c r="J98" s="87">
        <f t="shared" si="18"/>
        <v>3.511116847299878E-4</v>
      </c>
      <c r="K98" s="120">
        <f t="shared" si="20"/>
        <v>2.3407445648665853E-4</v>
      </c>
      <c r="O98" s="116">
        <f>Amnt_Deposited!B93</f>
        <v>2079</v>
      </c>
      <c r="P98" s="119">
        <f>Amnt_Deposited!D93</f>
        <v>0</v>
      </c>
      <c r="Q98" s="319">
        <f>MCF!R97</f>
        <v>0.8</v>
      </c>
      <c r="R98" s="87">
        <f t="shared" si="19"/>
        <v>0</v>
      </c>
      <c r="S98" s="87">
        <f t="shared" si="21"/>
        <v>0</v>
      </c>
      <c r="T98" s="87">
        <f t="shared" si="22"/>
        <v>0</v>
      </c>
      <c r="U98" s="87">
        <f t="shared" si="23"/>
        <v>1.0004903620478249E-2</v>
      </c>
      <c r="V98" s="87">
        <f t="shared" si="24"/>
        <v>7.2543736514460303E-4</v>
      </c>
      <c r="W98" s="120">
        <f t="shared" si="25"/>
        <v>4.8362491009640198E-4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4.514998987372466E-3</v>
      </c>
      <c r="J99" s="88">
        <f t="shared" si="18"/>
        <v>3.2737436493900638E-4</v>
      </c>
      <c r="K99" s="122">
        <f t="shared" si="20"/>
        <v>2.1824957662600425E-4</v>
      </c>
      <c r="O99" s="117">
        <f>Amnt_Deposited!B94</f>
        <v>2080</v>
      </c>
      <c r="P99" s="121">
        <f>Amnt_Deposited!D94</f>
        <v>0</v>
      </c>
      <c r="Q99" s="320">
        <f>MCF!R98</f>
        <v>0.8</v>
      </c>
      <c r="R99" s="88">
        <f t="shared" si="19"/>
        <v>0</v>
      </c>
      <c r="S99" s="88">
        <f>R99*$W$12</f>
        <v>0</v>
      </c>
      <c r="T99" s="88">
        <f>R99*(1-$W$12)</f>
        <v>0</v>
      </c>
      <c r="U99" s="88">
        <f>S99+U98*$W$10</f>
        <v>9.3285103044885662E-3</v>
      </c>
      <c r="V99" s="88">
        <f>U98*(1-$W$10)+T99</f>
        <v>6.7639331598968262E-4</v>
      </c>
      <c r="W99" s="122">
        <f t="shared" si="25"/>
        <v>4.5092887732645504E-4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0.78958267746600019</v>
      </c>
      <c r="D19" s="451">
        <f>Dry_Matter_Content!E6</f>
        <v>0.44</v>
      </c>
      <c r="E19" s="318">
        <f>MCF!R18</f>
        <v>0.8</v>
      </c>
      <c r="F19" s="150">
        <f t="shared" ref="F19:F82" si="0">C19*D19*$K$6*DOCF*E19</f>
        <v>8.3379930740409627E-2</v>
      </c>
      <c r="G19" s="85">
        <f t="shared" ref="G19:G82" si="1">F19*$K$12</f>
        <v>8.3379930740409627E-2</v>
      </c>
      <c r="H19" s="85">
        <f t="shared" ref="H19:H82" si="2">F19*(1-$K$12)</f>
        <v>0</v>
      </c>
      <c r="I19" s="85">
        <f t="shared" ref="I19:I82" si="3">G19+I18*$K$10</f>
        <v>8.3379930740409627E-2</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0.84609290350200006</v>
      </c>
      <c r="D20" s="453">
        <f>Dry_Matter_Content!E7</f>
        <v>0.44</v>
      </c>
      <c r="E20" s="319">
        <f>MCF!R19</f>
        <v>0.8</v>
      </c>
      <c r="F20" s="87">
        <f t="shared" si="0"/>
        <v>8.9347410609811218E-2</v>
      </c>
      <c r="G20" s="87">
        <f t="shared" si="1"/>
        <v>8.9347410609811218E-2</v>
      </c>
      <c r="H20" s="87">
        <f t="shared" si="2"/>
        <v>0</v>
      </c>
      <c r="I20" s="87">
        <f t="shared" si="3"/>
        <v>0.15969212458573809</v>
      </c>
      <c r="J20" s="87">
        <f t="shared" si="4"/>
        <v>1.3035216764482764E-2</v>
      </c>
      <c r="K20" s="120">
        <f>J20*CH4_fraction*conv</f>
        <v>8.690144509655176E-3</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0.83724486278400001</v>
      </c>
      <c r="D21" s="453">
        <f>Dry_Matter_Content!E8</f>
        <v>0.44</v>
      </c>
      <c r="E21" s="319">
        <f>MCF!R20</f>
        <v>0.8</v>
      </c>
      <c r="F21" s="87">
        <f t="shared" si="0"/>
        <v>8.84130575099904E-2</v>
      </c>
      <c r="G21" s="87">
        <f t="shared" si="1"/>
        <v>8.84130575099904E-2</v>
      </c>
      <c r="H21" s="87">
        <f t="shared" si="2"/>
        <v>0</v>
      </c>
      <c r="I21" s="87">
        <f t="shared" si="3"/>
        <v>0.22313968451050398</v>
      </c>
      <c r="J21" s="87">
        <f t="shared" si="4"/>
        <v>2.4965497585224507E-2</v>
      </c>
      <c r="K21" s="120">
        <f t="shared" ref="K21:K84" si="6">J21*CH4_fraction*conv</f>
        <v>1.6643665056816338E-2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0.89724044058000019</v>
      </c>
      <c r="D22" s="453">
        <f>Dry_Matter_Content!E9</f>
        <v>0.44</v>
      </c>
      <c r="E22" s="319">
        <f>MCF!R21</f>
        <v>0.8</v>
      </c>
      <c r="F22" s="87">
        <f t="shared" si="0"/>
        <v>9.4748590525248019E-2</v>
      </c>
      <c r="G22" s="87">
        <f t="shared" si="1"/>
        <v>9.4748590525248019E-2</v>
      </c>
      <c r="H22" s="87">
        <f t="shared" si="2"/>
        <v>0</v>
      </c>
      <c r="I22" s="87">
        <f t="shared" si="3"/>
        <v>0.28300369153317728</v>
      </c>
      <c r="J22" s="87">
        <f t="shared" si="4"/>
        <v>3.4884583502574715E-2</v>
      </c>
      <c r="K22" s="120">
        <f t="shared" si="6"/>
        <v>2.3256389001716476E-2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0.92125768270800001</v>
      </c>
      <c r="D23" s="453">
        <f>Dry_Matter_Content!E10</f>
        <v>0.44</v>
      </c>
      <c r="E23" s="319">
        <f>MCF!R22</f>
        <v>0.8</v>
      </c>
      <c r="F23" s="87">
        <f t="shared" si="0"/>
        <v>9.728481129396481E-2</v>
      </c>
      <c r="G23" s="87">
        <f t="shared" si="1"/>
        <v>9.728481129396481E-2</v>
      </c>
      <c r="H23" s="87">
        <f t="shared" si="2"/>
        <v>0</v>
      </c>
      <c r="I23" s="87">
        <f t="shared" si="3"/>
        <v>0.33604506880740237</v>
      </c>
      <c r="J23" s="87">
        <f t="shared" si="4"/>
        <v>4.4243434019739722E-2</v>
      </c>
      <c r="K23" s="120">
        <f t="shared" si="6"/>
        <v>2.9495622679826479E-2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0.96882481297800005</v>
      </c>
      <c r="D24" s="453">
        <f>Dry_Matter_Content!E11</f>
        <v>0.44</v>
      </c>
      <c r="E24" s="319">
        <f>MCF!R23</f>
        <v>0.8</v>
      </c>
      <c r="F24" s="87">
        <f t="shared" si="0"/>
        <v>0.10230790025047681</v>
      </c>
      <c r="G24" s="87">
        <f t="shared" si="1"/>
        <v>0.10230790025047681</v>
      </c>
      <c r="H24" s="87">
        <f t="shared" si="2"/>
        <v>0</v>
      </c>
      <c r="I24" s="87">
        <f t="shared" si="3"/>
        <v>0.38581730159399308</v>
      </c>
      <c r="J24" s="87">
        <f t="shared" si="4"/>
        <v>5.2535667463886104E-2</v>
      </c>
      <c r="K24" s="120">
        <f t="shared" si="6"/>
        <v>3.5023778309257403E-2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0.99928203460799991</v>
      </c>
      <c r="D25" s="453">
        <f>Dry_Matter_Content!E12</f>
        <v>0.44</v>
      </c>
      <c r="E25" s="319">
        <f>MCF!R24</f>
        <v>0.8</v>
      </c>
      <c r="F25" s="87">
        <f t="shared" si="0"/>
        <v>0.1055241828546048</v>
      </c>
      <c r="G25" s="87">
        <f t="shared" si="1"/>
        <v>0.1055241828546048</v>
      </c>
      <c r="H25" s="87">
        <f t="shared" si="2"/>
        <v>0</v>
      </c>
      <c r="I25" s="87">
        <f t="shared" si="3"/>
        <v>0.43102466584361265</v>
      </c>
      <c r="J25" s="87">
        <f t="shared" si="4"/>
        <v>6.0316818604985251E-2</v>
      </c>
      <c r="K25" s="120">
        <f t="shared" si="6"/>
        <v>4.0211212403323496E-2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1.0302699802560003</v>
      </c>
      <c r="D26" s="453">
        <f>Dry_Matter_Content!E13</f>
        <v>0.44</v>
      </c>
      <c r="E26" s="319">
        <f>MCF!R25</f>
        <v>0.8</v>
      </c>
      <c r="F26" s="87">
        <f t="shared" si="0"/>
        <v>0.10879650991503363</v>
      </c>
      <c r="G26" s="87">
        <f t="shared" si="1"/>
        <v>0.10879650991503363</v>
      </c>
      <c r="H26" s="87">
        <f t="shared" si="2"/>
        <v>0</v>
      </c>
      <c r="I26" s="87">
        <f t="shared" si="3"/>
        <v>0.4724368555725027</v>
      </c>
      <c r="J26" s="87">
        <f t="shared" si="4"/>
        <v>6.7384320186143612E-2</v>
      </c>
      <c r="K26" s="120">
        <f t="shared" si="6"/>
        <v>4.4922880124095739E-2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1.061661909858</v>
      </c>
      <c r="D27" s="453">
        <f>Dry_Matter_Content!E14</f>
        <v>0.44</v>
      </c>
      <c r="E27" s="319">
        <f>MCF!R26</f>
        <v>0.8</v>
      </c>
      <c r="F27" s="87">
        <f t="shared" si="0"/>
        <v>0.1121114976810048</v>
      </c>
      <c r="G27" s="87">
        <f t="shared" si="1"/>
        <v>0.1121114976810048</v>
      </c>
      <c r="H27" s="87">
        <f t="shared" si="2"/>
        <v>0</v>
      </c>
      <c r="I27" s="87">
        <f t="shared" si="3"/>
        <v>0.51068985079095253</v>
      </c>
      <c r="J27" s="87">
        <f t="shared" si="4"/>
        <v>7.3858502462554987E-2</v>
      </c>
      <c r="K27" s="120">
        <f t="shared" si="6"/>
        <v>4.923900164170332E-2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1.093299398334</v>
      </c>
      <c r="D28" s="453">
        <f>Dry_Matter_Content!E15</f>
        <v>0.44</v>
      </c>
      <c r="E28" s="319">
        <f>MCF!R27</f>
        <v>0.8</v>
      </c>
      <c r="F28" s="87">
        <f t="shared" si="0"/>
        <v>0.1154524164640704</v>
      </c>
      <c r="G28" s="87">
        <f t="shared" si="1"/>
        <v>0.1154524164640704</v>
      </c>
      <c r="H28" s="87">
        <f t="shared" si="2"/>
        <v>0</v>
      </c>
      <c r="I28" s="87">
        <f t="shared" si="3"/>
        <v>0.54630347576925398</v>
      </c>
      <c r="J28" s="87">
        <f t="shared" si="4"/>
        <v>7.9838791485769001E-2</v>
      </c>
      <c r="K28" s="120">
        <f t="shared" si="6"/>
        <v>5.3225860990512665E-2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1.138149538482</v>
      </c>
      <c r="D29" s="453">
        <f>Dry_Matter_Content!E16</f>
        <v>0.44</v>
      </c>
      <c r="E29" s="319">
        <f>MCF!R28</f>
        <v>0.8</v>
      </c>
      <c r="F29" s="87">
        <f t="shared" si="0"/>
        <v>0.12018859126369921</v>
      </c>
      <c r="G29" s="87">
        <f t="shared" si="1"/>
        <v>0.12018859126369921</v>
      </c>
      <c r="H29" s="87">
        <f t="shared" si="2"/>
        <v>0</v>
      </c>
      <c r="I29" s="87">
        <f t="shared" si="3"/>
        <v>0.58108561295453387</v>
      </c>
      <c r="J29" s="87">
        <f t="shared" si="4"/>
        <v>8.5406454078419375E-2</v>
      </c>
      <c r="K29" s="120">
        <f t="shared" si="6"/>
        <v>5.6937636052279583E-2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0.49024148708008403</v>
      </c>
      <c r="J30" s="87">
        <f t="shared" si="4"/>
        <v>9.0844125874449844E-2</v>
      </c>
      <c r="K30" s="120">
        <f t="shared" si="6"/>
        <v>6.0562750582966562E-2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0.41359949428535753</v>
      </c>
      <c r="J31" s="87">
        <f t="shared" si="4"/>
        <v>7.6641992794726527E-2</v>
      </c>
      <c r="K31" s="120">
        <f t="shared" si="6"/>
        <v>5.1094661863151015E-2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0.34893934149061323</v>
      </c>
      <c r="J32" s="87">
        <f t="shared" si="4"/>
        <v>6.4660152794744324E-2</v>
      </c>
      <c r="K32" s="120">
        <f t="shared" si="6"/>
        <v>4.3106768529829545E-2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0.29438784554194114</v>
      </c>
      <c r="J33" s="87">
        <f t="shared" si="4"/>
        <v>5.4551495948672118E-2</v>
      </c>
      <c r="K33" s="120">
        <f t="shared" si="6"/>
        <v>3.6367663965781408E-2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0.2483646677173463</v>
      </c>
      <c r="J34" s="87">
        <f t="shared" si="4"/>
        <v>4.6023177824594835E-2</v>
      </c>
      <c r="K34" s="120">
        <f t="shared" si="6"/>
        <v>3.0682118549729888E-2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0.20953653183877674</v>
      </c>
      <c r="J35" s="87">
        <f t="shared" si="4"/>
        <v>3.8828135878569557E-2</v>
      </c>
      <c r="K35" s="120">
        <f t="shared" si="6"/>
        <v>2.5885423919046371E-2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0.17677859970400389</v>
      </c>
      <c r="J36" s="87">
        <f t="shared" si="4"/>
        <v>3.2757932134772849E-2</v>
      </c>
      <c r="K36" s="120">
        <f t="shared" si="6"/>
        <v>2.1838621423181898E-2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0.14914188489744398</v>
      </c>
      <c r="J37" s="87">
        <f t="shared" si="4"/>
        <v>2.7636714806559919E-2</v>
      </c>
      <c r="K37" s="120">
        <f t="shared" si="6"/>
        <v>1.8424476537706611E-2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0.12582576096884104</v>
      </c>
      <c r="J38" s="87">
        <f t="shared" si="4"/>
        <v>2.3316123928602935E-2</v>
      </c>
      <c r="K38" s="120">
        <f t="shared" si="6"/>
        <v>1.5544082619068623E-2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0.10615476755087769</v>
      </c>
      <c r="J39" s="87">
        <f t="shared" si="4"/>
        <v>1.9670993417963349E-2</v>
      </c>
      <c r="K39" s="120">
        <f t="shared" si="6"/>
        <v>1.3113995611975566E-2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8.9559042496642968E-2</v>
      </c>
      <c r="J40" s="87">
        <f t="shared" si="4"/>
        <v>1.659572505423472E-2</v>
      </c>
      <c r="K40" s="120">
        <f t="shared" si="6"/>
        <v>1.1063816702823146E-2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7.5557813162478019E-2</v>
      </c>
      <c r="J41" s="87">
        <f t="shared" si="4"/>
        <v>1.4001229334164944E-2</v>
      </c>
      <c r="K41" s="120">
        <f t="shared" si="6"/>
        <v>9.3341528894432951E-3</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6.3745468584145842E-2</v>
      </c>
      <c r="J42" s="87">
        <f t="shared" si="4"/>
        <v>1.1812344578332174E-2</v>
      </c>
      <c r="K42" s="120">
        <f t="shared" si="6"/>
        <v>7.8748963855547818E-3</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5.3779809061893939E-2</v>
      </c>
      <c r="J43" s="87">
        <f t="shared" si="4"/>
        <v>9.9656595222519014E-3</v>
      </c>
      <c r="K43" s="120">
        <f t="shared" si="6"/>
        <v>6.6437730148346009E-3</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4.5372132748791281E-2</v>
      </c>
      <c r="J44" s="87">
        <f t="shared" si="4"/>
        <v>8.4076763131026543E-3</v>
      </c>
      <c r="K44" s="120">
        <f t="shared" si="6"/>
        <v>5.6051175420684359E-3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3.8278872054095768E-2</v>
      </c>
      <c r="J45" s="87">
        <f t="shared" si="4"/>
        <v>7.09326069469551E-3</v>
      </c>
      <c r="K45" s="120">
        <f t="shared" si="6"/>
        <v>4.7288404631303394E-3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3.2294537571035141E-2</v>
      </c>
      <c r="J46" s="87">
        <f t="shared" si="4"/>
        <v>5.9843344830606245E-3</v>
      </c>
      <c r="K46" s="120">
        <f t="shared" si="6"/>
        <v>3.989556322040416E-3</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2.7245765116932386E-2</v>
      </c>
      <c r="J47" s="87">
        <f t="shared" si="4"/>
        <v>5.0487724541027562E-3</v>
      </c>
      <c r="K47" s="120">
        <f t="shared" si="6"/>
        <v>3.3658483027351705E-3</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2.2986293430404911E-2</v>
      </c>
      <c r="J48" s="87">
        <f t="shared" si="4"/>
        <v>4.2594716865274754E-3</v>
      </c>
      <c r="K48" s="120">
        <f t="shared" si="6"/>
        <v>2.8396477910183167E-3</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1.939272703119322E-2</v>
      </c>
      <c r="J49" s="87">
        <f t="shared" si="4"/>
        <v>3.5935663992116922E-3</v>
      </c>
      <c r="K49" s="120">
        <f t="shared" si="6"/>
        <v>2.3957109328077947E-3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1.6360961494075361E-2</v>
      </c>
      <c r="J50" s="87">
        <f t="shared" si="4"/>
        <v>3.0317655371178594E-3</v>
      </c>
      <c r="K50" s="120">
        <f t="shared" si="6"/>
        <v>2.0211770247452396E-3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1.3803167578239585E-2</v>
      </c>
      <c r="J51" s="87">
        <f t="shared" si="4"/>
        <v>2.5577939158357758E-3</v>
      </c>
      <c r="K51" s="120">
        <f t="shared" si="6"/>
        <v>1.705195943890517E-3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1.1645246843344649E-2</v>
      </c>
      <c r="J52" s="87">
        <f t="shared" si="4"/>
        <v>2.1579207348949355E-3</v>
      </c>
      <c r="K52" s="120">
        <f t="shared" si="6"/>
        <v>1.4386138232632903E-3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9.8246850423099798E-3</v>
      </c>
      <c r="J53" s="87">
        <f t="shared" si="4"/>
        <v>1.8205618010346694E-3</v>
      </c>
      <c r="K53" s="120">
        <f t="shared" si="6"/>
        <v>1.2137078673564463E-3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8.2887411043376831E-3</v>
      </c>
      <c r="J54" s="87">
        <f t="shared" si="4"/>
        <v>1.5359439379722965E-3</v>
      </c>
      <c r="K54" s="120">
        <f t="shared" si="6"/>
        <v>1.0239626253148643E-3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6.9929192436059585E-3</v>
      </c>
      <c r="J55" s="87">
        <f t="shared" si="4"/>
        <v>1.2958218607317248E-3</v>
      </c>
      <c r="K55" s="120">
        <f t="shared" si="6"/>
        <v>8.6388124048781645E-4</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5.8996799311301432E-3</v>
      </c>
      <c r="J56" s="87">
        <f t="shared" si="4"/>
        <v>1.0932393124758154E-3</v>
      </c>
      <c r="K56" s="120">
        <f t="shared" si="6"/>
        <v>7.2882620831721018E-4</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4.977352387074278E-3</v>
      </c>
      <c r="J57" s="87">
        <f t="shared" si="4"/>
        <v>9.2232754405586527E-4</v>
      </c>
      <c r="K57" s="120">
        <f t="shared" si="6"/>
        <v>6.1488502937057684E-4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4.1992170887765936E-3</v>
      </c>
      <c r="J58" s="87">
        <f t="shared" si="4"/>
        <v>7.7813529829768462E-4</v>
      </c>
      <c r="K58" s="120">
        <f t="shared" si="6"/>
        <v>5.1875686553178968E-4</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3.5427317150511051E-3</v>
      </c>
      <c r="J59" s="87">
        <f t="shared" si="4"/>
        <v>6.5648537372548844E-4</v>
      </c>
      <c r="K59" s="120">
        <f t="shared" si="6"/>
        <v>4.3765691581699225E-4</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2.9888781026287826E-3</v>
      </c>
      <c r="J60" s="87">
        <f t="shared" si="4"/>
        <v>5.5385361242232258E-4</v>
      </c>
      <c r="K60" s="120">
        <f t="shared" si="6"/>
        <v>3.6923574161488169E-4</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2.5216112962832592E-3</v>
      </c>
      <c r="J61" s="87">
        <f t="shared" si="4"/>
        <v>4.6726680634552343E-4</v>
      </c>
      <c r="K61" s="120">
        <f t="shared" si="6"/>
        <v>3.1151120423034893E-4</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2.1273947318061854E-3</v>
      </c>
      <c r="J62" s="87">
        <f t="shared" si="4"/>
        <v>3.9421656447707394E-4</v>
      </c>
      <c r="K62" s="120">
        <f t="shared" si="6"/>
        <v>2.6281104298471594E-4</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1.7948080862373783E-3</v>
      </c>
      <c r="J63" s="87">
        <f t="shared" si="4"/>
        <v>3.3258664556880707E-4</v>
      </c>
      <c r="K63" s="120">
        <f t="shared" si="6"/>
        <v>2.2172443037920471E-4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1.5142164349011642E-3</v>
      </c>
      <c r="J64" s="87">
        <f t="shared" si="4"/>
        <v>2.8059165133621409E-4</v>
      </c>
      <c r="K64" s="120">
        <f t="shared" si="6"/>
        <v>1.8706110089080938E-4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1.2774911308381207E-3</v>
      </c>
      <c r="J65" s="87">
        <f t="shared" si="4"/>
        <v>2.3672530406304351E-4</v>
      </c>
      <c r="K65" s="120">
        <f t="shared" si="6"/>
        <v>1.5781686937536233E-4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1.07777432060205E-3</v>
      </c>
      <c r="J66" s="87">
        <f t="shared" si="4"/>
        <v>1.9971681023607076E-4</v>
      </c>
      <c r="K66" s="120">
        <f t="shared" si="6"/>
        <v>1.3314454015738049E-4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9.0928027452302058E-4</v>
      </c>
      <c r="J67" s="87">
        <f t="shared" si="4"/>
        <v>1.6849404607902944E-4</v>
      </c>
      <c r="K67" s="120">
        <f t="shared" si="6"/>
        <v>1.1232936405268629E-4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7.6712777604017357E-4</v>
      </c>
      <c r="J68" s="87">
        <f t="shared" si="4"/>
        <v>1.42152498482847E-4</v>
      </c>
      <c r="K68" s="120">
        <f t="shared" si="6"/>
        <v>9.4768332321897998E-5</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6.4719871447892479E-4</v>
      </c>
      <c r="J69" s="87">
        <f t="shared" si="4"/>
        <v>1.1992906156124883E-4</v>
      </c>
      <c r="K69" s="120">
        <f t="shared" si="6"/>
        <v>7.9952707707499208E-5</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5.4601878475227738E-4</v>
      </c>
      <c r="J70" s="87">
        <f t="shared" si="4"/>
        <v>1.0117992972664741E-4</v>
      </c>
      <c r="K70" s="120">
        <f t="shared" si="6"/>
        <v>6.7453286484431602E-5</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4.6065683789621041E-4</v>
      </c>
      <c r="J71" s="87">
        <f t="shared" si="4"/>
        <v>8.5361946856066966E-5</v>
      </c>
      <c r="K71" s="120">
        <f t="shared" si="6"/>
        <v>5.6907964570711311E-5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3.8863996665757639E-4</v>
      </c>
      <c r="J72" s="87">
        <f t="shared" si="4"/>
        <v>7.2016871238633995E-5</v>
      </c>
      <c r="K72" s="120">
        <f t="shared" si="6"/>
        <v>4.8011247492422659E-5</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3.2788186619218886E-4</v>
      </c>
      <c r="J73" s="87">
        <f t="shared" si="4"/>
        <v>6.0758100465387525E-5</v>
      </c>
      <c r="K73" s="120">
        <f t="shared" si="6"/>
        <v>4.050540031025835E-5</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2.7662239450631306E-4</v>
      </c>
      <c r="J74" s="87">
        <f t="shared" si="4"/>
        <v>5.1259471685875822E-5</v>
      </c>
      <c r="K74" s="120">
        <f t="shared" si="6"/>
        <v>3.4172981123917215E-5</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2.3337658172762111E-4</v>
      </c>
      <c r="J75" s="87">
        <f t="shared" si="4"/>
        <v>4.3245812778691955E-5</v>
      </c>
      <c r="K75" s="120">
        <f t="shared" si="6"/>
        <v>2.8830541852461304E-5</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1.9689161102112441E-4</v>
      </c>
      <c r="J76" s="87">
        <f t="shared" si="4"/>
        <v>3.6484970706496695E-5</v>
      </c>
      <c r="K76" s="120">
        <f t="shared" si="6"/>
        <v>2.432331380433113E-5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1.6611052490150344E-4</v>
      </c>
      <c r="J77" s="87">
        <f t="shared" si="4"/>
        <v>3.0781086119620965E-5</v>
      </c>
      <c r="K77" s="120">
        <f t="shared" si="6"/>
        <v>2.0520724079747309E-5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1.4014160552575593E-4</v>
      </c>
      <c r="J78" s="87">
        <f t="shared" si="4"/>
        <v>2.5968919375747512E-5</v>
      </c>
      <c r="K78" s="120">
        <f t="shared" si="6"/>
        <v>1.7312612917165006E-5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1.1823254192340963E-4</v>
      </c>
      <c r="J79" s="87">
        <f t="shared" si="4"/>
        <v>2.19090636023463E-5</v>
      </c>
      <c r="K79" s="120">
        <f t="shared" si="6"/>
        <v>1.4606042401564199E-5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9.9748635797537632E-5</v>
      </c>
      <c r="J80" s="87">
        <f t="shared" si="4"/>
        <v>1.8483906125871997E-5</v>
      </c>
      <c r="K80" s="120">
        <f t="shared" si="6"/>
        <v>1.2322604083914664E-5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8.4154414525869055E-5</v>
      </c>
      <c r="J81" s="87">
        <f t="shared" si="4"/>
        <v>1.559422127166857E-5</v>
      </c>
      <c r="K81" s="120">
        <f t="shared" si="6"/>
        <v>1.0396147514445713E-5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7.0998118696743366E-5</v>
      </c>
      <c r="J82" s="87">
        <f t="shared" si="4"/>
        <v>1.3156295829125689E-5</v>
      </c>
      <c r="K82" s="120">
        <f t="shared" si="6"/>
        <v>8.7708638860837917E-6</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5.9898614788976273E-5</v>
      </c>
      <c r="J83" s="87">
        <f t="shared" ref="J83:J99" si="16">I82*(1-$K$10)+H83</f>
        <v>1.1099503907767093E-5</v>
      </c>
      <c r="K83" s="120">
        <f t="shared" si="6"/>
        <v>7.3996692718447278E-6</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5.0534353860319106E-5</v>
      </c>
      <c r="J84" s="87">
        <f t="shared" si="16"/>
        <v>9.3642609286571688E-6</v>
      </c>
      <c r="K84" s="120">
        <f t="shared" si="6"/>
        <v>6.2428406191047786E-6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4.2634056381382871E-5</v>
      </c>
      <c r="J85" s="87">
        <f t="shared" si="16"/>
        <v>7.9002974789362331E-6</v>
      </c>
      <c r="K85" s="120">
        <f t="shared" ref="K85:K99" si="18">J85*CH4_fraction*conv</f>
        <v>5.2668649859574884E-6</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3.5968853357759265E-5</v>
      </c>
      <c r="J86" s="87">
        <f t="shared" si="16"/>
        <v>6.6652030236236092E-6</v>
      </c>
      <c r="K86" s="120">
        <f t="shared" si="18"/>
        <v>4.4434686824157394E-6</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3.0345656071256189E-5</v>
      </c>
      <c r="J87" s="87">
        <f t="shared" si="16"/>
        <v>5.6231972865030744E-6</v>
      </c>
      <c r="K87" s="120">
        <f t="shared" si="18"/>
        <v>3.7487981910020493E-6</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2.5601562363853291E-5</v>
      </c>
      <c r="J88" s="87">
        <f t="shared" si="16"/>
        <v>4.744093707402899E-6</v>
      </c>
      <c r="K88" s="120">
        <f t="shared" si="18"/>
        <v>3.1627291382685991E-6</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2.1599137416281165E-5</v>
      </c>
      <c r="J89" s="87">
        <f t="shared" si="16"/>
        <v>4.0024249475721241E-6</v>
      </c>
      <c r="K89" s="120">
        <f t="shared" si="18"/>
        <v>2.6682832983814161E-6</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1.8222432306946937E-5</v>
      </c>
      <c r="J90" s="87">
        <f t="shared" si="16"/>
        <v>3.3767051093342269E-6</v>
      </c>
      <c r="K90" s="120">
        <f t="shared" si="18"/>
        <v>2.2511367395561511E-6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1.5373625010180404E-5</v>
      </c>
      <c r="J91" s="87">
        <f t="shared" si="16"/>
        <v>2.8488072967665321E-6</v>
      </c>
      <c r="K91" s="120">
        <f t="shared" si="18"/>
        <v>1.8992048645110214E-6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1.2970186524635428E-5</v>
      </c>
      <c r="J92" s="87">
        <f t="shared" si="16"/>
        <v>2.4034384855449758E-6</v>
      </c>
      <c r="K92" s="120">
        <f t="shared" si="18"/>
        <v>1.6022923236966504E-6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1.0942490035527435E-5</v>
      </c>
      <c r="J93" s="87">
        <f t="shared" si="16"/>
        <v>2.0276964891079924E-6</v>
      </c>
      <c r="K93" s="120">
        <f t="shared" si="18"/>
        <v>1.3517976594053281E-6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9.2317938489310103E-6</v>
      </c>
      <c r="J94" s="87">
        <f t="shared" si="16"/>
        <v>1.7106961865964252E-6</v>
      </c>
      <c r="K94" s="120">
        <f t="shared" si="18"/>
        <v>1.1404641243976168E-6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7.7885396644140042E-6</v>
      </c>
      <c r="J95" s="87">
        <f t="shared" si="16"/>
        <v>1.4432541845170063E-6</v>
      </c>
      <c r="K95" s="120">
        <f t="shared" si="18"/>
        <v>9.6216945634467087E-7</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6.5709168875315005E-6</v>
      </c>
      <c r="J96" s="87">
        <f t="shared" si="16"/>
        <v>1.2176227768825035E-6</v>
      </c>
      <c r="K96" s="120">
        <f t="shared" si="18"/>
        <v>8.1174851792166896E-7</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5.5436513907893441E-6</v>
      </c>
      <c r="J97" s="87">
        <f t="shared" si="16"/>
        <v>1.0272654967421566E-6</v>
      </c>
      <c r="K97" s="120">
        <f t="shared" si="18"/>
        <v>6.8484366449477099E-7</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4.6769836338845791E-6</v>
      </c>
      <c r="J98" s="87">
        <f t="shared" si="16"/>
        <v>8.6666775690476463E-7</v>
      </c>
      <c r="K98" s="120">
        <f t="shared" si="18"/>
        <v>5.7777850460317635E-7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3.9458065397055214E-6</v>
      </c>
      <c r="J99" s="88">
        <f t="shared" si="16"/>
        <v>7.3117709417905748E-7</v>
      </c>
      <c r="K99" s="122">
        <f t="shared" si="18"/>
        <v>4.8745139611937158E-7</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4.9771359435600009E-2</v>
      </c>
      <c r="D19" s="451">
        <f>Dry_Matter_Content!H6</f>
        <v>0.73</v>
      </c>
      <c r="E19" s="318">
        <f>MCF!R18</f>
        <v>0.8</v>
      </c>
      <c r="F19" s="150">
        <f t="shared" ref="F19:F50" si="0">C19*D19*$K$6*DOCF*E19</f>
        <v>4.3599710865585613E-3</v>
      </c>
      <c r="G19" s="85">
        <f t="shared" ref="G19:G82" si="1">F19*$K$12</f>
        <v>4.3599710865585613E-3</v>
      </c>
      <c r="H19" s="85">
        <f t="shared" ref="H19:H82" si="2">F19*(1-$K$12)</f>
        <v>0</v>
      </c>
      <c r="I19" s="85">
        <f t="shared" ref="I19:I82" si="3">G19+I18*$K$10</f>
        <v>4.3599710865585613E-3</v>
      </c>
      <c r="J19" s="85">
        <f t="shared" ref="J19:J82" si="4">I18*(1-$K$10)+H19</f>
        <v>0</v>
      </c>
      <c r="K19" s="86">
        <f>J19*CH4_fraction*conv</f>
        <v>0</v>
      </c>
      <c r="O19" s="115">
        <f>Amnt_Deposited!B14</f>
        <v>2000</v>
      </c>
      <c r="P19" s="118">
        <f>Amnt_Deposited!H14</f>
        <v>4.9771359435600009E-2</v>
      </c>
      <c r="Q19" s="318">
        <f>MCF!R18</f>
        <v>0.8</v>
      </c>
      <c r="R19" s="150">
        <f t="shared" ref="R19:R50" si="5">P19*$W$6*DOCF*Q19</f>
        <v>4.7780505058176012E-3</v>
      </c>
      <c r="S19" s="85">
        <f>R19*$W$12</f>
        <v>4.7780505058176012E-3</v>
      </c>
      <c r="T19" s="85">
        <f>R19*(1-$W$12)</f>
        <v>0</v>
      </c>
      <c r="U19" s="85">
        <f>S19+U18*$W$10</f>
        <v>4.7780505058176012E-3</v>
      </c>
      <c r="V19" s="85">
        <f>U18*(1-$W$10)+T19</f>
        <v>0</v>
      </c>
      <c r="W19" s="86">
        <f>V19*CH4_fraction*conv</f>
        <v>0</v>
      </c>
    </row>
    <row r="20" spans="2:23">
      <c r="B20" s="116">
        <f>Amnt_Deposited!B15</f>
        <v>2001</v>
      </c>
      <c r="C20" s="119">
        <f>Amnt_Deposited!H15</f>
        <v>5.3333482633200001E-2</v>
      </c>
      <c r="D20" s="453">
        <f>Dry_Matter_Content!H7</f>
        <v>0.73</v>
      </c>
      <c r="E20" s="319">
        <f>MCF!R19</f>
        <v>0.8</v>
      </c>
      <c r="F20" s="87">
        <f t="shared" si="0"/>
        <v>4.6720130786683202E-3</v>
      </c>
      <c r="G20" s="87">
        <f t="shared" si="1"/>
        <v>4.6720130786683202E-3</v>
      </c>
      <c r="H20" s="87">
        <f t="shared" si="2"/>
        <v>0</v>
      </c>
      <c r="I20" s="87">
        <f t="shared" si="3"/>
        <v>8.7372231747441451E-3</v>
      </c>
      <c r="J20" s="87">
        <f t="shared" si="4"/>
        <v>2.947609904827365E-4</v>
      </c>
      <c r="K20" s="120">
        <f>J20*CH4_fraction*conv</f>
        <v>1.9650732698849098E-4</v>
      </c>
      <c r="M20" s="428"/>
      <c r="O20" s="116">
        <f>Amnt_Deposited!B15</f>
        <v>2001</v>
      </c>
      <c r="P20" s="119">
        <f>Amnt_Deposited!H15</f>
        <v>5.3333482633200001E-2</v>
      </c>
      <c r="Q20" s="319">
        <f>MCF!R19</f>
        <v>0.8</v>
      </c>
      <c r="R20" s="87">
        <f t="shared" si="5"/>
        <v>5.1200143327871997E-3</v>
      </c>
      <c r="S20" s="87">
        <f>R20*$W$12</f>
        <v>5.1200143327871997E-3</v>
      </c>
      <c r="T20" s="87">
        <f>R20*(1-$W$12)</f>
        <v>0</v>
      </c>
      <c r="U20" s="87">
        <f>S20+U19*$W$10</f>
        <v>9.5750390956100204E-3</v>
      </c>
      <c r="V20" s="87">
        <f>U19*(1-$W$10)+T20</f>
        <v>3.2302574299477969E-4</v>
      </c>
      <c r="W20" s="120">
        <f>V20*CH4_fraction*conv</f>
        <v>2.1535049532985312E-4</v>
      </c>
    </row>
    <row r="21" spans="2:23">
      <c r="B21" s="116">
        <f>Amnt_Deposited!B16</f>
        <v>2002</v>
      </c>
      <c r="C21" s="119">
        <f>Amnt_Deposited!H16</f>
        <v>5.2775746214399996E-2</v>
      </c>
      <c r="D21" s="453">
        <f>Dry_Matter_Content!H8</f>
        <v>0.73</v>
      </c>
      <c r="E21" s="319">
        <f>MCF!R20</f>
        <v>0.8</v>
      </c>
      <c r="F21" s="87">
        <f t="shared" si="0"/>
        <v>4.6231553683814394E-3</v>
      </c>
      <c r="G21" s="87">
        <f t="shared" si="1"/>
        <v>4.6231553683814394E-3</v>
      </c>
      <c r="H21" s="87">
        <f t="shared" si="2"/>
        <v>0</v>
      </c>
      <c r="I21" s="87">
        <f t="shared" si="3"/>
        <v>1.2769688259651909E-2</v>
      </c>
      <c r="J21" s="87">
        <f t="shared" si="4"/>
        <v>5.9069028347367503E-4</v>
      </c>
      <c r="K21" s="120">
        <f t="shared" ref="K21:K84" si="6">J21*CH4_fraction*conv</f>
        <v>3.9379352231578332E-4</v>
      </c>
      <c r="O21" s="116">
        <f>Amnt_Deposited!B16</f>
        <v>2002</v>
      </c>
      <c r="P21" s="119">
        <f>Amnt_Deposited!H16</f>
        <v>5.2775746214399996E-2</v>
      </c>
      <c r="Q21" s="319">
        <f>MCF!R20</f>
        <v>0.8</v>
      </c>
      <c r="R21" s="87">
        <f t="shared" si="5"/>
        <v>5.0664716365824E-3</v>
      </c>
      <c r="S21" s="87">
        <f t="shared" ref="S21:S84" si="7">R21*$W$12</f>
        <v>5.0664716365824E-3</v>
      </c>
      <c r="T21" s="87">
        <f t="shared" ref="T21:T84" si="8">R21*(1-$W$12)</f>
        <v>0</v>
      </c>
      <c r="U21" s="87">
        <f t="shared" ref="U21:U84" si="9">S21+U20*$W$10</f>
        <v>1.3994178914687024E-2</v>
      </c>
      <c r="V21" s="87">
        <f t="shared" ref="V21:V84" si="10">U20*(1-$W$10)+T21</f>
        <v>6.4733181750539716E-4</v>
      </c>
      <c r="W21" s="120">
        <f t="shared" ref="W21:W84" si="11">V21*CH4_fraction*conv</f>
        <v>4.3155454500359809E-4</v>
      </c>
    </row>
    <row r="22" spans="2:23">
      <c r="B22" s="116">
        <f>Amnt_Deposited!B17</f>
        <v>2003</v>
      </c>
      <c r="C22" s="119">
        <f>Amnt_Deposited!H17</f>
        <v>5.6557568628000009E-2</v>
      </c>
      <c r="D22" s="453">
        <f>Dry_Matter_Content!H9</f>
        <v>0.73</v>
      </c>
      <c r="E22" s="319">
        <f>MCF!R21</f>
        <v>0.8</v>
      </c>
      <c r="F22" s="87">
        <f t="shared" si="0"/>
        <v>4.9544430118128001E-3</v>
      </c>
      <c r="G22" s="87">
        <f t="shared" si="1"/>
        <v>4.9544430118128001E-3</v>
      </c>
      <c r="H22" s="87">
        <f t="shared" si="2"/>
        <v>0</v>
      </c>
      <c r="I22" s="87">
        <f t="shared" si="3"/>
        <v>1.6860821427237785E-2</v>
      </c>
      <c r="J22" s="87">
        <f t="shared" si="4"/>
        <v>8.6330984422692495E-4</v>
      </c>
      <c r="K22" s="120">
        <f t="shared" si="6"/>
        <v>5.755398961512833E-4</v>
      </c>
      <c r="N22" s="290"/>
      <c r="O22" s="116">
        <f>Amnt_Deposited!B17</f>
        <v>2003</v>
      </c>
      <c r="P22" s="119">
        <f>Amnt_Deposited!H17</f>
        <v>5.6557568628000009E-2</v>
      </c>
      <c r="Q22" s="319">
        <f>MCF!R21</f>
        <v>0.8</v>
      </c>
      <c r="R22" s="87">
        <f t="shared" si="5"/>
        <v>5.4295265882880013E-3</v>
      </c>
      <c r="S22" s="87">
        <f t="shared" si="7"/>
        <v>5.4295265882880013E-3</v>
      </c>
      <c r="T22" s="87">
        <f t="shared" si="8"/>
        <v>0</v>
      </c>
      <c r="U22" s="87">
        <f t="shared" si="9"/>
        <v>1.8477612523000314E-2</v>
      </c>
      <c r="V22" s="87">
        <f t="shared" si="10"/>
        <v>9.4609297997471221E-4</v>
      </c>
      <c r="W22" s="120">
        <f t="shared" si="11"/>
        <v>6.3072865331647481E-4</v>
      </c>
    </row>
    <row r="23" spans="2:23">
      <c r="B23" s="116">
        <f>Amnt_Deposited!B18</f>
        <v>2004</v>
      </c>
      <c r="C23" s="119">
        <f>Amnt_Deposited!H18</f>
        <v>5.8071495952799999E-2</v>
      </c>
      <c r="D23" s="453">
        <f>Dry_Matter_Content!H10</f>
        <v>0.73</v>
      </c>
      <c r="E23" s="319">
        <f>MCF!R22</f>
        <v>0.8</v>
      </c>
      <c r="F23" s="87">
        <f t="shared" si="0"/>
        <v>5.0870630454652802E-3</v>
      </c>
      <c r="G23" s="87">
        <f t="shared" si="1"/>
        <v>5.0870630454652802E-3</v>
      </c>
      <c r="H23" s="87">
        <f t="shared" si="2"/>
        <v>0</v>
      </c>
      <c r="I23" s="87">
        <f t="shared" si="3"/>
        <v>2.0807988742759582E-2</v>
      </c>
      <c r="J23" s="87">
        <f t="shared" si="4"/>
        <v>1.1398957299434841E-3</v>
      </c>
      <c r="K23" s="120">
        <f t="shared" si="6"/>
        <v>7.599304866289893E-4</v>
      </c>
      <c r="N23" s="290"/>
      <c r="O23" s="116">
        <f>Amnt_Deposited!B18</f>
        <v>2004</v>
      </c>
      <c r="P23" s="119">
        <f>Amnt_Deposited!H18</f>
        <v>5.8071495952799999E-2</v>
      </c>
      <c r="Q23" s="319">
        <f>MCF!R22</f>
        <v>0.8</v>
      </c>
      <c r="R23" s="87">
        <f t="shared" si="5"/>
        <v>5.5748636114688003E-3</v>
      </c>
      <c r="S23" s="87">
        <f t="shared" si="7"/>
        <v>5.5748636114688003E-3</v>
      </c>
      <c r="T23" s="87">
        <f t="shared" si="8"/>
        <v>0</v>
      </c>
      <c r="U23" s="87">
        <f t="shared" si="9"/>
        <v>2.2803275334531047E-2</v>
      </c>
      <c r="V23" s="87">
        <f t="shared" si="10"/>
        <v>1.2492007999380648E-3</v>
      </c>
      <c r="W23" s="120">
        <f t="shared" si="11"/>
        <v>8.328005332920432E-4</v>
      </c>
    </row>
    <row r="24" spans="2:23">
      <c r="B24" s="116">
        <f>Amnt_Deposited!B19</f>
        <v>2005</v>
      </c>
      <c r="C24" s="119">
        <f>Amnt_Deposited!H19</f>
        <v>6.1069890934799996E-2</v>
      </c>
      <c r="D24" s="453">
        <f>Dry_Matter_Content!H11</f>
        <v>0.73</v>
      </c>
      <c r="E24" s="319">
        <f>MCF!R23</f>
        <v>0.8</v>
      </c>
      <c r="F24" s="87">
        <f t="shared" si="0"/>
        <v>5.3497224458884801E-3</v>
      </c>
      <c r="G24" s="87">
        <f t="shared" si="1"/>
        <v>5.3497224458884801E-3</v>
      </c>
      <c r="H24" s="87">
        <f t="shared" si="2"/>
        <v>0</v>
      </c>
      <c r="I24" s="87">
        <f t="shared" si="3"/>
        <v>2.4750962554310058E-2</v>
      </c>
      <c r="J24" s="87">
        <f t="shared" si="4"/>
        <v>1.4067486343380053E-3</v>
      </c>
      <c r="K24" s="120">
        <f t="shared" si="6"/>
        <v>9.3783242289200352E-4</v>
      </c>
      <c r="N24" s="290"/>
      <c r="O24" s="116">
        <f>Amnt_Deposited!B19</f>
        <v>2005</v>
      </c>
      <c r="P24" s="119">
        <f>Amnt_Deposited!H19</f>
        <v>6.1069890934799996E-2</v>
      </c>
      <c r="Q24" s="319">
        <f>MCF!R23</f>
        <v>0.8</v>
      </c>
      <c r="R24" s="87">
        <f t="shared" si="5"/>
        <v>5.8627095297407996E-3</v>
      </c>
      <c r="S24" s="87">
        <f t="shared" si="7"/>
        <v>5.8627095297407996E-3</v>
      </c>
      <c r="T24" s="87">
        <f t="shared" si="8"/>
        <v>0</v>
      </c>
      <c r="U24" s="87">
        <f t="shared" si="9"/>
        <v>2.7124342525271294E-2</v>
      </c>
      <c r="V24" s="87">
        <f t="shared" si="10"/>
        <v>1.5416423390005535E-3</v>
      </c>
      <c r="W24" s="120">
        <f t="shared" si="11"/>
        <v>1.0277615593337023E-3</v>
      </c>
    </row>
    <row r="25" spans="2:23">
      <c r="B25" s="116">
        <f>Amnt_Deposited!B20</f>
        <v>2006</v>
      </c>
      <c r="C25" s="119">
        <f>Amnt_Deposited!H20</f>
        <v>6.2989762492799986E-2</v>
      </c>
      <c r="D25" s="453">
        <f>Dry_Matter_Content!H12</f>
        <v>0.73</v>
      </c>
      <c r="E25" s="319">
        <f>MCF!R24</f>
        <v>0.8</v>
      </c>
      <c r="F25" s="87">
        <f t="shared" si="0"/>
        <v>5.5179031943692787E-3</v>
      </c>
      <c r="G25" s="87">
        <f t="shared" si="1"/>
        <v>5.5179031943692787E-3</v>
      </c>
      <c r="H25" s="87">
        <f t="shared" si="2"/>
        <v>0</v>
      </c>
      <c r="I25" s="87">
        <f t="shared" si="3"/>
        <v>2.859554771673152E-2</v>
      </c>
      <c r="J25" s="87">
        <f t="shared" si="4"/>
        <v>1.6733180319478164E-3</v>
      </c>
      <c r="K25" s="120">
        <f t="shared" si="6"/>
        <v>1.1155453546318776E-3</v>
      </c>
      <c r="N25" s="290"/>
      <c r="O25" s="116">
        <f>Amnt_Deposited!B20</f>
        <v>2006</v>
      </c>
      <c r="P25" s="119">
        <f>Amnt_Deposited!H20</f>
        <v>6.2989762492799986E-2</v>
      </c>
      <c r="Q25" s="319">
        <f>MCF!R24</f>
        <v>0.8</v>
      </c>
      <c r="R25" s="87">
        <f t="shared" si="5"/>
        <v>6.0470171993087986E-3</v>
      </c>
      <c r="S25" s="87">
        <f t="shared" si="7"/>
        <v>6.0470171993087986E-3</v>
      </c>
      <c r="T25" s="87">
        <f t="shared" si="8"/>
        <v>0</v>
      </c>
      <c r="U25" s="87">
        <f t="shared" si="9"/>
        <v>3.1337586538883855E-2</v>
      </c>
      <c r="V25" s="87">
        <f t="shared" si="10"/>
        <v>1.8337731856962369E-3</v>
      </c>
      <c r="W25" s="120">
        <f t="shared" si="11"/>
        <v>1.2225154571308245E-3</v>
      </c>
    </row>
    <row r="26" spans="2:23">
      <c r="B26" s="116">
        <f>Amnt_Deposited!B21</f>
        <v>2007</v>
      </c>
      <c r="C26" s="119">
        <f>Amnt_Deposited!H21</f>
        <v>6.4943088249600003E-2</v>
      </c>
      <c r="D26" s="453">
        <f>Dry_Matter_Content!H13</f>
        <v>0.73</v>
      </c>
      <c r="E26" s="319">
        <f>MCF!R25</f>
        <v>0.8</v>
      </c>
      <c r="F26" s="87">
        <f t="shared" si="0"/>
        <v>5.6890145306649599E-3</v>
      </c>
      <c r="G26" s="87">
        <f t="shared" si="1"/>
        <v>5.6890145306649599E-3</v>
      </c>
      <c r="H26" s="87">
        <f t="shared" si="2"/>
        <v>0</v>
      </c>
      <c r="I26" s="87">
        <f t="shared" si="3"/>
        <v>3.235132649857108E-2</v>
      </c>
      <c r="J26" s="87">
        <f t="shared" si="4"/>
        <v>1.9332357488254007E-3</v>
      </c>
      <c r="K26" s="120">
        <f t="shared" si="6"/>
        <v>1.2888238325502671E-3</v>
      </c>
      <c r="N26" s="290"/>
      <c r="O26" s="116">
        <f>Amnt_Deposited!B21</f>
        <v>2007</v>
      </c>
      <c r="P26" s="119">
        <f>Amnt_Deposited!H21</f>
        <v>6.4943088249600003E-2</v>
      </c>
      <c r="Q26" s="319">
        <f>MCF!R25</f>
        <v>0.8</v>
      </c>
      <c r="R26" s="87">
        <f t="shared" si="5"/>
        <v>6.2345364719616006E-3</v>
      </c>
      <c r="S26" s="87">
        <f t="shared" si="7"/>
        <v>6.2345364719616006E-3</v>
      </c>
      <c r="T26" s="87">
        <f t="shared" si="8"/>
        <v>0</v>
      </c>
      <c r="U26" s="87">
        <f t="shared" si="9"/>
        <v>3.545350849158474E-2</v>
      </c>
      <c r="V26" s="87">
        <f t="shared" si="10"/>
        <v>2.118614519260713E-3</v>
      </c>
      <c r="W26" s="120">
        <f t="shared" si="11"/>
        <v>1.4124096795071418E-3</v>
      </c>
    </row>
    <row r="27" spans="2:23">
      <c r="B27" s="116">
        <f>Amnt_Deposited!B22</f>
        <v>2008</v>
      </c>
      <c r="C27" s="119">
        <f>Amnt_Deposited!H22</f>
        <v>6.6921879142799998E-2</v>
      </c>
      <c r="D27" s="453">
        <f>Dry_Matter_Content!H14</f>
        <v>0.73</v>
      </c>
      <c r="E27" s="319">
        <f>MCF!R26</f>
        <v>0.8</v>
      </c>
      <c r="F27" s="87">
        <f t="shared" si="0"/>
        <v>5.8623566129092797E-3</v>
      </c>
      <c r="G27" s="87">
        <f t="shared" si="1"/>
        <v>5.8623566129092797E-3</v>
      </c>
      <c r="H27" s="87">
        <f t="shared" si="2"/>
        <v>0</v>
      </c>
      <c r="I27" s="87">
        <f t="shared" si="3"/>
        <v>3.6026533505936494E-2</v>
      </c>
      <c r="J27" s="87">
        <f t="shared" si="4"/>
        <v>2.1871496055438644E-3</v>
      </c>
      <c r="K27" s="120">
        <f t="shared" si="6"/>
        <v>1.4580997370292428E-3</v>
      </c>
      <c r="N27" s="290"/>
      <c r="O27" s="116">
        <f>Amnt_Deposited!B22</f>
        <v>2008</v>
      </c>
      <c r="P27" s="119">
        <f>Amnt_Deposited!H22</f>
        <v>6.6921879142799998E-2</v>
      </c>
      <c r="Q27" s="319">
        <f>MCF!R26</f>
        <v>0.8</v>
      </c>
      <c r="R27" s="87">
        <f t="shared" si="5"/>
        <v>6.4245003977087996E-3</v>
      </c>
      <c r="S27" s="87">
        <f t="shared" si="7"/>
        <v>6.4245003977087996E-3</v>
      </c>
      <c r="T27" s="87">
        <f t="shared" si="8"/>
        <v>0</v>
      </c>
      <c r="U27" s="87">
        <f t="shared" si="9"/>
        <v>3.9481132609245476E-2</v>
      </c>
      <c r="V27" s="87">
        <f t="shared" si="10"/>
        <v>2.3968762800480703E-3</v>
      </c>
      <c r="W27" s="120">
        <f t="shared" si="11"/>
        <v>1.5979175200320469E-3</v>
      </c>
    </row>
    <row r="28" spans="2:23">
      <c r="B28" s="116">
        <f>Amnt_Deposited!B23</f>
        <v>2009</v>
      </c>
      <c r="C28" s="119">
        <f>Amnt_Deposited!H23</f>
        <v>6.8916148844399991E-2</v>
      </c>
      <c r="D28" s="453">
        <f>Dry_Matter_Content!H15</f>
        <v>0.73</v>
      </c>
      <c r="E28" s="319">
        <f>MCF!R27</f>
        <v>0.8</v>
      </c>
      <c r="F28" s="87">
        <f t="shared" si="0"/>
        <v>6.0370546387694393E-3</v>
      </c>
      <c r="G28" s="87">
        <f t="shared" si="1"/>
        <v>6.0370546387694393E-3</v>
      </c>
      <c r="H28" s="87">
        <f t="shared" si="2"/>
        <v>0</v>
      </c>
      <c r="I28" s="87">
        <f t="shared" si="3"/>
        <v>3.9627971832339202E-2</v>
      </c>
      <c r="J28" s="87">
        <f t="shared" si="4"/>
        <v>2.4356163123667313E-3</v>
      </c>
      <c r="K28" s="120">
        <f t="shared" si="6"/>
        <v>1.6237442082444875E-3</v>
      </c>
      <c r="N28" s="290"/>
      <c r="O28" s="116">
        <f>Amnt_Deposited!B23</f>
        <v>2009</v>
      </c>
      <c r="P28" s="119">
        <f>Amnt_Deposited!H23</f>
        <v>6.8916148844399991E-2</v>
      </c>
      <c r="Q28" s="319">
        <f>MCF!R27</f>
        <v>0.8</v>
      </c>
      <c r="R28" s="87">
        <f t="shared" si="5"/>
        <v>6.6159502890623988E-3</v>
      </c>
      <c r="S28" s="87">
        <f t="shared" si="7"/>
        <v>6.6159502890623988E-3</v>
      </c>
      <c r="T28" s="87">
        <f t="shared" si="8"/>
        <v>0</v>
      </c>
      <c r="U28" s="87">
        <f t="shared" si="9"/>
        <v>4.3427914336810092E-2</v>
      </c>
      <c r="V28" s="87">
        <f t="shared" si="10"/>
        <v>2.6691685614977879E-3</v>
      </c>
      <c r="W28" s="120">
        <f t="shared" si="11"/>
        <v>1.7794457076651918E-3</v>
      </c>
    </row>
    <row r="29" spans="2:23">
      <c r="B29" s="116">
        <f>Amnt_Deposited!B24</f>
        <v>2010</v>
      </c>
      <c r="C29" s="119">
        <f>Amnt_Deposited!H24</f>
        <v>7.1743278301199989E-2</v>
      </c>
      <c r="D29" s="453">
        <f>Dry_Matter_Content!H16</f>
        <v>0.73</v>
      </c>
      <c r="E29" s="319">
        <f>MCF!R28</f>
        <v>0.8</v>
      </c>
      <c r="F29" s="87">
        <f t="shared" si="0"/>
        <v>6.2847111791851182E-3</v>
      </c>
      <c r="G29" s="87">
        <f t="shared" si="1"/>
        <v>6.2847111791851182E-3</v>
      </c>
      <c r="H29" s="87">
        <f t="shared" si="2"/>
        <v>0</v>
      </c>
      <c r="I29" s="87">
        <f t="shared" si="3"/>
        <v>4.3233587211065183E-2</v>
      </c>
      <c r="J29" s="87">
        <f t="shared" si="4"/>
        <v>2.6790958004591333E-3</v>
      </c>
      <c r="K29" s="120">
        <f t="shared" si="6"/>
        <v>1.7860638669727554E-3</v>
      </c>
      <c r="O29" s="116">
        <f>Amnt_Deposited!B24</f>
        <v>2010</v>
      </c>
      <c r="P29" s="119">
        <f>Amnt_Deposited!H24</f>
        <v>7.1743278301199989E-2</v>
      </c>
      <c r="Q29" s="319">
        <f>MCF!R28</f>
        <v>0.8</v>
      </c>
      <c r="R29" s="87">
        <f t="shared" si="5"/>
        <v>6.8873547169151991E-3</v>
      </c>
      <c r="S29" s="87">
        <f t="shared" si="7"/>
        <v>6.8873547169151991E-3</v>
      </c>
      <c r="T29" s="87">
        <f t="shared" si="8"/>
        <v>0</v>
      </c>
      <c r="U29" s="87">
        <f t="shared" si="9"/>
        <v>4.7379273655961854E-2</v>
      </c>
      <c r="V29" s="87">
        <f t="shared" si="10"/>
        <v>2.935995397763434E-3</v>
      </c>
      <c r="W29" s="120">
        <f t="shared" si="11"/>
        <v>1.9573302651756225E-3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4.0310729527962018E-2</v>
      </c>
      <c r="J30" s="87">
        <f t="shared" si="4"/>
        <v>2.9228576831031644E-3</v>
      </c>
      <c r="K30" s="120">
        <f t="shared" si="6"/>
        <v>1.9485717887354429E-3</v>
      </c>
      <c r="O30" s="116">
        <f>Amnt_Deposited!B25</f>
        <v>2011</v>
      </c>
      <c r="P30" s="119">
        <f>Amnt_Deposited!H25</f>
        <v>0</v>
      </c>
      <c r="Q30" s="319">
        <f>MCF!R29</f>
        <v>0.8</v>
      </c>
      <c r="R30" s="87">
        <f t="shared" si="5"/>
        <v>0</v>
      </c>
      <c r="S30" s="87">
        <f t="shared" si="7"/>
        <v>0</v>
      </c>
      <c r="T30" s="87">
        <f t="shared" si="8"/>
        <v>0</v>
      </c>
      <c r="U30" s="87">
        <f t="shared" si="9"/>
        <v>4.4176141948451535E-2</v>
      </c>
      <c r="V30" s="87">
        <f t="shared" si="10"/>
        <v>3.2031317075103178E-3</v>
      </c>
      <c r="W30" s="120">
        <f t="shared" si="11"/>
        <v>2.1354211383402119E-3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3.7585475087772012E-2</v>
      </c>
      <c r="J31" s="87">
        <f t="shared" si="4"/>
        <v>2.7252544401900089E-3</v>
      </c>
      <c r="K31" s="120">
        <f t="shared" si="6"/>
        <v>1.8168362934600059E-3</v>
      </c>
      <c r="O31" s="116">
        <f>Amnt_Deposited!B26</f>
        <v>2012</v>
      </c>
      <c r="P31" s="119">
        <f>Amnt_Deposited!H26</f>
        <v>0</v>
      </c>
      <c r="Q31" s="319">
        <f>MCF!R30</f>
        <v>0.8</v>
      </c>
      <c r="R31" s="87">
        <f t="shared" si="5"/>
        <v>0</v>
      </c>
      <c r="S31" s="87">
        <f t="shared" si="7"/>
        <v>0</v>
      </c>
      <c r="T31" s="87">
        <f t="shared" si="8"/>
        <v>0</v>
      </c>
      <c r="U31" s="87">
        <f t="shared" si="9"/>
        <v>4.1189561740024125E-2</v>
      </c>
      <c r="V31" s="87">
        <f t="shared" si="10"/>
        <v>2.9865802084274077E-3</v>
      </c>
      <c r="W31" s="120">
        <f t="shared" si="11"/>
        <v>1.9910534722849382E-3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3.5044464690067605E-2</v>
      </c>
      <c r="J32" s="87">
        <f t="shared" si="4"/>
        <v>2.5410103977044091E-3</v>
      </c>
      <c r="K32" s="120">
        <f t="shared" si="6"/>
        <v>1.6940069318029393E-3</v>
      </c>
      <c r="O32" s="116">
        <f>Amnt_Deposited!B27</f>
        <v>2013</v>
      </c>
      <c r="P32" s="119">
        <f>Amnt_Deposited!H27</f>
        <v>0</v>
      </c>
      <c r="Q32" s="319">
        <f>MCF!R31</f>
        <v>0.8</v>
      </c>
      <c r="R32" s="87">
        <f t="shared" si="5"/>
        <v>0</v>
      </c>
      <c r="S32" s="87">
        <f t="shared" si="7"/>
        <v>0</v>
      </c>
      <c r="T32" s="87">
        <f t="shared" si="8"/>
        <v>0</v>
      </c>
      <c r="U32" s="87">
        <f t="shared" si="9"/>
        <v>3.8404892811032994E-2</v>
      </c>
      <c r="V32" s="87">
        <f t="shared" si="10"/>
        <v>2.7846689289911337E-3</v>
      </c>
      <c r="W32" s="120">
        <f t="shared" si="11"/>
        <v>1.8564459526607558E-3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3.2675242298931255E-2</v>
      </c>
      <c r="J33" s="87">
        <f t="shared" si="4"/>
        <v>2.3692223911363471E-3</v>
      </c>
      <c r="K33" s="120">
        <f t="shared" si="6"/>
        <v>1.579481594090898E-3</v>
      </c>
      <c r="O33" s="116">
        <f>Amnt_Deposited!B28</f>
        <v>2014</v>
      </c>
      <c r="P33" s="119">
        <f>Amnt_Deposited!H28</f>
        <v>0</v>
      </c>
      <c r="Q33" s="319">
        <f>MCF!R32</f>
        <v>0.8</v>
      </c>
      <c r="R33" s="87">
        <f t="shared" si="5"/>
        <v>0</v>
      </c>
      <c r="S33" s="87">
        <f t="shared" si="7"/>
        <v>0</v>
      </c>
      <c r="T33" s="87">
        <f t="shared" si="8"/>
        <v>0</v>
      </c>
      <c r="U33" s="87">
        <f t="shared" si="9"/>
        <v>3.5808484711157544E-2</v>
      </c>
      <c r="V33" s="87">
        <f t="shared" si="10"/>
        <v>2.5964080998754492E-3</v>
      </c>
      <c r="W33" s="120">
        <f t="shared" si="11"/>
        <v>1.7309387332502995E-3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3.0466193983452933E-2</v>
      </c>
      <c r="J34" s="87">
        <f t="shared" si="4"/>
        <v>2.2090483154783231E-3</v>
      </c>
      <c r="K34" s="120">
        <f t="shared" si="6"/>
        <v>1.4726988769855486E-3</v>
      </c>
      <c r="O34" s="116">
        <f>Amnt_Deposited!B29</f>
        <v>2015</v>
      </c>
      <c r="P34" s="119">
        <f>Amnt_Deposited!H29</f>
        <v>0</v>
      </c>
      <c r="Q34" s="319">
        <f>MCF!R33</f>
        <v>0.8</v>
      </c>
      <c r="R34" s="87">
        <f t="shared" si="5"/>
        <v>0</v>
      </c>
      <c r="S34" s="87">
        <f t="shared" si="7"/>
        <v>0</v>
      </c>
      <c r="T34" s="87">
        <f t="shared" si="8"/>
        <v>0</v>
      </c>
      <c r="U34" s="87">
        <f t="shared" si="9"/>
        <v>3.3387609844879929E-2</v>
      </c>
      <c r="V34" s="87">
        <f t="shared" si="10"/>
        <v>2.4208748662776147E-3</v>
      </c>
      <c r="W34" s="120">
        <f t="shared" si="11"/>
        <v>1.6139165775184098E-3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2.8406490986227297E-2</v>
      </c>
      <c r="J35" s="87">
        <f t="shared" si="4"/>
        <v>2.0597029972256342E-3</v>
      </c>
      <c r="K35" s="120">
        <f t="shared" si="6"/>
        <v>1.373135331483756E-3</v>
      </c>
      <c r="O35" s="116">
        <f>Amnt_Deposited!B30</f>
        <v>2016</v>
      </c>
      <c r="P35" s="119">
        <f>Amnt_Deposited!H30</f>
        <v>0</v>
      </c>
      <c r="Q35" s="319">
        <f>MCF!R34</f>
        <v>0.8</v>
      </c>
      <c r="R35" s="87">
        <f t="shared" si="5"/>
        <v>0</v>
      </c>
      <c r="S35" s="87">
        <f t="shared" si="7"/>
        <v>0</v>
      </c>
      <c r="T35" s="87">
        <f t="shared" si="8"/>
        <v>0</v>
      </c>
      <c r="U35" s="87">
        <f t="shared" si="9"/>
        <v>3.1130401080797041E-2</v>
      </c>
      <c r="V35" s="87">
        <f t="shared" si="10"/>
        <v>2.2572087640828869E-3</v>
      </c>
      <c r="W35" s="120">
        <f t="shared" si="11"/>
        <v>1.5048058427219245E-3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2.6486036640772356E-2</v>
      </c>
      <c r="J36" s="87">
        <f t="shared" si="4"/>
        <v>1.9204543454549397E-3</v>
      </c>
      <c r="K36" s="120">
        <f t="shared" si="6"/>
        <v>1.2803028969699598E-3</v>
      </c>
      <c r="O36" s="116">
        <f>Amnt_Deposited!B31</f>
        <v>2017</v>
      </c>
      <c r="P36" s="119">
        <f>Amnt_Deposited!H31</f>
        <v>0</v>
      </c>
      <c r="Q36" s="319">
        <f>MCF!R35</f>
        <v>0.8</v>
      </c>
      <c r="R36" s="87">
        <f t="shared" si="5"/>
        <v>0</v>
      </c>
      <c r="S36" s="87">
        <f t="shared" si="7"/>
        <v>0</v>
      </c>
      <c r="T36" s="87">
        <f t="shared" si="8"/>
        <v>0</v>
      </c>
      <c r="U36" s="87">
        <f t="shared" si="9"/>
        <v>2.9025793578928615E-2</v>
      </c>
      <c r="V36" s="87">
        <f t="shared" si="10"/>
        <v>2.1046075018684271E-3</v>
      </c>
      <c r="W36" s="120">
        <f t="shared" si="11"/>
        <v>1.4030716679122846E-3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2.4695416877658648E-2</v>
      </c>
      <c r="J37" s="87">
        <f t="shared" si="4"/>
        <v>1.7906197631137087E-3</v>
      </c>
      <c r="K37" s="120">
        <f t="shared" si="6"/>
        <v>1.1937465087424725E-3</v>
      </c>
      <c r="O37" s="116">
        <f>Amnt_Deposited!B32</f>
        <v>2018</v>
      </c>
      <c r="P37" s="119">
        <f>Amnt_Deposited!H32</f>
        <v>0</v>
      </c>
      <c r="Q37" s="319">
        <f>MCF!R36</f>
        <v>0.8</v>
      </c>
      <c r="R37" s="87">
        <f t="shared" si="5"/>
        <v>0</v>
      </c>
      <c r="S37" s="87">
        <f t="shared" si="7"/>
        <v>0</v>
      </c>
      <c r="T37" s="87">
        <f t="shared" si="8"/>
        <v>0</v>
      </c>
      <c r="U37" s="87">
        <f t="shared" si="9"/>
        <v>2.7063470550858795E-2</v>
      </c>
      <c r="V37" s="87">
        <f t="shared" si="10"/>
        <v>1.9623230280698179E-3</v>
      </c>
      <c r="W37" s="120">
        <f t="shared" si="11"/>
        <v>1.3082153520465453E-3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2.3025854076729975E-2</v>
      </c>
      <c r="J38" s="87">
        <f t="shared" si="4"/>
        <v>1.6695628009286752E-3</v>
      </c>
      <c r="K38" s="120">
        <f t="shared" si="6"/>
        <v>1.1130418672857835E-3</v>
      </c>
      <c r="O38" s="116">
        <f>Amnt_Deposited!B33</f>
        <v>2019</v>
      </c>
      <c r="P38" s="119">
        <f>Amnt_Deposited!H33</f>
        <v>0</v>
      </c>
      <c r="Q38" s="319">
        <f>MCF!R37</f>
        <v>0.8</v>
      </c>
      <c r="R38" s="87">
        <f t="shared" si="5"/>
        <v>0</v>
      </c>
      <c r="S38" s="87">
        <f t="shared" si="7"/>
        <v>0</v>
      </c>
      <c r="T38" s="87">
        <f t="shared" si="8"/>
        <v>0</v>
      </c>
      <c r="U38" s="87">
        <f t="shared" si="9"/>
        <v>2.5233812686827371E-2</v>
      </c>
      <c r="V38" s="87">
        <f t="shared" si="10"/>
        <v>1.8296578640314249E-3</v>
      </c>
      <c r="W38" s="120">
        <f t="shared" si="11"/>
        <v>1.2197719093542832E-3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2.1469164039199212E-2</v>
      </c>
      <c r="J39" s="87">
        <f t="shared" si="4"/>
        <v>1.5566900375307618E-3</v>
      </c>
      <c r="K39" s="120">
        <f t="shared" si="6"/>
        <v>1.0377933583538411E-3</v>
      </c>
      <c r="O39" s="116">
        <f>Amnt_Deposited!B34</f>
        <v>2020</v>
      </c>
      <c r="P39" s="119">
        <f>Amnt_Deposited!H34</f>
        <v>0</v>
      </c>
      <c r="Q39" s="319">
        <f>MCF!R38</f>
        <v>0.8</v>
      </c>
      <c r="R39" s="87">
        <f t="shared" si="5"/>
        <v>0</v>
      </c>
      <c r="S39" s="87">
        <f t="shared" si="7"/>
        <v>0</v>
      </c>
      <c r="T39" s="87">
        <f t="shared" si="8"/>
        <v>0</v>
      </c>
      <c r="U39" s="87">
        <f t="shared" si="9"/>
        <v>2.3527851001862152E-2</v>
      </c>
      <c r="V39" s="87">
        <f t="shared" si="10"/>
        <v>1.7059616849652184E-3</v>
      </c>
      <c r="W39" s="120">
        <f t="shared" si="11"/>
        <v>1.1373077899768122E-3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2.001771586869637E-2</v>
      </c>
      <c r="J40" s="87">
        <f t="shared" si="4"/>
        <v>1.4514481705028409E-3</v>
      </c>
      <c r="K40" s="120">
        <f t="shared" si="6"/>
        <v>9.6763211366856063E-4</v>
      </c>
      <c r="O40" s="116">
        <f>Amnt_Deposited!B35</f>
        <v>2021</v>
      </c>
      <c r="P40" s="119">
        <f>Amnt_Deposited!H35</f>
        <v>0</v>
      </c>
      <c r="Q40" s="319">
        <f>MCF!R39</f>
        <v>0.8</v>
      </c>
      <c r="R40" s="87">
        <f t="shared" si="5"/>
        <v>0</v>
      </c>
      <c r="S40" s="87">
        <f t="shared" si="7"/>
        <v>0</v>
      </c>
      <c r="T40" s="87">
        <f t="shared" si="8"/>
        <v>0</v>
      </c>
      <c r="U40" s="87">
        <f t="shared" si="9"/>
        <v>2.1937222869804245E-2</v>
      </c>
      <c r="V40" s="87">
        <f t="shared" si="10"/>
        <v>1.590628132057908E-3</v>
      </c>
      <c r="W40" s="120">
        <f t="shared" si="11"/>
        <v>1.0604187547052718E-3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1.8664394564605728E-2</v>
      </c>
      <c r="J41" s="87">
        <f t="shared" si="4"/>
        <v>1.3533213040906439E-3</v>
      </c>
      <c r="K41" s="120">
        <f t="shared" si="6"/>
        <v>9.0221420272709589E-4</v>
      </c>
      <c r="O41" s="116">
        <f>Amnt_Deposited!B36</f>
        <v>2022</v>
      </c>
      <c r="P41" s="119">
        <f>Amnt_Deposited!H36</f>
        <v>0</v>
      </c>
      <c r="Q41" s="319">
        <f>MCF!R40</f>
        <v>0.8</v>
      </c>
      <c r="R41" s="87">
        <f t="shared" si="5"/>
        <v>0</v>
      </c>
      <c r="S41" s="87">
        <f t="shared" si="7"/>
        <v>0</v>
      </c>
      <c r="T41" s="87">
        <f t="shared" si="8"/>
        <v>0</v>
      </c>
      <c r="U41" s="87">
        <f t="shared" si="9"/>
        <v>2.0454131029704909E-2</v>
      </c>
      <c r="V41" s="87">
        <f t="shared" si="10"/>
        <v>1.483091840099336E-3</v>
      </c>
      <c r="W41" s="120">
        <f t="shared" si="11"/>
        <v>9.8872789339955725E-4</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1.7402566144324554E-2</v>
      </c>
      <c r="J42" s="87">
        <f t="shared" si="4"/>
        <v>1.2618284202811749E-3</v>
      </c>
      <c r="K42" s="120">
        <f t="shared" si="6"/>
        <v>8.4121894685411651E-4</v>
      </c>
      <c r="O42" s="116">
        <f>Amnt_Deposited!B37</f>
        <v>2023</v>
      </c>
      <c r="P42" s="119">
        <f>Amnt_Deposited!H37</f>
        <v>0</v>
      </c>
      <c r="Q42" s="319">
        <f>MCF!R41</f>
        <v>0.8</v>
      </c>
      <c r="R42" s="87">
        <f t="shared" si="5"/>
        <v>0</v>
      </c>
      <c r="S42" s="87">
        <f t="shared" si="7"/>
        <v>0</v>
      </c>
      <c r="T42" s="87">
        <f t="shared" si="8"/>
        <v>0</v>
      </c>
      <c r="U42" s="87">
        <f t="shared" si="9"/>
        <v>1.9071305363643348E-2</v>
      </c>
      <c r="V42" s="87">
        <f t="shared" si="10"/>
        <v>1.3828256660615617E-3</v>
      </c>
      <c r="W42" s="120">
        <f t="shared" si="11"/>
        <v>9.2188377737437437E-4</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1.6226045123472699E-2</v>
      </c>
      <c r="J43" s="87">
        <f t="shared" si="4"/>
        <v>1.176521020851853E-3</v>
      </c>
      <c r="K43" s="120">
        <f t="shared" si="6"/>
        <v>7.843473472345687E-4</v>
      </c>
      <c r="O43" s="116">
        <f>Amnt_Deposited!B38</f>
        <v>2024</v>
      </c>
      <c r="P43" s="119">
        <f>Amnt_Deposited!H38</f>
        <v>0</v>
      </c>
      <c r="Q43" s="319">
        <f>MCF!R42</f>
        <v>0.8</v>
      </c>
      <c r="R43" s="87">
        <f t="shared" si="5"/>
        <v>0</v>
      </c>
      <c r="S43" s="87">
        <f t="shared" si="7"/>
        <v>0</v>
      </c>
      <c r="T43" s="87">
        <f t="shared" si="8"/>
        <v>0</v>
      </c>
      <c r="U43" s="87">
        <f t="shared" si="9"/>
        <v>1.778196725860022E-2</v>
      </c>
      <c r="V43" s="87">
        <f t="shared" si="10"/>
        <v>1.2893381050431269E-3</v>
      </c>
      <c r="W43" s="120">
        <f t="shared" si="11"/>
        <v>8.5955873669541784E-4</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1.5129064194640994E-2</v>
      </c>
      <c r="J44" s="87">
        <f t="shared" si="4"/>
        <v>1.0969809288317051E-3</v>
      </c>
      <c r="K44" s="120">
        <f t="shared" si="6"/>
        <v>7.3132061922113675E-4</v>
      </c>
      <c r="O44" s="116">
        <f>Amnt_Deposited!B39</f>
        <v>2025</v>
      </c>
      <c r="P44" s="119">
        <f>Amnt_Deposited!H39</f>
        <v>0</v>
      </c>
      <c r="Q44" s="319">
        <f>MCF!R43</f>
        <v>0.8</v>
      </c>
      <c r="R44" s="87">
        <f t="shared" si="5"/>
        <v>0</v>
      </c>
      <c r="S44" s="87">
        <f t="shared" si="7"/>
        <v>0</v>
      </c>
      <c r="T44" s="87">
        <f t="shared" si="8"/>
        <v>0</v>
      </c>
      <c r="U44" s="87">
        <f t="shared" si="9"/>
        <v>1.6579796377688763E-2</v>
      </c>
      <c r="V44" s="87">
        <f t="shared" si="10"/>
        <v>1.2021708809114577E-3</v>
      </c>
      <c r="W44" s="120">
        <f t="shared" si="11"/>
        <v>8.0144725394097182E-4</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1.4106245956043624E-2</v>
      </c>
      <c r="J45" s="87">
        <f t="shared" si="4"/>
        <v>1.0228182385973686E-3</v>
      </c>
      <c r="K45" s="120">
        <f t="shared" si="6"/>
        <v>6.8187882573157905E-4</v>
      </c>
      <c r="O45" s="116">
        <f>Amnt_Deposited!B40</f>
        <v>2026</v>
      </c>
      <c r="P45" s="119">
        <f>Amnt_Deposited!H40</f>
        <v>0</v>
      </c>
      <c r="Q45" s="319">
        <f>MCF!R44</f>
        <v>0.8</v>
      </c>
      <c r="R45" s="87">
        <f t="shared" si="5"/>
        <v>0</v>
      </c>
      <c r="S45" s="87">
        <f t="shared" si="7"/>
        <v>0</v>
      </c>
      <c r="T45" s="87">
        <f t="shared" si="8"/>
        <v>0</v>
      </c>
      <c r="U45" s="87">
        <f t="shared" si="9"/>
        <v>1.545889967785603E-2</v>
      </c>
      <c r="V45" s="87">
        <f t="shared" si="10"/>
        <v>1.1208966998327329E-3</v>
      </c>
      <c r="W45" s="120">
        <f t="shared" si="11"/>
        <v>7.4726446655515527E-4</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1.3152576551488351E-2</v>
      </c>
      <c r="J46" s="87">
        <f t="shared" si="4"/>
        <v>9.5366940455527413E-4</v>
      </c>
      <c r="K46" s="120">
        <f t="shared" si="6"/>
        <v>6.3577960303684935E-4</v>
      </c>
      <c r="O46" s="116">
        <f>Amnt_Deposited!B41</f>
        <v>2027</v>
      </c>
      <c r="P46" s="119">
        <f>Amnt_Deposited!H41</f>
        <v>0</v>
      </c>
      <c r="Q46" s="319">
        <f>MCF!R45</f>
        <v>0.8</v>
      </c>
      <c r="R46" s="87">
        <f t="shared" si="5"/>
        <v>0</v>
      </c>
      <c r="S46" s="87">
        <f t="shared" si="7"/>
        <v>0</v>
      </c>
      <c r="T46" s="87">
        <f t="shared" si="8"/>
        <v>0</v>
      </c>
      <c r="U46" s="87">
        <f t="shared" si="9"/>
        <v>1.4413782522179017E-2</v>
      </c>
      <c r="V46" s="87">
        <f t="shared" si="10"/>
        <v>1.0451171556770129E-3</v>
      </c>
      <c r="W46" s="120">
        <f t="shared" si="11"/>
        <v>6.9674477045134184E-4</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1.2263381092447628E-2</v>
      </c>
      <c r="J47" s="87">
        <f t="shared" si="4"/>
        <v>8.8919545904072325E-4</v>
      </c>
      <c r="K47" s="120">
        <f t="shared" si="6"/>
        <v>5.927969726938155E-4</v>
      </c>
      <c r="O47" s="116">
        <f>Amnt_Deposited!B42</f>
        <v>2028</v>
      </c>
      <c r="P47" s="119">
        <f>Amnt_Deposited!H42</f>
        <v>0</v>
      </c>
      <c r="Q47" s="319">
        <f>MCF!R46</f>
        <v>0.8</v>
      </c>
      <c r="R47" s="87">
        <f t="shared" si="5"/>
        <v>0</v>
      </c>
      <c r="S47" s="87">
        <f t="shared" si="7"/>
        <v>0</v>
      </c>
      <c r="T47" s="87">
        <f t="shared" si="8"/>
        <v>0</v>
      </c>
      <c r="U47" s="87">
        <f t="shared" si="9"/>
        <v>1.3439321745148088E-2</v>
      </c>
      <c r="V47" s="87">
        <f t="shared" si="10"/>
        <v>9.7446077703092974E-4</v>
      </c>
      <c r="W47" s="120">
        <f t="shared" si="11"/>
        <v>6.4964051802061983E-4</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1.1434300741749625E-2</v>
      </c>
      <c r="J48" s="87">
        <f t="shared" si="4"/>
        <v>8.2908035069800313E-4</v>
      </c>
      <c r="K48" s="120">
        <f t="shared" si="6"/>
        <v>5.5272023379866872E-4</v>
      </c>
      <c r="O48" s="116">
        <f>Amnt_Deposited!B43</f>
        <v>2029</v>
      </c>
      <c r="P48" s="119">
        <f>Amnt_Deposited!H43</f>
        <v>0</v>
      </c>
      <c r="Q48" s="319">
        <f>MCF!R47</f>
        <v>0.8</v>
      </c>
      <c r="R48" s="87">
        <f t="shared" si="5"/>
        <v>0</v>
      </c>
      <c r="S48" s="87">
        <f t="shared" si="7"/>
        <v>0</v>
      </c>
      <c r="T48" s="87">
        <f t="shared" si="8"/>
        <v>0</v>
      </c>
      <c r="U48" s="87">
        <f t="shared" si="9"/>
        <v>1.2530740538903701E-2</v>
      </c>
      <c r="V48" s="87">
        <f t="shared" si="10"/>
        <v>9.0858120624438712E-4</v>
      </c>
      <c r="W48" s="120">
        <f t="shared" si="11"/>
        <v>6.0572080416292475E-4</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1.066127134655335E-2</v>
      </c>
      <c r="J49" s="87">
        <f t="shared" si="4"/>
        <v>7.7302939519627442E-4</v>
      </c>
      <c r="K49" s="120">
        <f t="shared" si="6"/>
        <v>5.1535293013084957E-4</v>
      </c>
      <c r="O49" s="116">
        <f>Amnt_Deposited!B44</f>
        <v>2030</v>
      </c>
      <c r="P49" s="119">
        <f>Amnt_Deposited!H44</f>
        <v>0</v>
      </c>
      <c r="Q49" s="319">
        <f>MCF!R48</f>
        <v>0.8</v>
      </c>
      <c r="R49" s="87">
        <f t="shared" si="5"/>
        <v>0</v>
      </c>
      <c r="S49" s="87">
        <f t="shared" si="7"/>
        <v>0</v>
      </c>
      <c r="T49" s="87">
        <f t="shared" si="8"/>
        <v>0</v>
      </c>
      <c r="U49" s="87">
        <f t="shared" si="9"/>
        <v>1.1683585037318743E-2</v>
      </c>
      <c r="V49" s="87">
        <f t="shared" si="10"/>
        <v>8.471555015849584E-4</v>
      </c>
      <c r="W49" s="120">
        <f t="shared" si="11"/>
        <v>5.6477033438997223E-4</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9.9405035158667103E-3</v>
      </c>
      <c r="J50" s="87">
        <f t="shared" si="4"/>
        <v>7.2076783068663914E-4</v>
      </c>
      <c r="K50" s="120">
        <f t="shared" si="6"/>
        <v>4.8051188712442609E-4</v>
      </c>
      <c r="O50" s="116">
        <f>Amnt_Deposited!B45</f>
        <v>2031</v>
      </c>
      <c r="P50" s="119">
        <f>Amnt_Deposited!H45</f>
        <v>0</v>
      </c>
      <c r="Q50" s="319">
        <f>MCF!R49</f>
        <v>0.8</v>
      </c>
      <c r="R50" s="87">
        <f t="shared" si="5"/>
        <v>0</v>
      </c>
      <c r="S50" s="87">
        <f t="shared" si="7"/>
        <v>0</v>
      </c>
      <c r="T50" s="87">
        <f t="shared" si="8"/>
        <v>0</v>
      </c>
      <c r="U50" s="87">
        <f t="shared" si="9"/>
        <v>1.0893702483141605E-2</v>
      </c>
      <c r="V50" s="87">
        <f t="shared" si="10"/>
        <v>7.8988255417713907E-4</v>
      </c>
      <c r="W50" s="120">
        <f t="shared" si="11"/>
        <v>5.2658836945142598E-4</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9.2684640449474717E-3</v>
      </c>
      <c r="J51" s="87">
        <f t="shared" si="4"/>
        <v>6.7203947091923919E-4</v>
      </c>
      <c r="K51" s="120">
        <f t="shared" si="6"/>
        <v>4.4802631394615946E-4</v>
      </c>
      <c r="O51" s="116">
        <f>Amnt_Deposited!B46</f>
        <v>2032</v>
      </c>
      <c r="P51" s="119">
        <f>Amnt_Deposited!H46</f>
        <v>0</v>
      </c>
      <c r="Q51" s="319">
        <f>MCF!R50</f>
        <v>0.8</v>
      </c>
      <c r="R51" s="87">
        <f t="shared" ref="R51:R82" si="13">P51*$W$6*DOCF*Q51</f>
        <v>0</v>
      </c>
      <c r="S51" s="87">
        <f t="shared" si="7"/>
        <v>0</v>
      </c>
      <c r="T51" s="87">
        <f t="shared" si="8"/>
        <v>0</v>
      </c>
      <c r="U51" s="87">
        <f t="shared" si="9"/>
        <v>1.0157220871175316E-2</v>
      </c>
      <c r="V51" s="87">
        <f t="shared" si="10"/>
        <v>7.364816119662898E-4</v>
      </c>
      <c r="W51" s="120">
        <f t="shared" si="11"/>
        <v>4.9098774131085983E-4</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8.6418585955295099E-3</v>
      </c>
      <c r="J52" s="87">
        <f t="shared" si="4"/>
        <v>6.2660544941796185E-4</v>
      </c>
      <c r="K52" s="120">
        <f t="shared" si="6"/>
        <v>4.1773696627864123E-4</v>
      </c>
      <c r="O52" s="116">
        <f>Amnt_Deposited!B47</f>
        <v>2033</v>
      </c>
      <c r="P52" s="119">
        <f>Amnt_Deposited!H47</f>
        <v>0</v>
      </c>
      <c r="Q52" s="319">
        <f>MCF!R51</f>
        <v>0.8</v>
      </c>
      <c r="R52" s="87">
        <f t="shared" si="13"/>
        <v>0</v>
      </c>
      <c r="S52" s="87">
        <f t="shared" si="7"/>
        <v>0</v>
      </c>
      <c r="T52" s="87">
        <f t="shared" si="8"/>
        <v>0</v>
      </c>
      <c r="U52" s="87">
        <f t="shared" si="9"/>
        <v>9.4705299677035771E-3</v>
      </c>
      <c r="V52" s="87">
        <f t="shared" si="10"/>
        <v>6.8669090347173937E-4</v>
      </c>
      <c r="W52" s="120">
        <f t="shared" si="11"/>
        <v>4.5779393564782621E-4</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8.0576155469728131E-3</v>
      </c>
      <c r="J53" s="87">
        <f t="shared" si="4"/>
        <v>5.8424304855669699E-4</v>
      </c>
      <c r="K53" s="120">
        <f t="shared" si="6"/>
        <v>3.8949536570446466E-4</v>
      </c>
      <c r="O53" s="116">
        <f>Amnt_Deposited!B48</f>
        <v>2034</v>
      </c>
      <c r="P53" s="119">
        <f>Amnt_Deposited!H48</f>
        <v>0</v>
      </c>
      <c r="Q53" s="319">
        <f>MCF!R52</f>
        <v>0.8</v>
      </c>
      <c r="R53" s="87">
        <f t="shared" si="13"/>
        <v>0</v>
      </c>
      <c r="S53" s="87">
        <f t="shared" si="7"/>
        <v>0</v>
      </c>
      <c r="T53" s="87">
        <f t="shared" si="8"/>
        <v>0</v>
      </c>
      <c r="U53" s="87">
        <f t="shared" si="9"/>
        <v>8.8302636131208957E-3</v>
      </c>
      <c r="V53" s="87">
        <f t="shared" si="10"/>
        <v>6.4026635458268191E-4</v>
      </c>
      <c r="W53" s="120">
        <f t="shared" si="11"/>
        <v>4.2684423638845461E-4</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7.5128709391755382E-3</v>
      </c>
      <c r="J54" s="87">
        <f t="shared" si="4"/>
        <v>5.4474460779727508E-4</v>
      </c>
      <c r="K54" s="120">
        <f t="shared" si="6"/>
        <v>3.6316307186485001E-4</v>
      </c>
      <c r="O54" s="116">
        <f>Amnt_Deposited!B49</f>
        <v>2035</v>
      </c>
      <c r="P54" s="119">
        <f>Amnt_Deposited!H49</f>
        <v>0</v>
      </c>
      <c r="Q54" s="319">
        <f>MCF!R53</f>
        <v>0.8</v>
      </c>
      <c r="R54" s="87">
        <f t="shared" si="13"/>
        <v>0</v>
      </c>
      <c r="S54" s="87">
        <f t="shared" si="7"/>
        <v>0</v>
      </c>
      <c r="T54" s="87">
        <f t="shared" si="8"/>
        <v>0</v>
      </c>
      <c r="U54" s="87">
        <f t="shared" si="9"/>
        <v>8.2332832210142929E-3</v>
      </c>
      <c r="V54" s="87">
        <f t="shared" si="10"/>
        <v>5.9698039210660315E-4</v>
      </c>
      <c r="W54" s="120">
        <f t="shared" si="11"/>
        <v>3.9798692807106875E-4</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7.0049544334382695E-3</v>
      </c>
      <c r="J55" s="87">
        <f t="shared" si="4"/>
        <v>5.0791650573726898E-4</v>
      </c>
      <c r="K55" s="120">
        <f t="shared" si="6"/>
        <v>3.3861100382484599E-4</v>
      </c>
      <c r="O55" s="116">
        <f>Amnt_Deposited!B50</f>
        <v>2036</v>
      </c>
      <c r="P55" s="119">
        <f>Amnt_Deposited!H50</f>
        <v>0</v>
      </c>
      <c r="Q55" s="319">
        <f>MCF!R54</f>
        <v>0.8</v>
      </c>
      <c r="R55" s="87">
        <f t="shared" si="13"/>
        <v>0</v>
      </c>
      <c r="S55" s="87">
        <f t="shared" si="7"/>
        <v>0</v>
      </c>
      <c r="T55" s="87">
        <f t="shared" si="8"/>
        <v>0</v>
      </c>
      <c r="U55" s="87">
        <f t="shared" si="9"/>
        <v>7.6766623928090664E-3</v>
      </c>
      <c r="V55" s="87">
        <f t="shared" si="10"/>
        <v>5.5662082820522659E-4</v>
      </c>
      <c r="W55" s="120">
        <f t="shared" si="11"/>
        <v>3.7108055213681769E-4</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6.5313762224606161E-3</v>
      </c>
      <c r="J56" s="87">
        <f t="shared" si="4"/>
        <v>4.7357821097765375E-4</v>
      </c>
      <c r="K56" s="120">
        <f t="shared" si="6"/>
        <v>3.1571880731843583E-4</v>
      </c>
      <c r="O56" s="116">
        <f>Amnt_Deposited!B51</f>
        <v>2037</v>
      </c>
      <c r="P56" s="119">
        <f>Amnt_Deposited!H51</f>
        <v>0</v>
      </c>
      <c r="Q56" s="319">
        <f>MCF!R55</f>
        <v>0.8</v>
      </c>
      <c r="R56" s="87">
        <f t="shared" si="13"/>
        <v>0</v>
      </c>
      <c r="S56" s="87">
        <f t="shared" si="7"/>
        <v>0</v>
      </c>
      <c r="T56" s="87">
        <f t="shared" si="8"/>
        <v>0</v>
      </c>
      <c r="U56" s="87">
        <f t="shared" si="9"/>
        <v>7.1576725725595826E-3</v>
      </c>
      <c r="V56" s="87">
        <f t="shared" si="10"/>
        <v>5.1898982024948376E-4</v>
      </c>
      <c r="W56" s="120">
        <f t="shared" si="11"/>
        <v>3.4599321349965584E-4</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6.0898148253029361E-3</v>
      </c>
      <c r="J57" s="87">
        <f t="shared" si="4"/>
        <v>4.4156139715767966E-4</v>
      </c>
      <c r="K57" s="120">
        <f t="shared" si="6"/>
        <v>2.9437426477178644E-4</v>
      </c>
      <c r="O57" s="116">
        <f>Amnt_Deposited!B52</f>
        <v>2038</v>
      </c>
      <c r="P57" s="119">
        <f>Amnt_Deposited!H52</f>
        <v>0</v>
      </c>
      <c r="Q57" s="319">
        <f>MCF!R56</f>
        <v>0.8</v>
      </c>
      <c r="R57" s="87">
        <f t="shared" si="13"/>
        <v>0</v>
      </c>
      <c r="S57" s="87">
        <f t="shared" si="7"/>
        <v>0</v>
      </c>
      <c r="T57" s="87">
        <f t="shared" si="8"/>
        <v>0</v>
      </c>
      <c r="U57" s="87">
        <f t="shared" si="9"/>
        <v>6.6737696715648649E-3</v>
      </c>
      <c r="V57" s="87">
        <f t="shared" si="10"/>
        <v>4.8390290099471767E-4</v>
      </c>
      <c r="W57" s="120">
        <f t="shared" si="11"/>
        <v>3.2260193399647841E-4</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5.6781057074840793E-3</v>
      </c>
      <c r="J58" s="87">
        <f t="shared" si="4"/>
        <v>4.1170911781885646E-4</v>
      </c>
      <c r="K58" s="120">
        <f t="shared" si="6"/>
        <v>2.7447274521257096E-4</v>
      </c>
      <c r="O58" s="116">
        <f>Amnt_Deposited!B53</f>
        <v>2039</v>
      </c>
      <c r="P58" s="119">
        <f>Amnt_Deposited!H53</f>
        <v>0</v>
      </c>
      <c r="Q58" s="319">
        <f>MCF!R57</f>
        <v>0.8</v>
      </c>
      <c r="R58" s="87">
        <f t="shared" si="13"/>
        <v>0</v>
      </c>
      <c r="S58" s="87">
        <f t="shared" si="7"/>
        <v>0</v>
      </c>
      <c r="T58" s="87">
        <f t="shared" si="8"/>
        <v>0</v>
      </c>
      <c r="U58" s="87">
        <f t="shared" si="9"/>
        <v>6.2225815972428303E-3</v>
      </c>
      <c r="V58" s="87">
        <f t="shared" si="10"/>
        <v>4.5118807432203468E-4</v>
      </c>
      <c r="W58" s="120">
        <f t="shared" si="11"/>
        <v>3.007920495480231E-4</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5.2942306704308476E-3</v>
      </c>
      <c r="J59" s="87">
        <f t="shared" si="4"/>
        <v>3.8387503705323168E-4</v>
      </c>
      <c r="K59" s="120">
        <f t="shared" si="6"/>
        <v>2.559166913688211E-4</v>
      </c>
      <c r="O59" s="116">
        <f>Amnt_Deposited!B54</f>
        <v>2040</v>
      </c>
      <c r="P59" s="119">
        <f>Amnt_Deposited!H54</f>
        <v>0</v>
      </c>
      <c r="Q59" s="319">
        <f>MCF!R58</f>
        <v>0.8</v>
      </c>
      <c r="R59" s="87">
        <f t="shared" si="13"/>
        <v>0</v>
      </c>
      <c r="S59" s="87">
        <f t="shared" si="7"/>
        <v>0</v>
      </c>
      <c r="T59" s="87">
        <f t="shared" si="8"/>
        <v>0</v>
      </c>
      <c r="U59" s="87">
        <f t="shared" si="9"/>
        <v>5.8018966251296997E-3</v>
      </c>
      <c r="V59" s="87">
        <f t="shared" si="10"/>
        <v>4.2068497211313082E-4</v>
      </c>
      <c r="W59" s="120">
        <f t="shared" si="11"/>
        <v>2.8045664807542053E-4</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4.9363079582662476E-3</v>
      </c>
      <c r="J60" s="87">
        <f t="shared" si="4"/>
        <v>3.5792271216460007E-4</v>
      </c>
      <c r="K60" s="120">
        <f t="shared" si="6"/>
        <v>2.386151414430667E-4</v>
      </c>
      <c r="O60" s="116">
        <f>Amnt_Deposited!B55</f>
        <v>2041</v>
      </c>
      <c r="P60" s="119">
        <f>Amnt_Deposited!H55</f>
        <v>0</v>
      </c>
      <c r="Q60" s="319">
        <f>MCF!R59</f>
        <v>0.8</v>
      </c>
      <c r="R60" s="87">
        <f t="shared" si="13"/>
        <v>0</v>
      </c>
      <c r="S60" s="87">
        <f t="shared" si="7"/>
        <v>0</v>
      </c>
      <c r="T60" s="87">
        <f t="shared" si="8"/>
        <v>0</v>
      </c>
      <c r="U60" s="87">
        <f t="shared" si="9"/>
        <v>5.4096525570041104E-3</v>
      </c>
      <c r="V60" s="87">
        <f t="shared" si="10"/>
        <v>3.9224406812558941E-4</v>
      </c>
      <c r="W60" s="120">
        <f t="shared" si="11"/>
        <v>2.614960454170596E-4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4.6025830334399985E-3</v>
      </c>
      <c r="J61" s="87">
        <f t="shared" si="4"/>
        <v>3.3372492482624871E-4</v>
      </c>
      <c r="K61" s="120">
        <f t="shared" si="6"/>
        <v>2.2248328321749914E-4</v>
      </c>
      <c r="O61" s="116">
        <f>Amnt_Deposited!B56</f>
        <v>2042</v>
      </c>
      <c r="P61" s="119">
        <f>Amnt_Deposited!H56</f>
        <v>0</v>
      </c>
      <c r="Q61" s="319">
        <f>MCF!R60</f>
        <v>0.8</v>
      </c>
      <c r="R61" s="87">
        <f t="shared" si="13"/>
        <v>0</v>
      </c>
      <c r="S61" s="87">
        <f t="shared" si="7"/>
        <v>0</v>
      </c>
      <c r="T61" s="87">
        <f t="shared" si="8"/>
        <v>0</v>
      </c>
      <c r="U61" s="87">
        <f t="shared" si="9"/>
        <v>5.0439266119890434E-3</v>
      </c>
      <c r="V61" s="87">
        <f t="shared" si="10"/>
        <v>3.657259450150673E-4</v>
      </c>
      <c r="W61" s="120">
        <f t="shared" si="11"/>
        <v>2.4381729667671153E-4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4.2914199759834272E-3</v>
      </c>
      <c r="J62" s="87">
        <f t="shared" si="4"/>
        <v>3.1116305745657144E-4</v>
      </c>
      <c r="K62" s="120">
        <f t="shared" si="6"/>
        <v>2.0744203830438094E-4</v>
      </c>
      <c r="O62" s="116">
        <f>Amnt_Deposited!B57</f>
        <v>2043</v>
      </c>
      <c r="P62" s="119">
        <f>Amnt_Deposited!H57</f>
        <v>0</v>
      </c>
      <c r="Q62" s="319">
        <f>MCF!R61</f>
        <v>0.8</v>
      </c>
      <c r="R62" s="87">
        <f t="shared" si="13"/>
        <v>0</v>
      </c>
      <c r="S62" s="87">
        <f t="shared" si="7"/>
        <v>0</v>
      </c>
      <c r="T62" s="87">
        <f t="shared" si="8"/>
        <v>0</v>
      </c>
      <c r="U62" s="87">
        <f t="shared" si="9"/>
        <v>4.7029260010777322E-3</v>
      </c>
      <c r="V62" s="87">
        <f t="shared" si="10"/>
        <v>3.4100061091131144E-4</v>
      </c>
      <c r="W62" s="120">
        <f t="shared" si="11"/>
        <v>2.2733374060754095E-4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4.0012934642278805E-3</v>
      </c>
      <c r="J63" s="87">
        <f t="shared" si="4"/>
        <v>2.9012651175554672E-4</v>
      </c>
      <c r="K63" s="120">
        <f t="shared" si="6"/>
        <v>1.934176745036978E-4</v>
      </c>
      <c r="O63" s="116">
        <f>Amnt_Deposited!B58</f>
        <v>2044</v>
      </c>
      <c r="P63" s="119">
        <f>Amnt_Deposited!H58</f>
        <v>0</v>
      </c>
      <c r="Q63" s="319">
        <f>MCF!R62</f>
        <v>0.8</v>
      </c>
      <c r="R63" s="87">
        <f t="shared" si="13"/>
        <v>0</v>
      </c>
      <c r="S63" s="87">
        <f t="shared" si="7"/>
        <v>0</v>
      </c>
      <c r="T63" s="87">
        <f t="shared" si="8"/>
        <v>0</v>
      </c>
      <c r="U63" s="87">
        <f t="shared" si="9"/>
        <v>4.3849791388798727E-3</v>
      </c>
      <c r="V63" s="87">
        <f t="shared" si="10"/>
        <v>3.1794686219785965E-4</v>
      </c>
      <c r="W63" s="120">
        <f t="shared" si="11"/>
        <v>2.1196457479857308E-4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3.7307812976761384E-3</v>
      </c>
      <c r="J64" s="87">
        <f t="shared" si="4"/>
        <v>2.7051216655174222E-4</v>
      </c>
      <c r="K64" s="120">
        <f t="shared" si="6"/>
        <v>1.8034144436782814E-4</v>
      </c>
      <c r="O64" s="116">
        <f>Amnt_Deposited!B59</f>
        <v>2045</v>
      </c>
      <c r="P64" s="119">
        <f>Amnt_Deposited!H59</f>
        <v>0</v>
      </c>
      <c r="Q64" s="319">
        <f>MCF!R63</f>
        <v>0.8</v>
      </c>
      <c r="R64" s="87">
        <f t="shared" si="13"/>
        <v>0</v>
      </c>
      <c r="S64" s="87">
        <f t="shared" si="7"/>
        <v>0</v>
      </c>
      <c r="T64" s="87">
        <f t="shared" si="8"/>
        <v>0</v>
      </c>
      <c r="U64" s="87">
        <f t="shared" si="9"/>
        <v>4.0885274495080998E-3</v>
      </c>
      <c r="V64" s="87">
        <f t="shared" si="10"/>
        <v>2.9645168937177254E-4</v>
      </c>
      <c r="W64" s="120">
        <f t="shared" si="11"/>
        <v>1.9763445958118168E-4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3.4785574253739255E-3</v>
      </c>
      <c r="J65" s="87">
        <f t="shared" si="4"/>
        <v>2.5222387230221303E-4</v>
      </c>
      <c r="K65" s="120">
        <f t="shared" si="6"/>
        <v>1.6814924820147536E-4</v>
      </c>
      <c r="O65" s="116">
        <f>Amnt_Deposited!B60</f>
        <v>2046</v>
      </c>
      <c r="P65" s="119">
        <f>Amnt_Deposited!H60</f>
        <v>0</v>
      </c>
      <c r="Q65" s="319">
        <f>MCF!R64</f>
        <v>0.8</v>
      </c>
      <c r="R65" s="87">
        <f t="shared" si="13"/>
        <v>0</v>
      </c>
      <c r="S65" s="87">
        <f t="shared" si="7"/>
        <v>0</v>
      </c>
      <c r="T65" s="87">
        <f t="shared" si="8"/>
        <v>0</v>
      </c>
      <c r="U65" s="87">
        <f t="shared" si="9"/>
        <v>3.8121177264371811E-3</v>
      </c>
      <c r="V65" s="87">
        <f t="shared" si="10"/>
        <v>2.7640972307091855E-4</v>
      </c>
      <c r="W65" s="120">
        <f t="shared" si="11"/>
        <v>1.8427314871394569E-4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3.2433854456065951E-3</v>
      </c>
      <c r="J66" s="87">
        <f t="shared" si="4"/>
        <v>2.351719797673305E-4</v>
      </c>
      <c r="K66" s="120">
        <f t="shared" si="6"/>
        <v>1.56781319844887E-4</v>
      </c>
      <c r="O66" s="116">
        <f>Amnt_Deposited!B61</f>
        <v>2047</v>
      </c>
      <c r="P66" s="119">
        <f>Amnt_Deposited!H61</f>
        <v>0</v>
      </c>
      <c r="Q66" s="319">
        <f>MCF!R65</f>
        <v>0.8</v>
      </c>
      <c r="R66" s="87">
        <f t="shared" si="13"/>
        <v>0</v>
      </c>
      <c r="S66" s="87">
        <f t="shared" si="7"/>
        <v>0</v>
      </c>
      <c r="T66" s="87">
        <f t="shared" si="8"/>
        <v>0</v>
      </c>
      <c r="U66" s="87">
        <f t="shared" si="9"/>
        <v>3.5543950088839419E-3</v>
      </c>
      <c r="V66" s="87">
        <f t="shared" si="10"/>
        <v>2.577227175532391E-4</v>
      </c>
      <c r="W66" s="120">
        <f t="shared" si="11"/>
        <v>1.7181514503549272E-4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3.0241125450564893E-3</v>
      </c>
      <c r="J67" s="87">
        <f t="shared" si="4"/>
        <v>2.1927290055010569E-4</v>
      </c>
      <c r="K67" s="120">
        <f t="shared" si="6"/>
        <v>1.4618193370007044E-4</v>
      </c>
      <c r="O67" s="116">
        <f>Amnt_Deposited!B62</f>
        <v>2048</v>
      </c>
      <c r="P67" s="119">
        <f>Amnt_Deposited!H62</f>
        <v>0</v>
      </c>
      <c r="Q67" s="319">
        <f>MCF!R66</f>
        <v>0.8</v>
      </c>
      <c r="R67" s="87">
        <f t="shared" si="13"/>
        <v>0</v>
      </c>
      <c r="S67" s="87">
        <f t="shared" si="7"/>
        <v>0</v>
      </c>
      <c r="T67" s="87">
        <f t="shared" si="8"/>
        <v>0</v>
      </c>
      <c r="U67" s="87">
        <f t="shared" si="9"/>
        <v>3.3140959397879354E-3</v>
      </c>
      <c r="V67" s="87">
        <f t="shared" si="10"/>
        <v>2.4029906909600637E-4</v>
      </c>
      <c r="W67" s="120">
        <f t="shared" si="11"/>
        <v>1.6019937939733758E-4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2.8196638477107194E-3</v>
      </c>
      <c r="J68" s="87">
        <f t="shared" si="4"/>
        <v>2.0444869734577014E-4</v>
      </c>
      <c r="K68" s="120">
        <f t="shared" si="6"/>
        <v>1.3629913156384675E-4</v>
      </c>
      <c r="O68" s="116">
        <f>Amnt_Deposited!B63</f>
        <v>2049</v>
      </c>
      <c r="P68" s="119">
        <f>Amnt_Deposited!H63</f>
        <v>0</v>
      </c>
      <c r="Q68" s="319">
        <f>MCF!R67</f>
        <v>0.8</v>
      </c>
      <c r="R68" s="87">
        <f t="shared" si="13"/>
        <v>0</v>
      </c>
      <c r="S68" s="87">
        <f t="shared" si="7"/>
        <v>0</v>
      </c>
      <c r="T68" s="87">
        <f t="shared" si="8"/>
        <v>0</v>
      </c>
      <c r="U68" s="87">
        <f t="shared" si="9"/>
        <v>3.0900425728336667E-3</v>
      </c>
      <c r="V68" s="87">
        <f t="shared" si="10"/>
        <v>2.2405336695426877E-4</v>
      </c>
      <c r="W68" s="120">
        <f t="shared" si="11"/>
        <v>1.4936891130284583E-4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2.6290371458177015E-3</v>
      </c>
      <c r="J69" s="87">
        <f t="shared" si="4"/>
        <v>1.9062670189301775E-4</v>
      </c>
      <c r="K69" s="120">
        <f t="shared" si="6"/>
        <v>1.2708446792867849E-4</v>
      </c>
      <c r="O69" s="116">
        <f>Amnt_Deposited!B64</f>
        <v>2050</v>
      </c>
      <c r="P69" s="119">
        <f>Amnt_Deposited!H64</f>
        <v>0</v>
      </c>
      <c r="Q69" s="319">
        <f>MCF!R68</f>
        <v>0.8</v>
      </c>
      <c r="R69" s="87">
        <f t="shared" si="13"/>
        <v>0</v>
      </c>
      <c r="S69" s="87">
        <f t="shared" si="7"/>
        <v>0</v>
      </c>
      <c r="T69" s="87">
        <f t="shared" si="8"/>
        <v>0</v>
      </c>
      <c r="U69" s="87">
        <f t="shared" si="9"/>
        <v>2.8811365981563867E-3</v>
      </c>
      <c r="V69" s="87">
        <f t="shared" si="10"/>
        <v>2.0890597467727981E-4</v>
      </c>
      <c r="W69" s="120">
        <f t="shared" si="11"/>
        <v>1.3927064978485319E-4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2.4512979870635982E-3</v>
      </c>
      <c r="J70" s="87">
        <f t="shared" si="4"/>
        <v>1.7773915875410326E-4</v>
      </c>
      <c r="K70" s="120">
        <f t="shared" si="6"/>
        <v>1.184927725027355E-4</v>
      </c>
      <c r="O70" s="116">
        <f>Amnt_Deposited!B65</f>
        <v>2051</v>
      </c>
      <c r="P70" s="119">
        <f>Amnt_Deposited!H65</f>
        <v>0</v>
      </c>
      <c r="Q70" s="319">
        <f>MCF!R69</f>
        <v>0.8</v>
      </c>
      <c r="R70" s="87">
        <f t="shared" si="13"/>
        <v>0</v>
      </c>
      <c r="S70" s="87">
        <f t="shared" si="7"/>
        <v>0</v>
      </c>
      <c r="T70" s="87">
        <f t="shared" si="8"/>
        <v>0</v>
      </c>
      <c r="U70" s="87">
        <f t="shared" si="9"/>
        <v>2.6863539584258624E-3</v>
      </c>
      <c r="V70" s="87">
        <f t="shared" si="10"/>
        <v>1.9478263973052423E-4</v>
      </c>
      <c r="W70" s="120">
        <f t="shared" si="11"/>
        <v>1.298550931536828E-4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2.2855750938859903E-3</v>
      </c>
      <c r="J71" s="87">
        <f t="shared" si="4"/>
        <v>1.6572289317760811E-4</v>
      </c>
      <c r="K71" s="120">
        <f t="shared" si="6"/>
        <v>1.1048192878507207E-4</v>
      </c>
      <c r="O71" s="116">
        <f>Amnt_Deposited!B66</f>
        <v>2052</v>
      </c>
      <c r="P71" s="119">
        <f>Amnt_Deposited!H66</f>
        <v>0</v>
      </c>
      <c r="Q71" s="319">
        <f>MCF!R70</f>
        <v>0.8</v>
      </c>
      <c r="R71" s="87">
        <f t="shared" si="13"/>
        <v>0</v>
      </c>
      <c r="S71" s="87">
        <f t="shared" si="7"/>
        <v>0</v>
      </c>
      <c r="T71" s="87">
        <f t="shared" si="8"/>
        <v>0</v>
      </c>
      <c r="U71" s="87">
        <f t="shared" si="9"/>
        <v>2.5047398289161547E-3</v>
      </c>
      <c r="V71" s="87">
        <f t="shared" si="10"/>
        <v>1.8161412950970759E-4</v>
      </c>
      <c r="W71" s="120">
        <f t="shared" si="11"/>
        <v>1.2107608633980506E-4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2.1310560924702551E-3</v>
      </c>
      <c r="J72" s="87">
        <f t="shared" si="4"/>
        <v>1.5451900141573544E-4</v>
      </c>
      <c r="K72" s="120">
        <f t="shared" si="6"/>
        <v>1.0301266761049028E-4</v>
      </c>
      <c r="O72" s="116">
        <f>Amnt_Deposited!B67</f>
        <v>2053</v>
      </c>
      <c r="P72" s="119">
        <f>Amnt_Deposited!H67</f>
        <v>0</v>
      </c>
      <c r="Q72" s="319">
        <f>MCF!R71</f>
        <v>0.8</v>
      </c>
      <c r="R72" s="87">
        <f t="shared" si="13"/>
        <v>0</v>
      </c>
      <c r="S72" s="87">
        <f t="shared" si="7"/>
        <v>0</v>
      </c>
      <c r="T72" s="87">
        <f t="shared" si="8"/>
        <v>0</v>
      </c>
      <c r="U72" s="87">
        <f t="shared" si="9"/>
        <v>2.3354039369537049E-3</v>
      </c>
      <c r="V72" s="87">
        <f t="shared" si="10"/>
        <v>1.6933589196244987E-4</v>
      </c>
      <c r="W72" s="120">
        <f t="shared" si="11"/>
        <v>1.1289059464163324E-4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1.9869835304921848E-3</v>
      </c>
      <c r="J73" s="87">
        <f t="shared" si="4"/>
        <v>1.4407256197807023E-4</v>
      </c>
      <c r="K73" s="120">
        <f t="shared" si="6"/>
        <v>9.6048374652046812E-5</v>
      </c>
      <c r="O73" s="116">
        <f>Amnt_Deposited!B68</f>
        <v>2054</v>
      </c>
      <c r="P73" s="119">
        <f>Amnt_Deposited!H68</f>
        <v>0</v>
      </c>
      <c r="Q73" s="319">
        <f>MCF!R72</f>
        <v>0.8</v>
      </c>
      <c r="R73" s="87">
        <f t="shared" si="13"/>
        <v>0</v>
      </c>
      <c r="S73" s="87">
        <f t="shared" si="7"/>
        <v>0</v>
      </c>
      <c r="T73" s="87">
        <f t="shared" si="8"/>
        <v>0</v>
      </c>
      <c r="U73" s="87">
        <f t="shared" si="9"/>
        <v>2.1775161977996551E-3</v>
      </c>
      <c r="V73" s="87">
        <f t="shared" si="10"/>
        <v>1.578877391540496E-4</v>
      </c>
      <c r="W73" s="120">
        <f t="shared" si="11"/>
        <v>1.052584927693664E-4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1.8526511640858153E-3</v>
      </c>
      <c r="J74" s="87">
        <f t="shared" si="4"/>
        <v>1.3433236640636936E-4</v>
      </c>
      <c r="K74" s="120">
        <f t="shared" si="6"/>
        <v>8.9554910937579563E-5</v>
      </c>
      <c r="O74" s="116">
        <f>Amnt_Deposited!B69</f>
        <v>2055</v>
      </c>
      <c r="P74" s="119">
        <f>Amnt_Deposited!H69</f>
        <v>0</v>
      </c>
      <c r="Q74" s="319">
        <f>MCF!R73</f>
        <v>0.8</v>
      </c>
      <c r="R74" s="87">
        <f t="shared" si="13"/>
        <v>0</v>
      </c>
      <c r="S74" s="87">
        <f t="shared" si="7"/>
        <v>0</v>
      </c>
      <c r="T74" s="87">
        <f t="shared" si="8"/>
        <v>0</v>
      </c>
      <c r="U74" s="87">
        <f t="shared" si="9"/>
        <v>2.0303026455734969E-3</v>
      </c>
      <c r="V74" s="87">
        <f t="shared" si="10"/>
        <v>1.4721355222615824E-4</v>
      </c>
      <c r="W74" s="120">
        <f t="shared" si="11"/>
        <v>9.8142368150772152E-5</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1.727400495835175E-3</v>
      </c>
      <c r="J75" s="87">
        <f t="shared" si="4"/>
        <v>1.2525066825064022E-4</v>
      </c>
      <c r="K75" s="120">
        <f t="shared" si="6"/>
        <v>8.3500445500426802E-5</v>
      </c>
      <c r="O75" s="116">
        <f>Amnt_Deposited!B70</f>
        <v>2056</v>
      </c>
      <c r="P75" s="119">
        <f>Amnt_Deposited!H70</f>
        <v>0</v>
      </c>
      <c r="Q75" s="319">
        <f>MCF!R74</f>
        <v>0.8</v>
      </c>
      <c r="R75" s="87">
        <f t="shared" si="13"/>
        <v>0</v>
      </c>
      <c r="S75" s="87">
        <f t="shared" si="7"/>
        <v>0</v>
      </c>
      <c r="T75" s="87">
        <f t="shared" si="8"/>
        <v>0</v>
      </c>
      <c r="U75" s="87">
        <f t="shared" si="9"/>
        <v>1.8930416392714253E-3</v>
      </c>
      <c r="V75" s="87">
        <f t="shared" si="10"/>
        <v>1.3726100630207151E-4</v>
      </c>
      <c r="W75" s="120">
        <f t="shared" si="11"/>
        <v>9.1507337534714334E-5</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1.610617546819188E-3</v>
      </c>
      <c r="J76" s="87">
        <f t="shared" si="4"/>
        <v>1.1678294901598709E-4</v>
      </c>
      <c r="K76" s="120">
        <f t="shared" si="6"/>
        <v>7.7855299343991386E-5</v>
      </c>
      <c r="O76" s="116">
        <f>Amnt_Deposited!B71</f>
        <v>2057</v>
      </c>
      <c r="P76" s="119">
        <f>Amnt_Deposited!H71</f>
        <v>0</v>
      </c>
      <c r="Q76" s="319">
        <f>MCF!R75</f>
        <v>0.8</v>
      </c>
      <c r="R76" s="87">
        <f t="shared" si="13"/>
        <v>0</v>
      </c>
      <c r="S76" s="87">
        <f t="shared" si="7"/>
        <v>0</v>
      </c>
      <c r="T76" s="87">
        <f t="shared" si="8"/>
        <v>0</v>
      </c>
      <c r="U76" s="87">
        <f t="shared" si="9"/>
        <v>1.7650603252813025E-3</v>
      </c>
      <c r="V76" s="87">
        <f t="shared" si="10"/>
        <v>1.2798131399012288E-4</v>
      </c>
      <c r="W76" s="120">
        <f t="shared" si="11"/>
        <v>8.5320875993415246E-5</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1.5017298468862901E-3</v>
      </c>
      <c r="J77" s="87">
        <f t="shared" si="4"/>
        <v>1.0888769993289782E-4</v>
      </c>
      <c r="K77" s="120">
        <f t="shared" si="6"/>
        <v>7.2591799955265207E-5</v>
      </c>
      <c r="O77" s="116">
        <f>Amnt_Deposited!B72</f>
        <v>2058</v>
      </c>
      <c r="P77" s="119">
        <f>Amnt_Deposited!H72</f>
        <v>0</v>
      </c>
      <c r="Q77" s="319">
        <f>MCF!R76</f>
        <v>0.8</v>
      </c>
      <c r="R77" s="87">
        <f t="shared" si="13"/>
        <v>0</v>
      </c>
      <c r="S77" s="87">
        <f t="shared" si="7"/>
        <v>0</v>
      </c>
      <c r="T77" s="87">
        <f t="shared" si="8"/>
        <v>0</v>
      </c>
      <c r="U77" s="87">
        <f t="shared" si="9"/>
        <v>1.6457313390534692E-3</v>
      </c>
      <c r="V77" s="87">
        <f t="shared" si="10"/>
        <v>1.1932898622783325E-4</v>
      </c>
      <c r="W77" s="120">
        <f t="shared" si="11"/>
        <v>7.9552657485222164E-5</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1.4002036284050828E-3</v>
      </c>
      <c r="J78" s="87">
        <f t="shared" si="4"/>
        <v>1.0152621848120725E-4</v>
      </c>
      <c r="K78" s="120">
        <f t="shared" si="6"/>
        <v>6.7684145654138162E-5</v>
      </c>
      <c r="O78" s="116">
        <f>Amnt_Deposited!B73</f>
        <v>2059</v>
      </c>
      <c r="P78" s="119">
        <f>Amnt_Deposited!H73</f>
        <v>0</v>
      </c>
      <c r="Q78" s="319">
        <f>MCF!R77</f>
        <v>0.8</v>
      </c>
      <c r="R78" s="87">
        <f t="shared" si="13"/>
        <v>0</v>
      </c>
      <c r="S78" s="87">
        <f t="shared" si="7"/>
        <v>0</v>
      </c>
      <c r="T78" s="87">
        <f t="shared" si="8"/>
        <v>0</v>
      </c>
      <c r="U78" s="87">
        <f t="shared" si="9"/>
        <v>1.5344697297589955E-3</v>
      </c>
      <c r="V78" s="87">
        <f t="shared" si="10"/>
        <v>1.1126160929447374E-4</v>
      </c>
      <c r="W78" s="120">
        <f t="shared" si="11"/>
        <v>7.4174406196315826E-5</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1.3055412097347841E-3</v>
      </c>
      <c r="J79" s="87">
        <f t="shared" si="4"/>
        <v>9.4662418670298702E-5</v>
      </c>
      <c r="K79" s="120">
        <f t="shared" si="6"/>
        <v>6.3108279113532464E-5</v>
      </c>
      <c r="O79" s="116">
        <f>Amnt_Deposited!B74</f>
        <v>2060</v>
      </c>
      <c r="P79" s="119">
        <f>Amnt_Deposited!H74</f>
        <v>0</v>
      </c>
      <c r="Q79" s="319">
        <f>MCF!R78</f>
        <v>0.8</v>
      </c>
      <c r="R79" s="87">
        <f t="shared" si="13"/>
        <v>0</v>
      </c>
      <c r="S79" s="87">
        <f t="shared" si="7"/>
        <v>0</v>
      </c>
      <c r="T79" s="87">
        <f t="shared" si="8"/>
        <v>0</v>
      </c>
      <c r="U79" s="87">
        <f t="shared" si="9"/>
        <v>1.4307300928600381E-3</v>
      </c>
      <c r="V79" s="87">
        <f t="shared" si="10"/>
        <v>1.0373963689895754E-4</v>
      </c>
      <c r="W79" s="120">
        <f t="shared" si="11"/>
        <v>6.9159757932638356E-5</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1.2172785555892482E-3</v>
      </c>
      <c r="J80" s="87">
        <f t="shared" si="4"/>
        <v>8.8262654145535973E-5</v>
      </c>
      <c r="K80" s="120">
        <f t="shared" si="6"/>
        <v>5.8841769430357313E-5</v>
      </c>
      <c r="O80" s="116">
        <f>Amnt_Deposited!B75</f>
        <v>2061</v>
      </c>
      <c r="P80" s="119">
        <f>Amnt_Deposited!H75</f>
        <v>0</v>
      </c>
      <c r="Q80" s="319">
        <f>MCF!R79</f>
        <v>0.8</v>
      </c>
      <c r="R80" s="87">
        <f t="shared" si="13"/>
        <v>0</v>
      </c>
      <c r="S80" s="87">
        <f t="shared" si="7"/>
        <v>0</v>
      </c>
      <c r="T80" s="87">
        <f t="shared" si="8"/>
        <v>0</v>
      </c>
      <c r="U80" s="87">
        <f t="shared" si="9"/>
        <v>1.3340038965361631E-3</v>
      </c>
      <c r="V80" s="87">
        <f t="shared" si="10"/>
        <v>9.672619632387508E-5</v>
      </c>
      <c r="W80" s="120">
        <f t="shared" si="11"/>
        <v>6.4484130882583378E-5</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1.1349830023354543E-3</v>
      </c>
      <c r="J81" s="87">
        <f t="shared" si="4"/>
        <v>8.2295553253793877E-5</v>
      </c>
      <c r="K81" s="120">
        <f t="shared" si="6"/>
        <v>5.4863702169195915E-5</v>
      </c>
      <c r="O81" s="116">
        <f>Amnt_Deposited!B76</f>
        <v>2062</v>
      </c>
      <c r="P81" s="119">
        <f>Amnt_Deposited!H76</f>
        <v>0</v>
      </c>
      <c r="Q81" s="319">
        <f>MCF!R80</f>
        <v>0.8</v>
      </c>
      <c r="R81" s="87">
        <f t="shared" si="13"/>
        <v>0</v>
      </c>
      <c r="S81" s="87">
        <f t="shared" si="7"/>
        <v>0</v>
      </c>
      <c r="T81" s="87">
        <f t="shared" si="8"/>
        <v>0</v>
      </c>
      <c r="U81" s="87">
        <f t="shared" si="9"/>
        <v>1.2438169888607726E-3</v>
      </c>
      <c r="V81" s="87">
        <f t="shared" si="10"/>
        <v>9.0186907675390585E-5</v>
      </c>
      <c r="W81" s="120">
        <f t="shared" si="11"/>
        <v>6.0124605116927054E-5</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1.0582511370758761E-3</v>
      </c>
      <c r="J82" s="87">
        <f t="shared" si="4"/>
        <v>7.6731865259578255E-5</v>
      </c>
      <c r="K82" s="120">
        <f t="shared" si="6"/>
        <v>5.1154576839718832E-5</v>
      </c>
      <c r="O82" s="116">
        <f>Amnt_Deposited!B77</f>
        <v>2063</v>
      </c>
      <c r="P82" s="119">
        <f>Amnt_Deposited!H77</f>
        <v>0</v>
      </c>
      <c r="Q82" s="319">
        <f>MCF!R81</f>
        <v>0.8</v>
      </c>
      <c r="R82" s="87">
        <f t="shared" si="13"/>
        <v>0</v>
      </c>
      <c r="S82" s="87">
        <f t="shared" si="7"/>
        <v>0</v>
      </c>
      <c r="T82" s="87">
        <f t="shared" si="8"/>
        <v>0</v>
      </c>
      <c r="U82" s="87">
        <f t="shared" si="9"/>
        <v>1.1597272735078101E-3</v>
      </c>
      <c r="V82" s="87">
        <f t="shared" si="10"/>
        <v>8.4089715352962522E-5</v>
      </c>
      <c r="W82" s="120">
        <f t="shared" si="11"/>
        <v>5.6059810235308344E-5</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9.8670682011798932E-4</v>
      </c>
      <c r="J83" s="87">
        <f t="shared" ref="J83:J99" si="18">I82*(1-$K$10)+H83</f>
        <v>7.1544316957886699E-5</v>
      </c>
      <c r="K83" s="120">
        <f t="shared" si="6"/>
        <v>4.7696211305257795E-5</v>
      </c>
      <c r="O83" s="116">
        <f>Amnt_Deposited!B78</f>
        <v>2064</v>
      </c>
      <c r="P83" s="119">
        <f>Amnt_Deposited!H78</f>
        <v>0</v>
      </c>
      <c r="Q83" s="319">
        <f>MCF!R82</f>
        <v>0.8</v>
      </c>
      <c r="R83" s="87">
        <f t="shared" ref="R83:R99" si="19">P83*$W$6*DOCF*Q83</f>
        <v>0</v>
      </c>
      <c r="S83" s="87">
        <f t="shared" si="7"/>
        <v>0</v>
      </c>
      <c r="T83" s="87">
        <f t="shared" si="8"/>
        <v>0</v>
      </c>
      <c r="U83" s="87">
        <f t="shared" si="9"/>
        <v>1.0813225425950574E-3</v>
      </c>
      <c r="V83" s="87">
        <f t="shared" si="10"/>
        <v>7.8404730912752594E-5</v>
      </c>
      <c r="W83" s="120">
        <f t="shared" si="11"/>
        <v>5.2269820608501727E-5</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9.1999934113706338E-4</v>
      </c>
      <c r="J84" s="87">
        <f t="shared" si="18"/>
        <v>6.6707478980925882E-5</v>
      </c>
      <c r="K84" s="120">
        <f t="shared" si="6"/>
        <v>4.4471652653950586E-5</v>
      </c>
      <c r="O84" s="116">
        <f>Amnt_Deposited!B79</f>
        <v>2065</v>
      </c>
      <c r="P84" s="119">
        <f>Amnt_Deposited!H79</f>
        <v>0</v>
      </c>
      <c r="Q84" s="319">
        <f>MCF!R83</f>
        <v>0.8</v>
      </c>
      <c r="R84" s="87">
        <f t="shared" si="19"/>
        <v>0</v>
      </c>
      <c r="S84" s="87">
        <f t="shared" si="7"/>
        <v>0</v>
      </c>
      <c r="T84" s="87">
        <f t="shared" si="8"/>
        <v>0</v>
      </c>
      <c r="U84" s="87">
        <f t="shared" si="9"/>
        <v>1.008218456040618E-3</v>
      </c>
      <c r="V84" s="87">
        <f t="shared" si="10"/>
        <v>7.3104086554439367E-5</v>
      </c>
      <c r="W84" s="120">
        <f t="shared" si="11"/>
        <v>4.8736057702959573E-5</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8.5780169999374216E-4</v>
      </c>
      <c r="J85" s="87">
        <f t="shared" si="18"/>
        <v>6.2197641143321242E-5</v>
      </c>
      <c r="K85" s="120">
        <f t="shared" ref="K85:K99" si="20">J85*CH4_fraction*conv</f>
        <v>4.1465094095547492E-5</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9.4005665752738918E-4</v>
      </c>
      <c r="V85" s="87">
        <f t="shared" ref="V85:V98" si="24">U84*(1-$W$10)+T85</f>
        <v>6.8161798513228792E-5</v>
      </c>
      <c r="W85" s="120">
        <f t="shared" ref="W85:W99" si="25">V85*CH4_fraction*conv</f>
        <v>4.544119900881919E-5</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7.9980900377898153E-4</v>
      </c>
      <c r="J86" s="87">
        <f t="shared" si="18"/>
        <v>5.7992696214760664E-5</v>
      </c>
      <c r="K86" s="120">
        <f t="shared" si="20"/>
        <v>3.8661797476507107E-5</v>
      </c>
      <c r="O86" s="116">
        <f>Amnt_Deposited!B81</f>
        <v>2067</v>
      </c>
      <c r="P86" s="119">
        <f>Amnt_Deposited!H81</f>
        <v>0</v>
      </c>
      <c r="Q86" s="319">
        <f>MCF!R85</f>
        <v>0.8</v>
      </c>
      <c r="R86" s="87">
        <f t="shared" si="19"/>
        <v>0</v>
      </c>
      <c r="S86" s="87">
        <f t="shared" si="21"/>
        <v>0</v>
      </c>
      <c r="T86" s="87">
        <f t="shared" si="22"/>
        <v>0</v>
      </c>
      <c r="U86" s="87">
        <f t="shared" si="23"/>
        <v>8.7650301783998019E-4</v>
      </c>
      <c r="V86" s="87">
        <f t="shared" si="24"/>
        <v>6.3553639687408979E-5</v>
      </c>
      <c r="W86" s="120">
        <f t="shared" si="25"/>
        <v>4.236909312493932E-5</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7.4573697222865565E-4</v>
      </c>
      <c r="J87" s="87">
        <f t="shared" si="18"/>
        <v>5.4072031550325923E-5</v>
      </c>
      <c r="K87" s="120">
        <f t="shared" si="20"/>
        <v>3.6048021033550611E-5</v>
      </c>
      <c r="O87" s="116">
        <f>Amnt_Deposited!B82</f>
        <v>2068</v>
      </c>
      <c r="P87" s="119">
        <f>Amnt_Deposited!H82</f>
        <v>0</v>
      </c>
      <c r="Q87" s="319">
        <f>MCF!R86</f>
        <v>0.8</v>
      </c>
      <c r="R87" s="87">
        <f t="shared" si="19"/>
        <v>0</v>
      </c>
      <c r="S87" s="87">
        <f t="shared" si="21"/>
        <v>0</v>
      </c>
      <c r="T87" s="87">
        <f t="shared" si="22"/>
        <v>0</v>
      </c>
      <c r="U87" s="87">
        <f t="shared" si="23"/>
        <v>8.1724599696291064E-4</v>
      </c>
      <c r="V87" s="87">
        <f t="shared" si="24"/>
        <v>5.9257020877069535E-5</v>
      </c>
      <c r="W87" s="120">
        <f t="shared" si="25"/>
        <v>3.9504680584713023E-5</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6.953205441813723E-4</v>
      </c>
      <c r="J88" s="87">
        <f t="shared" si="18"/>
        <v>5.0416428047283341E-5</v>
      </c>
      <c r="K88" s="120">
        <f t="shared" si="20"/>
        <v>3.3610952031522225E-5</v>
      </c>
      <c r="O88" s="116">
        <f>Amnt_Deposited!B83</f>
        <v>2069</v>
      </c>
      <c r="P88" s="119">
        <f>Amnt_Deposited!H83</f>
        <v>0</v>
      </c>
      <c r="Q88" s="319">
        <f>MCF!R87</f>
        <v>0.8</v>
      </c>
      <c r="R88" s="87">
        <f t="shared" si="19"/>
        <v>0</v>
      </c>
      <c r="S88" s="87">
        <f t="shared" si="21"/>
        <v>0</v>
      </c>
      <c r="T88" s="87">
        <f t="shared" si="22"/>
        <v>0</v>
      </c>
      <c r="U88" s="87">
        <f t="shared" si="23"/>
        <v>7.6199511691109323E-4</v>
      </c>
      <c r="V88" s="87">
        <f t="shared" si="24"/>
        <v>5.5250880051817385E-5</v>
      </c>
      <c r="W88" s="120">
        <f t="shared" si="25"/>
        <v>3.6833920034544919E-5</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6.4831257824835237E-4</v>
      </c>
      <c r="J89" s="87">
        <f t="shared" si="18"/>
        <v>4.7007965933019909E-5</v>
      </c>
      <c r="K89" s="120">
        <f t="shared" si="20"/>
        <v>3.1338643955346604E-5</v>
      </c>
      <c r="O89" s="116">
        <f>Amnt_Deposited!B84</f>
        <v>2070</v>
      </c>
      <c r="P89" s="119">
        <f>Amnt_Deposited!H84</f>
        <v>0</v>
      </c>
      <c r="Q89" s="319">
        <f>MCF!R88</f>
        <v>0.8</v>
      </c>
      <c r="R89" s="87">
        <f t="shared" si="19"/>
        <v>0</v>
      </c>
      <c r="S89" s="87">
        <f t="shared" si="21"/>
        <v>0</v>
      </c>
      <c r="T89" s="87">
        <f t="shared" si="22"/>
        <v>0</v>
      </c>
      <c r="U89" s="87">
        <f t="shared" si="23"/>
        <v>7.1047953780641385E-4</v>
      </c>
      <c r="V89" s="87">
        <f t="shared" si="24"/>
        <v>5.1515579104679369E-5</v>
      </c>
      <c r="W89" s="120">
        <f t="shared" si="25"/>
        <v>3.4343719403119574E-5</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6.0448264132605524E-4</v>
      </c>
      <c r="J90" s="87">
        <f t="shared" si="18"/>
        <v>4.3829936922297114E-5</v>
      </c>
      <c r="K90" s="120">
        <f t="shared" si="20"/>
        <v>2.9219957948198074E-5</v>
      </c>
      <c r="O90" s="116">
        <f>Amnt_Deposited!B85</f>
        <v>2071</v>
      </c>
      <c r="P90" s="119">
        <f>Amnt_Deposited!H85</f>
        <v>0</v>
      </c>
      <c r="Q90" s="319">
        <f>MCF!R89</f>
        <v>0.8</v>
      </c>
      <c r="R90" s="87">
        <f t="shared" si="19"/>
        <v>0</v>
      </c>
      <c r="S90" s="87">
        <f t="shared" si="21"/>
        <v>0</v>
      </c>
      <c r="T90" s="87">
        <f t="shared" si="22"/>
        <v>0</v>
      </c>
      <c r="U90" s="87">
        <f t="shared" si="23"/>
        <v>6.6244673022033485E-4</v>
      </c>
      <c r="V90" s="87">
        <f t="shared" si="24"/>
        <v>4.8032807586079048E-5</v>
      </c>
      <c r="W90" s="120">
        <f t="shared" si="25"/>
        <v>3.2021871724052694E-5</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5.6361587901283784E-4</v>
      </c>
      <c r="J91" s="87">
        <f t="shared" si="18"/>
        <v>4.0866762313217364E-5</v>
      </c>
      <c r="K91" s="120">
        <f t="shared" si="20"/>
        <v>2.7244508208811574E-5</v>
      </c>
      <c r="O91" s="116">
        <f>Amnt_Deposited!B86</f>
        <v>2072</v>
      </c>
      <c r="P91" s="119">
        <f>Amnt_Deposited!H86</f>
        <v>0</v>
      </c>
      <c r="Q91" s="319">
        <f>MCF!R90</f>
        <v>0.8</v>
      </c>
      <c r="R91" s="87">
        <f t="shared" si="19"/>
        <v>0</v>
      </c>
      <c r="S91" s="87">
        <f t="shared" si="21"/>
        <v>0</v>
      </c>
      <c r="T91" s="87">
        <f t="shared" si="22"/>
        <v>0</v>
      </c>
      <c r="U91" s="87">
        <f t="shared" si="23"/>
        <v>6.1766123727434322E-4</v>
      </c>
      <c r="V91" s="87">
        <f t="shared" si="24"/>
        <v>4.4785492945991656E-5</v>
      </c>
      <c r="W91" s="120">
        <f t="shared" si="25"/>
        <v>2.985699529732777E-5</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5.2551196239242865E-4</v>
      </c>
      <c r="J92" s="87">
        <f t="shared" si="18"/>
        <v>3.8103916620409184E-5</v>
      </c>
      <c r="K92" s="120">
        <f t="shared" si="20"/>
        <v>2.5402611080272787E-5</v>
      </c>
      <c r="O92" s="116">
        <f>Amnt_Deposited!B87</f>
        <v>2073</v>
      </c>
      <c r="P92" s="119">
        <f>Amnt_Deposited!H87</f>
        <v>0</v>
      </c>
      <c r="Q92" s="319">
        <f>MCF!R91</f>
        <v>0.8</v>
      </c>
      <c r="R92" s="87">
        <f t="shared" si="19"/>
        <v>0</v>
      </c>
      <c r="S92" s="87">
        <f t="shared" si="21"/>
        <v>0</v>
      </c>
      <c r="T92" s="87">
        <f t="shared" si="22"/>
        <v>0</v>
      </c>
      <c r="U92" s="87">
        <f t="shared" si="23"/>
        <v>5.7590352043005919E-4</v>
      </c>
      <c r="V92" s="87">
        <f t="shared" si="24"/>
        <v>4.175771684428406E-5</v>
      </c>
      <c r="W92" s="120">
        <f t="shared" si="25"/>
        <v>2.7838477896189371E-5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4.8998410602134757E-4</v>
      </c>
      <c r="J93" s="87">
        <f t="shared" si="18"/>
        <v>3.5527856371081071E-5</v>
      </c>
      <c r="K93" s="120">
        <f t="shared" si="20"/>
        <v>2.3685237580720713E-5</v>
      </c>
      <c r="O93" s="116">
        <f>Amnt_Deposited!B88</f>
        <v>2074</v>
      </c>
      <c r="P93" s="119">
        <f>Amnt_Deposited!H88</f>
        <v>0</v>
      </c>
      <c r="Q93" s="319">
        <f>MCF!R92</f>
        <v>0.8</v>
      </c>
      <c r="R93" s="87">
        <f t="shared" si="19"/>
        <v>0</v>
      </c>
      <c r="S93" s="87">
        <f t="shared" si="21"/>
        <v>0</v>
      </c>
      <c r="T93" s="87">
        <f t="shared" si="22"/>
        <v>0</v>
      </c>
      <c r="U93" s="87">
        <f t="shared" si="23"/>
        <v>5.3696888331106619E-4</v>
      </c>
      <c r="V93" s="87">
        <f t="shared" si="24"/>
        <v>3.8934637118992977E-5</v>
      </c>
      <c r="W93" s="120">
        <f t="shared" si="25"/>
        <v>2.5956424745995317E-5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4.5685815230644543E-4</v>
      </c>
      <c r="J94" s="87">
        <f t="shared" si="18"/>
        <v>3.3125953714902156E-5</v>
      </c>
      <c r="K94" s="120">
        <f t="shared" si="20"/>
        <v>2.2083969143268104E-5</v>
      </c>
      <c r="O94" s="116">
        <f>Amnt_Deposited!B89</f>
        <v>2075</v>
      </c>
      <c r="P94" s="119">
        <f>Amnt_Deposited!H89</f>
        <v>0</v>
      </c>
      <c r="Q94" s="319">
        <f>MCF!R93</f>
        <v>0.8</v>
      </c>
      <c r="R94" s="87">
        <f t="shared" si="19"/>
        <v>0</v>
      </c>
      <c r="S94" s="87">
        <f t="shared" si="21"/>
        <v>0</v>
      </c>
      <c r="T94" s="87">
        <f t="shared" si="22"/>
        <v>0</v>
      </c>
      <c r="U94" s="87">
        <f t="shared" si="23"/>
        <v>5.0066646828103643E-4</v>
      </c>
      <c r="V94" s="87">
        <f t="shared" si="24"/>
        <v>3.6302415030029786E-5</v>
      </c>
      <c r="W94" s="120">
        <f t="shared" si="25"/>
        <v>2.4201610020019857E-5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4.2597171778418016E-4</v>
      </c>
      <c r="J95" s="87">
        <f t="shared" si="18"/>
        <v>3.0886434522265265E-5</v>
      </c>
      <c r="K95" s="120">
        <f t="shared" si="20"/>
        <v>2.0590956348176843E-5</v>
      </c>
      <c r="O95" s="116">
        <f>Amnt_Deposited!B90</f>
        <v>2076</v>
      </c>
      <c r="P95" s="119">
        <f>Amnt_Deposited!H90</f>
        <v>0</v>
      </c>
      <c r="Q95" s="319">
        <f>MCF!R94</f>
        <v>0.8</v>
      </c>
      <c r="R95" s="87">
        <f t="shared" si="19"/>
        <v>0</v>
      </c>
      <c r="S95" s="87">
        <f t="shared" si="21"/>
        <v>0</v>
      </c>
      <c r="T95" s="87">
        <f t="shared" si="22"/>
        <v>0</v>
      </c>
      <c r="U95" s="87">
        <f t="shared" si="23"/>
        <v>4.6681832085937583E-4</v>
      </c>
      <c r="V95" s="87">
        <f t="shared" si="24"/>
        <v>3.3848147421660584E-5</v>
      </c>
      <c r="W95" s="120">
        <f t="shared" si="25"/>
        <v>2.2565431614440387E-5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3.9717339711669029E-4</v>
      </c>
      <c r="J96" s="87">
        <f t="shared" si="18"/>
        <v>2.879832066748986E-5</v>
      </c>
      <c r="K96" s="120">
        <f t="shared" si="20"/>
        <v>1.919888044499324E-5</v>
      </c>
      <c r="O96" s="116">
        <f>Amnt_Deposited!B91</f>
        <v>2077</v>
      </c>
      <c r="P96" s="119">
        <f>Amnt_Deposited!H91</f>
        <v>0</v>
      </c>
      <c r="Q96" s="319">
        <f>MCF!R95</f>
        <v>0.8</v>
      </c>
      <c r="R96" s="87">
        <f t="shared" si="19"/>
        <v>0</v>
      </c>
      <c r="S96" s="87">
        <f t="shared" si="21"/>
        <v>0</v>
      </c>
      <c r="T96" s="87">
        <f t="shared" si="22"/>
        <v>0</v>
      </c>
      <c r="U96" s="87">
        <f t="shared" si="23"/>
        <v>4.3525851738815402E-4</v>
      </c>
      <c r="V96" s="87">
        <f t="shared" si="24"/>
        <v>3.1559803471221786E-5</v>
      </c>
      <c r="W96" s="120">
        <f t="shared" si="25"/>
        <v>2.1039868980814524E-5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3.70322020902653E-4</v>
      </c>
      <c r="J97" s="87">
        <f t="shared" si="18"/>
        <v>2.685137621403729E-5</v>
      </c>
      <c r="K97" s="120">
        <f t="shared" si="20"/>
        <v>1.7900917476024859E-5</v>
      </c>
      <c r="O97" s="116">
        <f>Amnt_Deposited!B92</f>
        <v>2078</v>
      </c>
      <c r="P97" s="119">
        <f>Amnt_Deposited!H92</f>
        <v>0</v>
      </c>
      <c r="Q97" s="319">
        <f>MCF!R96</f>
        <v>0.8</v>
      </c>
      <c r="R97" s="87">
        <f t="shared" si="19"/>
        <v>0</v>
      </c>
      <c r="S97" s="87">
        <f t="shared" si="21"/>
        <v>0</v>
      </c>
      <c r="T97" s="87">
        <f t="shared" si="22"/>
        <v>0</v>
      </c>
      <c r="U97" s="87">
        <f t="shared" si="23"/>
        <v>4.0583235167414056E-4</v>
      </c>
      <c r="V97" s="87">
        <f t="shared" si="24"/>
        <v>2.9426165714013484E-5</v>
      </c>
      <c r="W97" s="120">
        <f t="shared" si="25"/>
        <v>1.9617443809342323E-5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3.4528596366471505E-4</v>
      </c>
      <c r="J98" s="87">
        <f t="shared" si="18"/>
        <v>2.5036057237937946E-5</v>
      </c>
      <c r="K98" s="120">
        <f t="shared" si="20"/>
        <v>1.6690704825291963E-5</v>
      </c>
      <c r="O98" s="116">
        <f>Amnt_Deposited!B93</f>
        <v>2079</v>
      </c>
      <c r="P98" s="119">
        <f>Amnt_Deposited!H93</f>
        <v>0</v>
      </c>
      <c r="Q98" s="319">
        <f>MCF!R97</f>
        <v>0.8</v>
      </c>
      <c r="R98" s="87">
        <f t="shared" si="19"/>
        <v>0</v>
      </c>
      <c r="S98" s="87">
        <f t="shared" si="21"/>
        <v>0</v>
      </c>
      <c r="T98" s="87">
        <f t="shared" si="22"/>
        <v>0</v>
      </c>
      <c r="U98" s="87">
        <f t="shared" si="23"/>
        <v>3.7839557661886606E-4</v>
      </c>
      <c r="V98" s="87">
        <f t="shared" si="24"/>
        <v>2.7436775055274483E-5</v>
      </c>
      <c r="W98" s="120">
        <f t="shared" si="25"/>
        <v>1.8291183370182989E-5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3.2194249862125011E-4</v>
      </c>
      <c r="J99" s="88">
        <f t="shared" si="18"/>
        <v>2.3343465043464925E-5</v>
      </c>
      <c r="K99" s="122">
        <f t="shared" si="20"/>
        <v>1.5562310028976617E-5</v>
      </c>
      <c r="O99" s="117">
        <f>Amnt_Deposited!B94</f>
        <v>2080</v>
      </c>
      <c r="P99" s="121">
        <f>Amnt_Deposited!H94</f>
        <v>0</v>
      </c>
      <c r="Q99" s="320">
        <f>MCF!R98</f>
        <v>0.8</v>
      </c>
      <c r="R99" s="88">
        <f t="shared" si="19"/>
        <v>0</v>
      </c>
      <c r="S99" s="88">
        <f>R99*$W$12</f>
        <v>0</v>
      </c>
      <c r="T99" s="88">
        <f>R99*(1-$W$12)</f>
        <v>0</v>
      </c>
      <c r="U99" s="88">
        <f>S99+U98*$W$10</f>
        <v>3.5281369711917846E-4</v>
      </c>
      <c r="V99" s="88">
        <f>U98*(1-$W$10)+T99</f>
        <v>2.5581879499687608E-5</v>
      </c>
      <c r="W99" s="122">
        <f t="shared" si="25"/>
        <v>1.7054586333125071E-5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6.144612276000001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6.144612276000001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6.5843805720000006</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6.5843805720000006</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6.515524224</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6.515524224</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6.9824158800000014</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6.9824158800000014</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7.1693204880000003</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7.1693204880000003</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7.539492708</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7.539492708</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7.7765138879999993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7.7765138879999993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8.017665216000001</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8.017665216000001</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8.2619603880000003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8.2619603880000003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8.508166524</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8.508166524</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8.8571948519999992</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8.8571948519999992</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799" t="s">
        <v>41</v>
      </c>
      <c r="F9" s="800"/>
      <c r="G9" s="800"/>
      <c r="H9" s="800"/>
      <c r="I9" s="800"/>
      <c r="J9" s="800"/>
      <c r="K9" s="800"/>
      <c r="L9" s="800"/>
      <c r="M9" s="800"/>
      <c r="N9" s="800"/>
      <c r="O9" s="800"/>
      <c r="P9" s="651"/>
      <c r="AC9" s="638" t="s">
        <v>232</v>
      </c>
      <c r="AD9" s="640">
        <v>1.3300000000000001E-2</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640">
        <v>6.2100000000000002E-2</v>
      </c>
    </row>
    <row r="11" spans="2:30" s="653" customFormat="1" ht="42" customHeight="1" thickBot="1">
      <c r="B11" s="802"/>
      <c r="C11" s="802"/>
      <c r="D11" s="802"/>
      <c r="E11" s="802"/>
      <c r="F11" s="802"/>
      <c r="G11" s="793"/>
      <c r="H11" s="802"/>
      <c r="I11" s="793"/>
      <c r="J11" s="802"/>
      <c r="K11" s="793"/>
      <c r="L11" s="652" t="s">
        <v>230</v>
      </c>
      <c r="M11" s="652" t="s">
        <v>231</v>
      </c>
      <c r="N11" s="652" t="s">
        <v>232</v>
      </c>
      <c r="O11" s="652" t="s">
        <v>233</v>
      </c>
      <c r="P11" s="802"/>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6.144612276000001</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6.5843805720000006</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6.515524224</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6.9824158800000014</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7.1693204880000003</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7.539492708</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7.7765138879999993</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8.017665216000001</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8.2619603880000003</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8.508166524</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8.8571948519999992</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Bontang</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4.0794080900364014</v>
      </c>
      <c r="D14" s="599">
        <f>Activity!$C13*Activity!$D13*Activity!F13</f>
        <v>0.78958267746600019</v>
      </c>
      <c r="E14" s="599">
        <f>Activity!$C13*Activity!$D13*Activity!G13</f>
        <v>0</v>
      </c>
      <c r="F14" s="599">
        <f>Activity!$C13*Activity!$D13*Activity!H13</f>
        <v>0</v>
      </c>
      <c r="G14" s="599">
        <f>Activity!$C13*Activity!$D13*Activity!I13</f>
        <v>0</v>
      </c>
      <c r="H14" s="599">
        <f>Activity!$C13*Activity!$D13*Activity!J13</f>
        <v>4.9771359435600009E-2</v>
      </c>
      <c r="I14" s="599">
        <f>Activity!$C13*Activity!$D13*Activity!K13</f>
        <v>0</v>
      </c>
      <c r="J14" s="599">
        <f>Activity!$C13*Activity!$D13*Activity!L13</f>
        <v>0.65808797475960013</v>
      </c>
      <c r="K14" s="600">
        <f>Activity!$C13*Activity!$D13*Activity!M13</f>
        <v>0.10875963728520002</v>
      </c>
      <c r="L14" s="600">
        <f>Activity!$C13*Activity!$D13*Activity!N13</f>
        <v>8.1723343270800011E-2</v>
      </c>
      <c r="M14" s="599">
        <f>Activity!$C13*Activity!$D13*Activity!O13</f>
        <v>0.3815804223396001</v>
      </c>
      <c r="N14" s="447">
        <v>0</v>
      </c>
      <c r="O14" s="607">
        <f>Activity!C13*Activity!D13</f>
        <v>6.144612276000001</v>
      </c>
      <c r="P14" s="608">
        <f>Activity!X13</f>
        <v>0</v>
      </c>
    </row>
    <row r="15" spans="2:16">
      <c r="B15" s="49">
        <f>B14+1</f>
        <v>2001</v>
      </c>
      <c r="C15" s="601">
        <f>Activity!$C14*Activity!$D14*Activity!E14</f>
        <v>4.3713702617508003</v>
      </c>
      <c r="D15" s="602">
        <f>Activity!$C14*Activity!$D14*Activity!F14</f>
        <v>0.84609290350200006</v>
      </c>
      <c r="E15" s="600">
        <f>Activity!$C14*Activity!$D14*Activity!G14</f>
        <v>0</v>
      </c>
      <c r="F15" s="602">
        <f>Activity!$C14*Activity!$D14*Activity!H14</f>
        <v>0</v>
      </c>
      <c r="G15" s="602">
        <f>Activity!$C14*Activity!$D14*Activity!I14</f>
        <v>0</v>
      </c>
      <c r="H15" s="602">
        <f>Activity!$C14*Activity!$D14*Activity!J14</f>
        <v>5.3333482633200001E-2</v>
      </c>
      <c r="I15" s="602">
        <f>Activity!$C14*Activity!$D14*Activity!K14</f>
        <v>0</v>
      </c>
      <c r="J15" s="603">
        <f>Activity!$C14*Activity!$D14*Activity!L14</f>
        <v>0.70518715926120001</v>
      </c>
      <c r="K15" s="602">
        <f>Activity!$C14*Activity!$D14*Activity!M14</f>
        <v>0.11654353612440001</v>
      </c>
      <c r="L15" s="602">
        <f>Activity!$C14*Activity!$D14*Activity!N14</f>
        <v>8.7572261607599997E-2</v>
      </c>
      <c r="M15" s="600">
        <f>Activity!$C14*Activity!$D14*Activity!O14</f>
        <v>0.40889003352120007</v>
      </c>
      <c r="N15" s="448">
        <v>0</v>
      </c>
      <c r="O15" s="602">
        <f>Activity!C14*Activity!D14</f>
        <v>6.5843805720000006</v>
      </c>
      <c r="P15" s="609">
        <f>Activity!X14</f>
        <v>0</v>
      </c>
    </row>
    <row r="16" spans="2:16">
      <c r="B16" s="7">
        <f t="shared" ref="B16:B21" si="0">B15+1</f>
        <v>2002</v>
      </c>
      <c r="C16" s="601">
        <f>Activity!$C15*Activity!$D15*Activity!E15</f>
        <v>4.3256565323136007</v>
      </c>
      <c r="D16" s="602">
        <f>Activity!$C15*Activity!$D15*Activity!F15</f>
        <v>0.83724486278400001</v>
      </c>
      <c r="E16" s="600">
        <f>Activity!$C15*Activity!$D15*Activity!G15</f>
        <v>0</v>
      </c>
      <c r="F16" s="602">
        <f>Activity!$C15*Activity!$D15*Activity!H15</f>
        <v>0</v>
      </c>
      <c r="G16" s="602">
        <f>Activity!$C15*Activity!$D15*Activity!I15</f>
        <v>0</v>
      </c>
      <c r="H16" s="602">
        <f>Activity!$C15*Activity!$D15*Activity!J15</f>
        <v>5.2775746214399996E-2</v>
      </c>
      <c r="I16" s="602">
        <f>Activity!$C15*Activity!$D15*Activity!K15</f>
        <v>0</v>
      </c>
      <c r="J16" s="603">
        <f>Activity!$C15*Activity!$D15*Activity!L15</f>
        <v>0.69781264439040003</v>
      </c>
      <c r="K16" s="602">
        <f>Activity!$C15*Activity!$D15*Activity!M15</f>
        <v>0.1153247787648</v>
      </c>
      <c r="L16" s="602">
        <f>Activity!$C15*Activity!$D15*Activity!N15</f>
        <v>8.66564721792E-2</v>
      </c>
      <c r="M16" s="600">
        <f>Activity!$C15*Activity!$D15*Activity!O15</f>
        <v>0.40461405431040004</v>
      </c>
      <c r="N16" s="448">
        <v>0</v>
      </c>
      <c r="O16" s="602">
        <f>Activity!C15*Activity!D15</f>
        <v>6.515524224</v>
      </c>
      <c r="P16" s="609">
        <f>Activity!X15</f>
        <v>0</v>
      </c>
    </row>
    <row r="17" spans="2:16">
      <c r="B17" s="7">
        <f t="shared" si="0"/>
        <v>2003</v>
      </c>
      <c r="C17" s="601">
        <f>Activity!$C16*Activity!$D16*Activity!E16</f>
        <v>4.6356259027320013</v>
      </c>
      <c r="D17" s="602">
        <f>Activity!$C16*Activity!$D16*Activity!F16</f>
        <v>0.89724044058000019</v>
      </c>
      <c r="E17" s="600">
        <f>Activity!$C16*Activity!$D16*Activity!G16</f>
        <v>0</v>
      </c>
      <c r="F17" s="602">
        <f>Activity!$C16*Activity!$D16*Activity!H16</f>
        <v>0</v>
      </c>
      <c r="G17" s="602">
        <f>Activity!$C16*Activity!$D16*Activity!I16</f>
        <v>0</v>
      </c>
      <c r="H17" s="602">
        <f>Activity!$C16*Activity!$D16*Activity!J16</f>
        <v>5.6557568628000009E-2</v>
      </c>
      <c r="I17" s="602">
        <f>Activity!$C16*Activity!$D16*Activity!K16</f>
        <v>0</v>
      </c>
      <c r="J17" s="603">
        <f>Activity!$C16*Activity!$D16*Activity!L16</f>
        <v>0.7478167407480002</v>
      </c>
      <c r="K17" s="602">
        <f>Activity!$C16*Activity!$D16*Activity!M16</f>
        <v>0.12358876107600003</v>
      </c>
      <c r="L17" s="602">
        <f>Activity!$C16*Activity!$D16*Activity!N16</f>
        <v>9.2866131204000016E-2</v>
      </c>
      <c r="M17" s="600">
        <f>Activity!$C16*Activity!$D16*Activity!O16</f>
        <v>0.43360802614800009</v>
      </c>
      <c r="N17" s="448">
        <v>0</v>
      </c>
      <c r="O17" s="602">
        <f>Activity!C16*Activity!D16</f>
        <v>6.9824158800000014</v>
      </c>
      <c r="P17" s="609">
        <f>Activity!X16</f>
        <v>0</v>
      </c>
    </row>
    <row r="18" spans="2:16">
      <c r="B18" s="7">
        <f t="shared" si="0"/>
        <v>2004</v>
      </c>
      <c r="C18" s="601">
        <f>Activity!$C17*Activity!$D17*Activity!E17</f>
        <v>4.7597118719832006</v>
      </c>
      <c r="D18" s="602">
        <f>Activity!$C17*Activity!$D17*Activity!F17</f>
        <v>0.92125768270800001</v>
      </c>
      <c r="E18" s="600">
        <f>Activity!$C17*Activity!$D17*Activity!G17</f>
        <v>0</v>
      </c>
      <c r="F18" s="602">
        <f>Activity!$C17*Activity!$D17*Activity!H17</f>
        <v>0</v>
      </c>
      <c r="G18" s="602">
        <f>Activity!$C17*Activity!$D17*Activity!I17</f>
        <v>0</v>
      </c>
      <c r="H18" s="602">
        <f>Activity!$C17*Activity!$D17*Activity!J17</f>
        <v>5.8071495952799999E-2</v>
      </c>
      <c r="I18" s="602">
        <f>Activity!$C17*Activity!$D17*Activity!K17</f>
        <v>0</v>
      </c>
      <c r="J18" s="603">
        <f>Activity!$C17*Activity!$D17*Activity!L17</f>
        <v>0.76783422426480008</v>
      </c>
      <c r="K18" s="602">
        <f>Activity!$C17*Activity!$D17*Activity!M17</f>
        <v>0.1268969726376</v>
      </c>
      <c r="L18" s="602">
        <f>Activity!$C17*Activity!$D17*Activity!N17</f>
        <v>9.5351962490399997E-2</v>
      </c>
      <c r="M18" s="600">
        <f>Activity!$C17*Activity!$D17*Activity!O17</f>
        <v>0.44521480230480004</v>
      </c>
      <c r="N18" s="448">
        <v>0</v>
      </c>
      <c r="O18" s="602">
        <f>Activity!C17*Activity!D17</f>
        <v>7.1693204880000003</v>
      </c>
      <c r="P18" s="609">
        <f>Activity!X17</f>
        <v>0</v>
      </c>
    </row>
    <row r="19" spans="2:16">
      <c r="B19" s="7">
        <f t="shared" si="0"/>
        <v>2005</v>
      </c>
      <c r="C19" s="601">
        <f>Activity!$C18*Activity!$D18*Activity!E18</f>
        <v>5.0054692088412001</v>
      </c>
      <c r="D19" s="602">
        <f>Activity!$C18*Activity!$D18*Activity!F18</f>
        <v>0.96882481297800005</v>
      </c>
      <c r="E19" s="600">
        <f>Activity!$C18*Activity!$D18*Activity!G18</f>
        <v>0</v>
      </c>
      <c r="F19" s="602">
        <f>Activity!$C18*Activity!$D18*Activity!H18</f>
        <v>0</v>
      </c>
      <c r="G19" s="602">
        <f>Activity!$C18*Activity!$D18*Activity!I18</f>
        <v>0</v>
      </c>
      <c r="H19" s="602">
        <f>Activity!$C18*Activity!$D18*Activity!J18</f>
        <v>6.1069890934799996E-2</v>
      </c>
      <c r="I19" s="602">
        <f>Activity!$C18*Activity!$D18*Activity!K18</f>
        <v>0</v>
      </c>
      <c r="J19" s="603">
        <f>Activity!$C18*Activity!$D18*Activity!L18</f>
        <v>0.80747966902680002</v>
      </c>
      <c r="K19" s="602">
        <f>Activity!$C18*Activity!$D18*Activity!M18</f>
        <v>0.13344902093159999</v>
      </c>
      <c r="L19" s="602">
        <f>Activity!$C18*Activity!$D18*Activity!N18</f>
        <v>0.1002752530164</v>
      </c>
      <c r="M19" s="600">
        <f>Activity!$C18*Activity!$D18*Activity!O18</f>
        <v>0.46820249716680001</v>
      </c>
      <c r="N19" s="448">
        <v>0</v>
      </c>
      <c r="O19" s="602">
        <f>Activity!C18*Activity!D18</f>
        <v>7.539492708</v>
      </c>
      <c r="P19" s="609">
        <f>Activity!X18</f>
        <v>0</v>
      </c>
    </row>
    <row r="20" spans="2:16">
      <c r="B20" s="7">
        <f t="shared" si="0"/>
        <v>2006</v>
      </c>
      <c r="C20" s="601">
        <f>Activity!$C19*Activity!$D19*Activity!E19</f>
        <v>5.1628275702432003</v>
      </c>
      <c r="D20" s="602">
        <f>Activity!$C19*Activity!$D19*Activity!F19</f>
        <v>0.99928203460799991</v>
      </c>
      <c r="E20" s="600">
        <f>Activity!$C19*Activity!$D19*Activity!G19</f>
        <v>0</v>
      </c>
      <c r="F20" s="602">
        <f>Activity!$C19*Activity!$D19*Activity!H19</f>
        <v>0</v>
      </c>
      <c r="G20" s="602">
        <f>Activity!$C19*Activity!$D19*Activity!I19</f>
        <v>0</v>
      </c>
      <c r="H20" s="602">
        <f>Activity!$C19*Activity!$D19*Activity!J19</f>
        <v>6.2989762492799986E-2</v>
      </c>
      <c r="I20" s="602">
        <f>Activity!$C19*Activity!$D19*Activity!K19</f>
        <v>0</v>
      </c>
      <c r="J20" s="603">
        <f>Activity!$C19*Activity!$D19*Activity!L19</f>
        <v>0.83286463740479988</v>
      </c>
      <c r="K20" s="602">
        <f>Activity!$C19*Activity!$D19*Activity!M19</f>
        <v>0.13764429581759999</v>
      </c>
      <c r="L20" s="602">
        <f>Activity!$C19*Activity!$D19*Activity!N19</f>
        <v>0.10342763471039998</v>
      </c>
      <c r="M20" s="600">
        <f>Activity!$C19*Activity!$D19*Activity!O19</f>
        <v>0.48292151244479997</v>
      </c>
      <c r="N20" s="448">
        <v>0</v>
      </c>
      <c r="O20" s="602">
        <f>Activity!C19*Activity!D19</f>
        <v>7.7765138879999993</v>
      </c>
      <c r="P20" s="609">
        <f>Activity!X19</f>
        <v>0</v>
      </c>
    </row>
    <row r="21" spans="2:16">
      <c r="B21" s="7">
        <f t="shared" si="0"/>
        <v>2007</v>
      </c>
      <c r="C21" s="601">
        <f>Activity!$C20*Activity!$D20*Activity!E20</f>
        <v>5.322927936902401</v>
      </c>
      <c r="D21" s="602">
        <f>Activity!$C20*Activity!$D20*Activity!F20</f>
        <v>1.0302699802560003</v>
      </c>
      <c r="E21" s="600">
        <f>Activity!$C20*Activity!$D20*Activity!G20</f>
        <v>0</v>
      </c>
      <c r="F21" s="602">
        <f>Activity!$C20*Activity!$D20*Activity!H20</f>
        <v>0</v>
      </c>
      <c r="G21" s="602">
        <f>Activity!$C20*Activity!$D20*Activity!I20</f>
        <v>0</v>
      </c>
      <c r="H21" s="602">
        <f>Activity!$C20*Activity!$D20*Activity!J20</f>
        <v>6.4943088249600003E-2</v>
      </c>
      <c r="I21" s="602">
        <f>Activity!$C20*Activity!$D20*Activity!K20</f>
        <v>0</v>
      </c>
      <c r="J21" s="603">
        <f>Activity!$C20*Activity!$D20*Activity!L20</f>
        <v>0.8586919446336001</v>
      </c>
      <c r="K21" s="602">
        <f>Activity!$C20*Activity!$D20*Activity!M20</f>
        <v>0.14191267432320001</v>
      </c>
      <c r="L21" s="602">
        <f>Activity!$C20*Activity!$D20*Activity!N20</f>
        <v>0.10663494737280001</v>
      </c>
      <c r="M21" s="600">
        <f>Activity!$C20*Activity!$D20*Activity!O20</f>
        <v>0.49789700991360009</v>
      </c>
      <c r="N21" s="448">
        <v>0</v>
      </c>
      <c r="O21" s="602">
        <f>Activity!C20*Activity!D20</f>
        <v>8.017665216000001</v>
      </c>
      <c r="P21" s="609">
        <f>Activity!X20</f>
        <v>0</v>
      </c>
    </row>
    <row r="22" spans="2:16">
      <c r="B22" s="7">
        <f t="shared" ref="B22:B85" si="1">B21+1</f>
        <v>2008</v>
      </c>
      <c r="C22" s="601">
        <f>Activity!$C21*Activity!$D21*Activity!E21</f>
        <v>5.4851155015932003</v>
      </c>
      <c r="D22" s="602">
        <f>Activity!$C21*Activity!$D21*Activity!F21</f>
        <v>1.061661909858</v>
      </c>
      <c r="E22" s="600">
        <f>Activity!$C21*Activity!$D21*Activity!G21</f>
        <v>0</v>
      </c>
      <c r="F22" s="602">
        <f>Activity!$C21*Activity!$D21*Activity!H21</f>
        <v>0</v>
      </c>
      <c r="G22" s="602">
        <f>Activity!$C21*Activity!$D21*Activity!I21</f>
        <v>0</v>
      </c>
      <c r="H22" s="602">
        <f>Activity!$C21*Activity!$D21*Activity!J21</f>
        <v>6.6921879142799998E-2</v>
      </c>
      <c r="I22" s="602">
        <f>Activity!$C21*Activity!$D21*Activity!K21</f>
        <v>0</v>
      </c>
      <c r="J22" s="603">
        <f>Activity!$C21*Activity!$D21*Activity!L21</f>
        <v>0.88485595755480007</v>
      </c>
      <c r="K22" s="602">
        <f>Activity!$C21*Activity!$D21*Activity!M21</f>
        <v>0.14623669886760002</v>
      </c>
      <c r="L22" s="602">
        <f>Activity!$C21*Activity!$D21*Activity!N21</f>
        <v>0.1098840731604</v>
      </c>
      <c r="M22" s="600">
        <f>Activity!$C21*Activity!$D21*Activity!O21</f>
        <v>0.51306774009480005</v>
      </c>
      <c r="N22" s="448">
        <v>0</v>
      </c>
      <c r="O22" s="602">
        <f>Activity!C21*Activity!D21</f>
        <v>8.2619603880000003</v>
      </c>
      <c r="P22" s="609">
        <f>Activity!X21</f>
        <v>0</v>
      </c>
    </row>
    <row r="23" spans="2:16">
      <c r="B23" s="7">
        <f t="shared" si="1"/>
        <v>2009</v>
      </c>
      <c r="C23" s="601">
        <f>Activity!$C22*Activity!$D22*Activity!E22</f>
        <v>5.6485717552836006</v>
      </c>
      <c r="D23" s="602">
        <f>Activity!$C22*Activity!$D22*Activity!F22</f>
        <v>1.093299398334</v>
      </c>
      <c r="E23" s="600">
        <f>Activity!$C22*Activity!$D22*Activity!G22</f>
        <v>0</v>
      </c>
      <c r="F23" s="602">
        <f>Activity!$C22*Activity!$D22*Activity!H22</f>
        <v>0</v>
      </c>
      <c r="G23" s="602">
        <f>Activity!$C22*Activity!$D22*Activity!I22</f>
        <v>0</v>
      </c>
      <c r="H23" s="602">
        <f>Activity!$C22*Activity!$D22*Activity!J22</f>
        <v>6.8916148844399991E-2</v>
      </c>
      <c r="I23" s="602">
        <f>Activity!$C22*Activity!$D22*Activity!K22</f>
        <v>0</v>
      </c>
      <c r="J23" s="603">
        <f>Activity!$C22*Activity!$D22*Activity!L22</f>
        <v>0.91122463472040005</v>
      </c>
      <c r="K23" s="602">
        <f>Activity!$C22*Activity!$D22*Activity!M22</f>
        <v>0.1505945474748</v>
      </c>
      <c r="L23" s="602">
        <f>Activity!$C22*Activity!$D22*Activity!N22</f>
        <v>0.1131586147692</v>
      </c>
      <c r="M23" s="600">
        <f>Activity!$C22*Activity!$D22*Activity!O22</f>
        <v>0.5283571411404</v>
      </c>
      <c r="N23" s="448">
        <v>0</v>
      </c>
      <c r="O23" s="602">
        <f>Activity!C22*Activity!D22</f>
        <v>8.508166524</v>
      </c>
      <c r="P23" s="609">
        <f>Activity!X22</f>
        <v>0</v>
      </c>
    </row>
    <row r="24" spans="2:16">
      <c r="B24" s="7">
        <f t="shared" si="1"/>
        <v>2010</v>
      </c>
      <c r="C24" s="601">
        <f>Activity!$C23*Activity!$D23*Activity!E23</f>
        <v>5.8802916622427999</v>
      </c>
      <c r="D24" s="602">
        <f>Activity!$C23*Activity!$D23*Activity!F23</f>
        <v>1.138149538482</v>
      </c>
      <c r="E24" s="600">
        <f>Activity!$C23*Activity!$D23*Activity!G23</f>
        <v>0</v>
      </c>
      <c r="F24" s="602">
        <f>Activity!$C23*Activity!$D23*Activity!H23</f>
        <v>0</v>
      </c>
      <c r="G24" s="602">
        <f>Activity!$C23*Activity!$D23*Activity!I23</f>
        <v>0</v>
      </c>
      <c r="H24" s="602">
        <f>Activity!$C23*Activity!$D23*Activity!J23</f>
        <v>7.1743278301199989E-2</v>
      </c>
      <c r="I24" s="602">
        <f>Activity!$C23*Activity!$D23*Activity!K23</f>
        <v>0</v>
      </c>
      <c r="J24" s="603">
        <f>Activity!$C23*Activity!$D23*Activity!L23</f>
        <v>0.94860556864919987</v>
      </c>
      <c r="K24" s="602">
        <f>Activity!$C23*Activity!$D23*Activity!M23</f>
        <v>0.15677234888039998</v>
      </c>
      <c r="L24" s="602">
        <f>Activity!$C23*Activity!$D23*Activity!N23</f>
        <v>0.11780069153159999</v>
      </c>
      <c r="M24" s="600">
        <f>Activity!$C23*Activity!$D23*Activity!O23</f>
        <v>0.55003180030919996</v>
      </c>
      <c r="N24" s="448">
        <v>0</v>
      </c>
      <c r="O24" s="602">
        <f>Activity!C23*Activity!D23</f>
        <v>8.8571948519999992</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5" zoomScale="70" zoomScaleNormal="70" workbookViewId="0">
      <selection activeCell="C17" sqref="C17:O4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Bontang</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2" t="s">
        <v>91</v>
      </c>
      <c r="D12" s="813"/>
      <c r="E12" s="813"/>
      <c r="F12" s="813"/>
      <c r="G12" s="813"/>
      <c r="H12" s="813"/>
      <c r="I12" s="813"/>
      <c r="J12" s="813"/>
      <c r="K12" s="813"/>
      <c r="L12" s="813"/>
      <c r="M12" s="814"/>
      <c r="N12" s="708"/>
      <c r="O12" s="709"/>
      <c r="P12" s="706"/>
      <c r="Q12" s="705"/>
      <c r="S12" s="707"/>
      <c r="T12" s="812" t="s">
        <v>91</v>
      </c>
      <c r="U12" s="813"/>
      <c r="V12" s="813"/>
      <c r="W12" s="813"/>
      <c r="X12" s="813"/>
      <c r="Y12" s="813"/>
      <c r="Z12" s="813"/>
      <c r="AA12" s="813"/>
      <c r="AB12" s="813"/>
      <c r="AC12" s="813"/>
      <c r="AD12" s="814"/>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856">
        <f>IF(Select2=1,Food!$K19,"")</f>
        <v>0</v>
      </c>
      <c r="D17" s="857">
        <f>IF(Select2=1,Paper!$K19,"")</f>
        <v>0</v>
      </c>
      <c r="E17" s="857">
        <f>IF(Select2=1,Nappies!$K19,"")</f>
        <v>0</v>
      </c>
      <c r="F17" s="857">
        <f>IF(Select2=1,Garden!$K19,"")</f>
        <v>0</v>
      </c>
      <c r="G17" s="857">
        <f>IF(Select2=1,Wood!$K19,"")</f>
        <v>0</v>
      </c>
      <c r="H17" s="857">
        <f>IF(Select2=1,Textiles!$K19,"")</f>
        <v>0</v>
      </c>
      <c r="I17" s="858">
        <f>Sludge!K19</f>
        <v>0</v>
      </c>
      <c r="J17" s="859" t="str">
        <f>IF(Select2=2,MSW!$K19,"")</f>
        <v/>
      </c>
      <c r="K17" s="858">
        <f>Industry!$K19</f>
        <v>0</v>
      </c>
      <c r="L17" s="860">
        <f>SUM(C17:K17)</f>
        <v>0</v>
      </c>
      <c r="M17" s="861">
        <f>Recovery_OX!C12</f>
        <v>0</v>
      </c>
      <c r="N17" s="862"/>
      <c r="O17" s="863">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1">
        <f>(AC17-AD17)*(1-Recovery_OX!U12)</f>
        <v>0</v>
      </c>
    </row>
    <row r="18" spans="2:32">
      <c r="B18" s="742">
        <f t="shared" ref="B18:B81" si="1">B17+1</f>
        <v>2001</v>
      </c>
      <c r="C18" s="864">
        <f>IF(Select2=1,Food!$K20,"")</f>
        <v>8.0407032477619794E-2</v>
      </c>
      <c r="D18" s="865">
        <f>IF(Select2=1,Paper!$K20,"")</f>
        <v>2.7558659890010058E-3</v>
      </c>
      <c r="E18" s="857">
        <f>IF(Select2=1,Nappies!$K20,"")</f>
        <v>8.690144509655176E-3</v>
      </c>
      <c r="F18" s="865">
        <f>IF(Select2=1,Garden!$K20,"")</f>
        <v>0</v>
      </c>
      <c r="G18" s="857">
        <f>IF(Select2=1,Wood!$K20,"")</f>
        <v>0</v>
      </c>
      <c r="H18" s="865">
        <f>IF(Select2=1,Textiles!$K20,"")</f>
        <v>1.9650732698849098E-4</v>
      </c>
      <c r="I18" s="866">
        <f>Sludge!K20</f>
        <v>0</v>
      </c>
      <c r="J18" s="866" t="str">
        <f>IF(Select2=2,MSW!$K20,"")</f>
        <v/>
      </c>
      <c r="K18" s="866">
        <f>Industry!$K20</f>
        <v>0</v>
      </c>
      <c r="L18" s="867">
        <f>SUM(C18:K18)</f>
        <v>9.2049550303264463E-2</v>
      </c>
      <c r="M18" s="868">
        <f>Recovery_OX!C13</f>
        <v>0</v>
      </c>
      <c r="N18" s="862"/>
      <c r="O18" s="869">
        <f>(L18-M18)*(1-Recovery_OX!F13)</f>
        <v>9.2049550303264463E-2</v>
      </c>
      <c r="P18" s="695"/>
      <c r="Q18" s="705"/>
      <c r="S18" s="742">
        <f t="shared" ref="S18:S81" si="2">S17+1</f>
        <v>2001</v>
      </c>
      <c r="T18" s="743">
        <f>IF(Select2=1,Food!$W20,"")</f>
        <v>5.3795962853001651E-2</v>
      </c>
      <c r="U18" s="744">
        <f>IF(Select2=1,Paper!$W20,"")</f>
        <v>5.6939379938037299E-3</v>
      </c>
      <c r="V18" s="736">
        <f>IF(Select2=1,Nappies!$W20,"")</f>
        <v>0</v>
      </c>
      <c r="W18" s="744">
        <f>IF(Select2=1,Garden!$W20,"")</f>
        <v>0</v>
      </c>
      <c r="X18" s="736">
        <f>IF(Select2=1,Wood!$W20,"")</f>
        <v>0</v>
      </c>
      <c r="Y18" s="744">
        <f>IF(Select2=1,Textiles!$W20,"")</f>
        <v>2.1535049532985312E-4</v>
      </c>
      <c r="Z18" s="738">
        <f>Sludge!W20</f>
        <v>0</v>
      </c>
      <c r="AA18" s="738" t="str">
        <f>IF(Select2=2,MSW!$W20,"")</f>
        <v/>
      </c>
      <c r="AB18" s="745">
        <f>Industry!$W20</f>
        <v>0</v>
      </c>
      <c r="AC18" s="746">
        <f t="shared" si="0"/>
        <v>5.9705251342135238E-2</v>
      </c>
      <c r="AD18" s="747">
        <f>Recovery_OX!R13</f>
        <v>0</v>
      </c>
      <c r="AE18" s="703"/>
      <c r="AF18" s="749">
        <f>(AC18-AD18)*(1-Recovery_OX!U13)</f>
        <v>5.9705251342135238E-2</v>
      </c>
    </row>
    <row r="19" spans="2:32">
      <c r="B19" s="742">
        <f t="shared" si="1"/>
        <v>2002</v>
      </c>
      <c r="C19" s="864">
        <f>IF(Select2=1,Food!$K21,"")</f>
        <v>0.1400601885066782</v>
      </c>
      <c r="D19" s="865">
        <f>IF(Select2=1,Paper!$K21,"")</f>
        <v>5.5226550148053059E-3</v>
      </c>
      <c r="E19" s="857">
        <f>IF(Select2=1,Nappies!$K21,"")</f>
        <v>1.6643665056816338E-2</v>
      </c>
      <c r="F19" s="865">
        <f>IF(Select2=1,Garden!$K21,"")</f>
        <v>0</v>
      </c>
      <c r="G19" s="857">
        <f>IF(Select2=1,Wood!$K21,"")</f>
        <v>0</v>
      </c>
      <c r="H19" s="865">
        <f>IF(Select2=1,Textiles!$K21,"")</f>
        <v>3.9379352231578332E-4</v>
      </c>
      <c r="I19" s="866">
        <f>Sludge!K21</f>
        <v>0</v>
      </c>
      <c r="J19" s="866" t="str">
        <f>IF(Select2=2,MSW!$K21,"")</f>
        <v/>
      </c>
      <c r="K19" s="866">
        <f>Industry!$K21</f>
        <v>0</v>
      </c>
      <c r="L19" s="867">
        <f t="shared" ref="L19:L82" si="3">SUM(C19:K19)</f>
        <v>0.16262030210061562</v>
      </c>
      <c r="M19" s="868">
        <f>Recovery_OX!C14</f>
        <v>0</v>
      </c>
      <c r="N19" s="862"/>
      <c r="O19" s="869">
        <f>(L19-M19)*(1-Recovery_OX!F14)</f>
        <v>0.16262030210061562</v>
      </c>
      <c r="P19" s="695"/>
      <c r="Q19" s="705"/>
      <c r="S19" s="742">
        <f t="shared" si="2"/>
        <v>2002</v>
      </c>
      <c r="T19" s="743">
        <f>IF(Select2=1,Food!$W21,"")</f>
        <v>9.3706638162362771E-2</v>
      </c>
      <c r="U19" s="744">
        <f>IF(Select2=1,Paper!$W21,"")</f>
        <v>1.141044424546551E-2</v>
      </c>
      <c r="V19" s="736">
        <f>IF(Select2=1,Nappies!$W21,"")</f>
        <v>0</v>
      </c>
      <c r="W19" s="744">
        <f>IF(Select2=1,Garden!$W21,"")</f>
        <v>0</v>
      </c>
      <c r="X19" s="736">
        <f>IF(Select2=1,Wood!$W21,"")</f>
        <v>0</v>
      </c>
      <c r="Y19" s="744">
        <f>IF(Select2=1,Textiles!$W21,"")</f>
        <v>4.3155454500359809E-4</v>
      </c>
      <c r="Z19" s="738">
        <f>Sludge!W21</f>
        <v>0</v>
      </c>
      <c r="AA19" s="738" t="str">
        <f>IF(Select2=2,MSW!$W21,"")</f>
        <v/>
      </c>
      <c r="AB19" s="745">
        <f>Industry!$W21</f>
        <v>0</v>
      </c>
      <c r="AC19" s="746">
        <f t="shared" si="0"/>
        <v>0.10554863695283188</v>
      </c>
      <c r="AD19" s="747">
        <f>Recovery_OX!R14</f>
        <v>0</v>
      </c>
      <c r="AE19" s="703"/>
      <c r="AF19" s="749">
        <f>(AC19-AD19)*(1-Recovery_OX!U14)</f>
        <v>0.10554863695283188</v>
      </c>
    </row>
    <row r="20" spans="2:32">
      <c r="B20" s="742">
        <f t="shared" si="1"/>
        <v>2003</v>
      </c>
      <c r="C20" s="864">
        <f>IF(Select2=1,Food!$K22,"")</f>
        <v>0.1791458559146436</v>
      </c>
      <c r="D20" s="865">
        <f>IF(Select2=1,Paper!$K22,"")</f>
        <v>8.0715098486347399E-3</v>
      </c>
      <c r="E20" s="857">
        <f>IF(Select2=1,Nappies!$K22,"")</f>
        <v>2.3256389001716476E-2</v>
      </c>
      <c r="F20" s="865">
        <f>IF(Select2=1,Garden!$K22,"")</f>
        <v>0</v>
      </c>
      <c r="G20" s="857">
        <f>IF(Select2=1,Wood!$K22,"")</f>
        <v>0</v>
      </c>
      <c r="H20" s="865">
        <f>IF(Select2=1,Textiles!$K22,"")</f>
        <v>5.755398961512833E-4</v>
      </c>
      <c r="I20" s="866">
        <f>Sludge!K22</f>
        <v>0</v>
      </c>
      <c r="J20" s="866" t="str">
        <f>IF(Select2=2,MSW!$K22,"")</f>
        <v/>
      </c>
      <c r="K20" s="866">
        <f>Industry!$K22</f>
        <v>0</v>
      </c>
      <c r="L20" s="867">
        <f t="shared" si="3"/>
        <v>0.21104929466114611</v>
      </c>
      <c r="M20" s="868">
        <f>Recovery_OX!C15</f>
        <v>0</v>
      </c>
      <c r="N20" s="862"/>
      <c r="O20" s="869">
        <f>(L20-M20)*(1-Recovery_OX!F15)</f>
        <v>0.21104929466114611</v>
      </c>
      <c r="P20" s="695"/>
      <c r="Q20" s="705"/>
      <c r="S20" s="742">
        <f t="shared" si="2"/>
        <v>2003</v>
      </c>
      <c r="T20" s="743">
        <f>IF(Select2=1,Food!$W22,"")</f>
        <v>0.11985672786439136</v>
      </c>
      <c r="U20" s="744">
        <f>IF(Select2=1,Paper!$W22,"")</f>
        <v>1.667667324098087E-2</v>
      </c>
      <c r="V20" s="736">
        <f>IF(Select2=1,Nappies!$W22,"")</f>
        <v>0</v>
      </c>
      <c r="W20" s="744">
        <f>IF(Select2=1,Garden!$W22,"")</f>
        <v>0</v>
      </c>
      <c r="X20" s="736">
        <f>IF(Select2=1,Wood!$W22,"")</f>
        <v>0</v>
      </c>
      <c r="Y20" s="744">
        <f>IF(Select2=1,Textiles!$W22,"")</f>
        <v>6.3072865331647481E-4</v>
      </c>
      <c r="Z20" s="738">
        <f>Sludge!W22</f>
        <v>0</v>
      </c>
      <c r="AA20" s="738" t="str">
        <f>IF(Select2=2,MSW!$W22,"")</f>
        <v/>
      </c>
      <c r="AB20" s="745">
        <f>Industry!$W22</f>
        <v>0</v>
      </c>
      <c r="AC20" s="746">
        <f t="shared" si="0"/>
        <v>0.13716412975868872</v>
      </c>
      <c r="AD20" s="747">
        <f>Recovery_OX!R15</f>
        <v>0</v>
      </c>
      <c r="AE20" s="703"/>
      <c r="AF20" s="749">
        <f>(AC20-AD20)*(1-Recovery_OX!U15)</f>
        <v>0.13716412975868872</v>
      </c>
    </row>
    <row r="21" spans="2:32">
      <c r="B21" s="742">
        <f t="shared" si="1"/>
        <v>2004</v>
      </c>
      <c r="C21" s="864">
        <f>IF(Select2=1,Food!$K23,"")</f>
        <v>0.21145540287702108</v>
      </c>
      <c r="D21" s="865">
        <f>IF(Select2=1,Paper!$K23,"")</f>
        <v>1.0657447812256242E-2</v>
      </c>
      <c r="E21" s="857">
        <f>IF(Select2=1,Nappies!$K23,"")</f>
        <v>2.9495622679826479E-2</v>
      </c>
      <c r="F21" s="865">
        <f>IF(Select2=1,Garden!$K23,"")</f>
        <v>0</v>
      </c>
      <c r="G21" s="857">
        <f>IF(Select2=1,Wood!$K23,"")</f>
        <v>0</v>
      </c>
      <c r="H21" s="865">
        <f>IF(Select2=1,Textiles!$K23,"")</f>
        <v>7.599304866289893E-4</v>
      </c>
      <c r="I21" s="866">
        <f>Sludge!K23</f>
        <v>0</v>
      </c>
      <c r="J21" s="866" t="str">
        <f>IF(Select2=2,MSW!$K23,"")</f>
        <v/>
      </c>
      <c r="K21" s="866">
        <f>Industry!$K23</f>
        <v>0</v>
      </c>
      <c r="L21" s="867">
        <f t="shared" si="3"/>
        <v>0.25236840385573278</v>
      </c>
      <c r="M21" s="868">
        <f>Recovery_OX!C16</f>
        <v>0</v>
      </c>
      <c r="N21" s="862"/>
      <c r="O21" s="869">
        <f>(L21-M21)*(1-Recovery_OX!F16)</f>
        <v>0.25236840385573278</v>
      </c>
      <c r="P21" s="695"/>
      <c r="Q21" s="705"/>
      <c r="S21" s="742">
        <f t="shared" si="2"/>
        <v>2004</v>
      </c>
      <c r="T21" s="743">
        <f>IF(Select2=1,Food!$W23,"")</f>
        <v>0.14147328470808729</v>
      </c>
      <c r="U21" s="744">
        <f>IF(Select2=1,Paper!$W23,"")</f>
        <v>2.2019520273256696E-2</v>
      </c>
      <c r="V21" s="736">
        <f>IF(Select2=1,Nappies!$W23,"")</f>
        <v>0</v>
      </c>
      <c r="W21" s="744">
        <f>IF(Select2=1,Garden!$W23,"")</f>
        <v>0</v>
      </c>
      <c r="X21" s="736">
        <f>IF(Select2=1,Wood!$W23,"")</f>
        <v>0</v>
      </c>
      <c r="Y21" s="744">
        <f>IF(Select2=1,Textiles!$W23,"")</f>
        <v>8.328005332920432E-4</v>
      </c>
      <c r="Z21" s="738">
        <f>Sludge!W23</f>
        <v>0</v>
      </c>
      <c r="AA21" s="738" t="str">
        <f>IF(Select2=2,MSW!$W23,"")</f>
        <v/>
      </c>
      <c r="AB21" s="745">
        <f>Industry!$W23</f>
        <v>0</v>
      </c>
      <c r="AC21" s="746">
        <f t="shared" si="0"/>
        <v>0.16432560551463604</v>
      </c>
      <c r="AD21" s="747">
        <f>Recovery_OX!R16</f>
        <v>0</v>
      </c>
      <c r="AE21" s="703"/>
      <c r="AF21" s="749">
        <f>(AC21-AD21)*(1-Recovery_OX!U16)</f>
        <v>0.16432560551463604</v>
      </c>
    </row>
    <row r="22" spans="2:32">
      <c r="B22" s="742">
        <f t="shared" si="1"/>
        <v>2005</v>
      </c>
      <c r="C22" s="864">
        <f>IF(Select2=1,Food!$K24,"")</f>
        <v>0.23555893210197301</v>
      </c>
      <c r="D22" s="865">
        <f>IF(Select2=1,Paper!$K24,"")</f>
        <v>1.3152387329465082E-2</v>
      </c>
      <c r="E22" s="857">
        <f>IF(Select2=1,Nappies!$K24,"")</f>
        <v>3.5023778309257403E-2</v>
      </c>
      <c r="F22" s="865">
        <f>IF(Select2=1,Garden!$K24,"")</f>
        <v>0</v>
      </c>
      <c r="G22" s="857">
        <f>IF(Select2=1,Wood!$K24,"")</f>
        <v>0</v>
      </c>
      <c r="H22" s="865">
        <f>IF(Select2=1,Textiles!$K24,"")</f>
        <v>9.3783242289200352E-4</v>
      </c>
      <c r="I22" s="866">
        <f>Sludge!K24</f>
        <v>0</v>
      </c>
      <c r="J22" s="866" t="str">
        <f>IF(Select2=2,MSW!$K24,"")</f>
        <v/>
      </c>
      <c r="K22" s="866">
        <f>Industry!$K24</f>
        <v>0</v>
      </c>
      <c r="L22" s="867">
        <f t="shared" si="3"/>
        <v>0.28467293016358752</v>
      </c>
      <c r="M22" s="868">
        <f>Recovery_OX!C17</f>
        <v>0</v>
      </c>
      <c r="N22" s="862"/>
      <c r="O22" s="869">
        <f>(L22-M22)*(1-Recovery_OX!F17)</f>
        <v>0.28467293016358752</v>
      </c>
      <c r="P22" s="695"/>
      <c r="Q22" s="705"/>
      <c r="S22" s="742">
        <f t="shared" si="2"/>
        <v>2005</v>
      </c>
      <c r="T22" s="743">
        <f>IF(Select2=1,Food!$W24,"")</f>
        <v>0.15759964235189988</v>
      </c>
      <c r="U22" s="744">
        <f>IF(Select2=1,Paper!$W24,"")</f>
        <v>2.7174353986498104E-2</v>
      </c>
      <c r="V22" s="736">
        <f>IF(Select2=1,Nappies!$W24,"")</f>
        <v>0</v>
      </c>
      <c r="W22" s="744">
        <f>IF(Select2=1,Garden!$W24,"")</f>
        <v>0</v>
      </c>
      <c r="X22" s="736">
        <f>IF(Select2=1,Wood!$W24,"")</f>
        <v>0</v>
      </c>
      <c r="Y22" s="744">
        <f>IF(Select2=1,Textiles!$W24,"")</f>
        <v>1.0277615593337023E-3</v>
      </c>
      <c r="Z22" s="738">
        <f>Sludge!W24</f>
        <v>0</v>
      </c>
      <c r="AA22" s="738" t="str">
        <f>IF(Select2=2,MSW!$W24,"")</f>
        <v/>
      </c>
      <c r="AB22" s="745">
        <f>Industry!$W24</f>
        <v>0</v>
      </c>
      <c r="AC22" s="746">
        <f t="shared" si="0"/>
        <v>0.18580175789773168</v>
      </c>
      <c r="AD22" s="747">
        <f>Recovery_OX!R17</f>
        <v>0</v>
      </c>
      <c r="AE22" s="703"/>
      <c r="AF22" s="749">
        <f>(AC22-AD22)*(1-Recovery_OX!U17)</f>
        <v>0.18580175789773168</v>
      </c>
    </row>
    <row r="23" spans="2:32">
      <c r="B23" s="742">
        <f t="shared" si="1"/>
        <v>2006</v>
      </c>
      <c r="C23" s="864">
        <f>IF(Select2=1,Food!$K25,"")</f>
        <v>0.25656000243470206</v>
      </c>
      <c r="D23" s="865">
        <f>IF(Select2=1,Paper!$K25,"")</f>
        <v>1.5644676201809569E-2</v>
      </c>
      <c r="E23" s="857">
        <f>IF(Select2=1,Nappies!$K25,"")</f>
        <v>4.0211212403323496E-2</v>
      </c>
      <c r="F23" s="865">
        <f>IF(Select2=1,Garden!$K25,"")</f>
        <v>0</v>
      </c>
      <c r="G23" s="857">
        <f>IF(Select2=1,Wood!$K25,"")</f>
        <v>0</v>
      </c>
      <c r="H23" s="865">
        <f>IF(Select2=1,Textiles!$K25,"")</f>
        <v>1.1155453546318776E-3</v>
      </c>
      <c r="I23" s="866">
        <f>Sludge!K25</f>
        <v>0</v>
      </c>
      <c r="J23" s="866" t="str">
        <f>IF(Select2=2,MSW!$K25,"")</f>
        <v/>
      </c>
      <c r="K23" s="866">
        <f>Industry!$K25</f>
        <v>0</v>
      </c>
      <c r="L23" s="867">
        <f t="shared" si="3"/>
        <v>0.31353143639446701</v>
      </c>
      <c r="M23" s="868">
        <f>Recovery_OX!C18</f>
        <v>0</v>
      </c>
      <c r="N23" s="862"/>
      <c r="O23" s="869">
        <f>(L23-M23)*(1-Recovery_OX!F18)</f>
        <v>0.31353143639446701</v>
      </c>
      <c r="P23" s="695"/>
      <c r="Q23" s="705"/>
      <c r="S23" s="742">
        <f t="shared" si="2"/>
        <v>2006</v>
      </c>
      <c r="T23" s="743">
        <f>IF(Select2=1,Food!$W25,"")</f>
        <v>0.1716503138501575</v>
      </c>
      <c r="U23" s="744">
        <f>IF(Select2=1,Paper!$W25,"")</f>
        <v>3.2323711160763574E-2</v>
      </c>
      <c r="V23" s="736">
        <f>IF(Select2=1,Nappies!$W25,"")</f>
        <v>0</v>
      </c>
      <c r="W23" s="744">
        <f>IF(Select2=1,Garden!$W25,"")</f>
        <v>0</v>
      </c>
      <c r="X23" s="736">
        <f>IF(Select2=1,Wood!$W25,"")</f>
        <v>0</v>
      </c>
      <c r="Y23" s="744">
        <f>IF(Select2=1,Textiles!$W25,"")</f>
        <v>1.2225154571308245E-3</v>
      </c>
      <c r="Z23" s="738">
        <f>Sludge!W25</f>
        <v>0</v>
      </c>
      <c r="AA23" s="738" t="str">
        <f>IF(Select2=2,MSW!$W25,"")</f>
        <v/>
      </c>
      <c r="AB23" s="745">
        <f>Industry!$W25</f>
        <v>0</v>
      </c>
      <c r="AC23" s="746">
        <f t="shared" si="0"/>
        <v>0.20519654046805189</v>
      </c>
      <c r="AD23" s="747">
        <f>Recovery_OX!R18</f>
        <v>0</v>
      </c>
      <c r="AE23" s="703"/>
      <c r="AF23" s="749">
        <f>(AC23-AD23)*(1-Recovery_OX!U18)</f>
        <v>0.20519654046805189</v>
      </c>
    </row>
    <row r="24" spans="2:32">
      <c r="B24" s="742">
        <f t="shared" si="1"/>
        <v>2007</v>
      </c>
      <c r="C24" s="864">
        <f>IF(Select2=1,Food!$K26,"")</f>
        <v>0.2737390474227433</v>
      </c>
      <c r="D24" s="865">
        <f>IF(Select2=1,Paper!$K26,"")</f>
        <v>1.8074775227832757E-2</v>
      </c>
      <c r="E24" s="857">
        <f>IF(Select2=1,Nappies!$K26,"")</f>
        <v>4.4922880124095739E-2</v>
      </c>
      <c r="F24" s="865">
        <f>IF(Select2=1,Garden!$K26,"")</f>
        <v>0</v>
      </c>
      <c r="G24" s="857">
        <f>IF(Select2=1,Wood!$K26,"")</f>
        <v>0</v>
      </c>
      <c r="H24" s="865">
        <f>IF(Select2=1,Textiles!$K26,"")</f>
        <v>1.2888238325502671E-3</v>
      </c>
      <c r="I24" s="866">
        <f>Sludge!K26</f>
        <v>0</v>
      </c>
      <c r="J24" s="866" t="str">
        <f>IF(Select2=2,MSW!$K26,"")</f>
        <v/>
      </c>
      <c r="K24" s="866">
        <f>Industry!$K26</f>
        <v>0</v>
      </c>
      <c r="L24" s="867">
        <f t="shared" si="3"/>
        <v>0.33802552660722202</v>
      </c>
      <c r="M24" s="868">
        <f>Recovery_OX!C19</f>
        <v>0</v>
      </c>
      <c r="N24" s="862"/>
      <c r="O24" s="869">
        <f>(L24-M24)*(1-Recovery_OX!F19)</f>
        <v>0.33802552660722202</v>
      </c>
      <c r="P24" s="695"/>
      <c r="Q24" s="705"/>
      <c r="S24" s="742">
        <f t="shared" si="2"/>
        <v>2007</v>
      </c>
      <c r="T24" s="743">
        <f>IF(Select2=1,Food!$W26,"")</f>
        <v>0.18314387650941791</v>
      </c>
      <c r="U24" s="744">
        <f>IF(Select2=1,Paper!$W26,"")</f>
        <v>3.7344576917009834E-2</v>
      </c>
      <c r="V24" s="736">
        <f>IF(Select2=1,Nappies!$W26,"")</f>
        <v>0</v>
      </c>
      <c r="W24" s="744">
        <f>IF(Select2=1,Garden!$W26,"")</f>
        <v>0</v>
      </c>
      <c r="X24" s="736">
        <f>IF(Select2=1,Wood!$W26,"")</f>
        <v>0</v>
      </c>
      <c r="Y24" s="744">
        <f>IF(Select2=1,Textiles!$W26,"")</f>
        <v>1.4124096795071418E-3</v>
      </c>
      <c r="Z24" s="738">
        <f>Sludge!W26</f>
        <v>0</v>
      </c>
      <c r="AA24" s="738" t="str">
        <f>IF(Select2=2,MSW!$W26,"")</f>
        <v/>
      </c>
      <c r="AB24" s="745">
        <f>Industry!$W26</f>
        <v>0</v>
      </c>
      <c r="AC24" s="746">
        <f t="shared" si="0"/>
        <v>0.2219008631059349</v>
      </c>
      <c r="AD24" s="747">
        <f>Recovery_OX!R19</f>
        <v>0</v>
      </c>
      <c r="AE24" s="703"/>
      <c r="AF24" s="749">
        <f>(AC24-AD24)*(1-Recovery_OX!U19)</f>
        <v>0.2219008631059349</v>
      </c>
    </row>
    <row r="25" spans="2:32">
      <c r="B25" s="742">
        <f t="shared" si="1"/>
        <v>2008</v>
      </c>
      <c r="C25" s="864">
        <f>IF(Select2=1,Food!$K27,"")</f>
        <v>0.28841015840584627</v>
      </c>
      <c r="D25" s="865">
        <f>IF(Select2=1,Paper!$K27,"")</f>
        <v>2.0448741201825747E-2</v>
      </c>
      <c r="E25" s="857">
        <f>IF(Select2=1,Nappies!$K27,"")</f>
        <v>4.923900164170332E-2</v>
      </c>
      <c r="F25" s="865">
        <f>IF(Select2=1,Garden!$K27,"")</f>
        <v>0</v>
      </c>
      <c r="G25" s="857">
        <f>IF(Select2=1,Wood!$K27,"")</f>
        <v>0</v>
      </c>
      <c r="H25" s="865">
        <f>IF(Select2=1,Textiles!$K27,"")</f>
        <v>1.4580997370292428E-3</v>
      </c>
      <c r="I25" s="866">
        <f>Sludge!K27</f>
        <v>0</v>
      </c>
      <c r="J25" s="866" t="str">
        <f>IF(Select2=2,MSW!$K27,"")</f>
        <v/>
      </c>
      <c r="K25" s="866">
        <f>Industry!$K27</f>
        <v>0</v>
      </c>
      <c r="L25" s="867">
        <f t="shared" si="3"/>
        <v>0.35955600098640461</v>
      </c>
      <c r="M25" s="868">
        <f>Recovery_OX!C20</f>
        <v>0</v>
      </c>
      <c r="N25" s="862"/>
      <c r="O25" s="869">
        <f>(L25-M25)*(1-Recovery_OX!F20)</f>
        <v>0.35955600098640461</v>
      </c>
      <c r="P25" s="695"/>
      <c r="Q25" s="705"/>
      <c r="S25" s="742">
        <f t="shared" si="2"/>
        <v>2008</v>
      </c>
      <c r="T25" s="743">
        <f>IF(Select2=1,Food!$W27,"")</f>
        <v>0.19295951722068216</v>
      </c>
      <c r="U25" s="744">
        <f>IF(Select2=1,Paper!$W27,"")</f>
        <v>4.2249465293028407E-2</v>
      </c>
      <c r="V25" s="736">
        <f>IF(Select2=1,Nappies!$W27,"")</f>
        <v>0</v>
      </c>
      <c r="W25" s="744">
        <f>IF(Select2=1,Garden!$W27,"")</f>
        <v>0</v>
      </c>
      <c r="X25" s="736">
        <f>IF(Select2=1,Wood!$W27,"")</f>
        <v>0</v>
      </c>
      <c r="Y25" s="744">
        <f>IF(Select2=1,Textiles!$W27,"")</f>
        <v>1.5979175200320469E-3</v>
      </c>
      <c r="Z25" s="738">
        <f>Sludge!W27</f>
        <v>0</v>
      </c>
      <c r="AA25" s="738" t="str">
        <f>IF(Select2=2,MSW!$W27,"")</f>
        <v/>
      </c>
      <c r="AB25" s="745">
        <f>Industry!$W27</f>
        <v>0</v>
      </c>
      <c r="AC25" s="746">
        <f t="shared" si="0"/>
        <v>0.23680690003374263</v>
      </c>
      <c r="AD25" s="747">
        <f>Recovery_OX!R20</f>
        <v>0</v>
      </c>
      <c r="AE25" s="703"/>
      <c r="AF25" s="749">
        <f>(AC25-AD25)*(1-Recovery_OX!U20)</f>
        <v>0.23680690003374263</v>
      </c>
    </row>
    <row r="26" spans="2:32">
      <c r="B26" s="742">
        <f t="shared" si="1"/>
        <v>2009</v>
      </c>
      <c r="C26" s="864">
        <f>IF(Select2=1,Food!$K28,"")</f>
        <v>0.30144129059612812</v>
      </c>
      <c r="D26" s="865">
        <f>IF(Select2=1,Paper!$K28,"")</f>
        <v>2.2771779082824885E-2</v>
      </c>
      <c r="E26" s="857">
        <f>IF(Select2=1,Nappies!$K28,"")</f>
        <v>5.3225860990512665E-2</v>
      </c>
      <c r="F26" s="865">
        <f>IF(Select2=1,Garden!$K28,"")</f>
        <v>0</v>
      </c>
      <c r="G26" s="857">
        <f>IF(Select2=1,Wood!$K28,"")</f>
        <v>0</v>
      </c>
      <c r="H26" s="865">
        <f>IF(Select2=1,Textiles!$K28,"")</f>
        <v>1.6237442082444875E-3</v>
      </c>
      <c r="I26" s="866">
        <f>Sludge!K28</f>
        <v>0</v>
      </c>
      <c r="J26" s="866" t="str">
        <f>IF(Select2=2,MSW!$K28,"")</f>
        <v/>
      </c>
      <c r="K26" s="866">
        <f>Industry!$K28</f>
        <v>0</v>
      </c>
      <c r="L26" s="867">
        <f t="shared" si="3"/>
        <v>0.37906267487771017</v>
      </c>
      <c r="M26" s="868">
        <f>Recovery_OX!C21</f>
        <v>0</v>
      </c>
      <c r="N26" s="862"/>
      <c r="O26" s="869">
        <f>(L26-M26)*(1-Recovery_OX!F21)</f>
        <v>0.37906267487771017</v>
      </c>
      <c r="P26" s="695"/>
      <c r="Q26" s="705"/>
      <c r="S26" s="742">
        <f t="shared" si="2"/>
        <v>2009</v>
      </c>
      <c r="T26" s="743">
        <f>IF(Select2=1,Food!$W28,"")</f>
        <v>0.20167793750856028</v>
      </c>
      <c r="U26" s="744">
        <f>IF(Select2=1,Paper!$W28,"")</f>
        <v>4.7049130336415064E-2</v>
      </c>
      <c r="V26" s="736">
        <f>IF(Select2=1,Nappies!$W28,"")</f>
        <v>0</v>
      </c>
      <c r="W26" s="744">
        <f>IF(Select2=1,Garden!$W28,"")</f>
        <v>0</v>
      </c>
      <c r="X26" s="736">
        <f>IF(Select2=1,Wood!$W28,"")</f>
        <v>0</v>
      </c>
      <c r="Y26" s="744">
        <f>IF(Select2=1,Textiles!$W28,"")</f>
        <v>1.7794457076651918E-3</v>
      </c>
      <c r="Z26" s="738">
        <f>Sludge!W28</f>
        <v>0</v>
      </c>
      <c r="AA26" s="738" t="str">
        <f>IF(Select2=2,MSW!$W28,"")</f>
        <v/>
      </c>
      <c r="AB26" s="745">
        <f>Industry!$W28</f>
        <v>0</v>
      </c>
      <c r="AC26" s="746">
        <f t="shared" si="0"/>
        <v>0.25050651355264053</v>
      </c>
      <c r="AD26" s="747">
        <f>Recovery_OX!R21</f>
        <v>0</v>
      </c>
      <c r="AE26" s="703"/>
      <c r="AF26" s="749">
        <f>(AC26-AD26)*(1-Recovery_OX!U21)</f>
        <v>0.25050651355264053</v>
      </c>
    </row>
    <row r="27" spans="2:32">
      <c r="B27" s="742">
        <f t="shared" si="1"/>
        <v>2010</v>
      </c>
      <c r="C27" s="864">
        <f>IF(Select2=1,Food!$K29,"")</f>
        <v>0.31339811857728372</v>
      </c>
      <c r="D27" s="865">
        <f>IF(Select2=1,Paper!$K29,"")</f>
        <v>2.5048188994307136E-2</v>
      </c>
      <c r="E27" s="857">
        <f>IF(Select2=1,Nappies!$K29,"")</f>
        <v>5.6937636052279583E-2</v>
      </c>
      <c r="F27" s="865">
        <f>IF(Select2=1,Garden!$K29,"")</f>
        <v>0</v>
      </c>
      <c r="G27" s="857">
        <f>IF(Select2=1,Wood!$K29,"")</f>
        <v>0</v>
      </c>
      <c r="H27" s="865">
        <f>IF(Select2=1,Textiles!$K29,"")</f>
        <v>1.7860638669727554E-3</v>
      </c>
      <c r="I27" s="866">
        <f>Sludge!K29</f>
        <v>0</v>
      </c>
      <c r="J27" s="866" t="str">
        <f>IF(Select2=2,MSW!$K29,"")</f>
        <v/>
      </c>
      <c r="K27" s="866">
        <f>Industry!$K29</f>
        <v>0</v>
      </c>
      <c r="L27" s="867">
        <f t="shared" si="3"/>
        <v>0.39717000749084325</v>
      </c>
      <c r="M27" s="868">
        <f>Recovery_OX!C22</f>
        <v>0</v>
      </c>
      <c r="N27" s="862"/>
      <c r="O27" s="869">
        <f>(L27-M27)*(1-Recovery_OX!F22)</f>
        <v>0.39717000749084325</v>
      </c>
      <c r="P27" s="695"/>
      <c r="Q27" s="705"/>
      <c r="S27" s="742">
        <f t="shared" si="2"/>
        <v>2010</v>
      </c>
      <c r="T27" s="743">
        <f>IF(Select2=1,Food!$W29,"")</f>
        <v>0.20967759940496236</v>
      </c>
      <c r="U27" s="744">
        <f>IF(Select2=1,Paper!$W29,"")</f>
        <v>5.1752456599808129E-2</v>
      </c>
      <c r="V27" s="736">
        <f>IF(Select2=1,Nappies!$W29,"")</f>
        <v>0</v>
      </c>
      <c r="W27" s="744">
        <f>IF(Select2=1,Garden!$W29,"")</f>
        <v>0</v>
      </c>
      <c r="X27" s="736">
        <f>IF(Select2=1,Wood!$W29,"")</f>
        <v>0</v>
      </c>
      <c r="Y27" s="744">
        <f>IF(Select2=1,Textiles!$W29,"")</f>
        <v>1.9573302651756225E-3</v>
      </c>
      <c r="Z27" s="738">
        <f>Sludge!W29</f>
        <v>0</v>
      </c>
      <c r="AA27" s="738" t="str">
        <f>IF(Select2=2,MSW!$W29,"")</f>
        <v/>
      </c>
      <c r="AB27" s="745">
        <f>Industry!$W29</f>
        <v>0</v>
      </c>
      <c r="AC27" s="746">
        <f t="shared" si="0"/>
        <v>0.26338738626994612</v>
      </c>
      <c r="AD27" s="747">
        <f>Recovery_OX!R22</f>
        <v>0</v>
      </c>
      <c r="AE27" s="703"/>
      <c r="AF27" s="749">
        <f>(AC27-AD27)*(1-Recovery_OX!U22)</f>
        <v>0.26338738626994612</v>
      </c>
    </row>
    <row r="28" spans="2:32">
      <c r="B28" s="742">
        <f t="shared" si="1"/>
        <v>2011</v>
      </c>
      <c r="C28" s="864">
        <f>IF(Select2=1,Food!$K30,"")</f>
        <v>0.32598032729515969</v>
      </c>
      <c r="D28" s="865">
        <f>IF(Select2=1,Paper!$K30,"")</f>
        <v>2.7327239151837684E-2</v>
      </c>
      <c r="E28" s="857">
        <f>IF(Select2=1,Nappies!$K30,"")</f>
        <v>6.0562750582966562E-2</v>
      </c>
      <c r="F28" s="865">
        <f>IF(Select2=1,Garden!$K30,"")</f>
        <v>0</v>
      </c>
      <c r="G28" s="857">
        <f>IF(Select2=1,Wood!$K30,"")</f>
        <v>0</v>
      </c>
      <c r="H28" s="865">
        <f>IF(Select2=1,Textiles!$K30,"")</f>
        <v>1.9485717887354429E-3</v>
      </c>
      <c r="I28" s="866">
        <f>Sludge!K30</f>
        <v>0</v>
      </c>
      <c r="J28" s="866" t="str">
        <f>IF(Select2=2,MSW!$K30,"")</f>
        <v/>
      </c>
      <c r="K28" s="866">
        <f>Industry!$K30</f>
        <v>0</v>
      </c>
      <c r="L28" s="867">
        <f t="shared" si="3"/>
        <v>0.41581888881869933</v>
      </c>
      <c r="M28" s="868">
        <f>Recovery_OX!C23</f>
        <v>0</v>
      </c>
      <c r="N28" s="862"/>
      <c r="O28" s="869">
        <f>(L28-M28)*(1-Recovery_OX!F23)</f>
        <v>0.41581888881869933</v>
      </c>
      <c r="P28" s="695"/>
      <c r="Q28" s="705"/>
      <c r="S28" s="742">
        <f t="shared" si="2"/>
        <v>2011</v>
      </c>
      <c r="T28" s="743">
        <f>IF(Select2=1,Food!$W30,"")</f>
        <v>0.21809566946598549</v>
      </c>
      <c r="U28" s="744">
        <f>IF(Select2=1,Paper!$W30,"")</f>
        <v>5.6461237917019999E-2</v>
      </c>
      <c r="V28" s="736">
        <f>IF(Select2=1,Nappies!$W30,"")</f>
        <v>0</v>
      </c>
      <c r="W28" s="744">
        <f>IF(Select2=1,Garden!$W30,"")</f>
        <v>0</v>
      </c>
      <c r="X28" s="736">
        <f>IF(Select2=1,Wood!$W30,"")</f>
        <v>0</v>
      </c>
      <c r="Y28" s="744">
        <f>IF(Select2=1,Textiles!$W30,"")</f>
        <v>2.1354211383402119E-3</v>
      </c>
      <c r="Z28" s="738">
        <f>Sludge!W30</f>
        <v>0</v>
      </c>
      <c r="AA28" s="738" t="str">
        <f>IF(Select2=2,MSW!$W30,"")</f>
        <v/>
      </c>
      <c r="AB28" s="745">
        <f>Industry!$W30</f>
        <v>0</v>
      </c>
      <c r="AC28" s="746">
        <f t="shared" si="0"/>
        <v>0.27669232852134568</v>
      </c>
      <c r="AD28" s="747">
        <f>Recovery_OX!R23</f>
        <v>0</v>
      </c>
      <c r="AE28" s="703"/>
      <c r="AF28" s="749">
        <f>(AC28-AD28)*(1-Recovery_OX!U23)</f>
        <v>0.27669232852134568</v>
      </c>
    </row>
    <row r="29" spans="2:32">
      <c r="B29" s="742">
        <f t="shared" si="1"/>
        <v>2012</v>
      </c>
      <c r="C29" s="864">
        <f>IF(Select2=1,Food!$K31,"")</f>
        <v>0.21851114799920424</v>
      </c>
      <c r="D29" s="865">
        <f>IF(Select2=1,Paper!$K31,"")</f>
        <v>2.5479748900265321E-2</v>
      </c>
      <c r="E29" s="857">
        <f>IF(Select2=1,Nappies!$K31,"")</f>
        <v>5.1094661863151015E-2</v>
      </c>
      <c r="F29" s="865">
        <f>IF(Select2=1,Garden!$K31,"")</f>
        <v>0</v>
      </c>
      <c r="G29" s="857">
        <f>IF(Select2=1,Wood!$K31,"")</f>
        <v>0</v>
      </c>
      <c r="H29" s="865">
        <f>IF(Select2=1,Textiles!$K31,"")</f>
        <v>1.8168362934600059E-3</v>
      </c>
      <c r="I29" s="866">
        <f>Sludge!K31</f>
        <v>0</v>
      </c>
      <c r="J29" s="866" t="str">
        <f>IF(Select2=2,MSW!$K31,"")</f>
        <v/>
      </c>
      <c r="K29" s="866">
        <f>Industry!$K31</f>
        <v>0</v>
      </c>
      <c r="L29" s="867">
        <f>SUM(C29:K29)</f>
        <v>0.29690239505608063</v>
      </c>
      <c r="M29" s="868">
        <f>Recovery_OX!C24</f>
        <v>0</v>
      </c>
      <c r="N29" s="862"/>
      <c r="O29" s="869">
        <f>(L29-M29)*(1-Recovery_OX!F24)</f>
        <v>0.29690239505608063</v>
      </c>
      <c r="P29" s="695"/>
      <c r="Q29" s="705"/>
      <c r="S29" s="742">
        <f t="shared" si="2"/>
        <v>2012</v>
      </c>
      <c r="T29" s="743">
        <f>IF(Select2=1,Food!$W31,"")</f>
        <v>0.14619389919661296</v>
      </c>
      <c r="U29" s="744">
        <f>IF(Select2=1,Paper!$W31,"")</f>
        <v>5.2644109298068849E-2</v>
      </c>
      <c r="V29" s="736">
        <f>IF(Select2=1,Nappies!$W31,"")</f>
        <v>0</v>
      </c>
      <c r="W29" s="744">
        <f>IF(Select2=1,Garden!$W31,"")</f>
        <v>0</v>
      </c>
      <c r="X29" s="736">
        <f>IF(Select2=1,Wood!$W31,"")</f>
        <v>0</v>
      </c>
      <c r="Y29" s="744">
        <f>IF(Select2=1,Textiles!$W31,"")</f>
        <v>1.9910534722849382E-3</v>
      </c>
      <c r="Z29" s="738">
        <f>Sludge!W31</f>
        <v>0</v>
      </c>
      <c r="AA29" s="738" t="str">
        <f>IF(Select2=2,MSW!$W31,"")</f>
        <v/>
      </c>
      <c r="AB29" s="745">
        <f>Industry!$W31</f>
        <v>0</v>
      </c>
      <c r="AC29" s="746">
        <f t="shared" si="0"/>
        <v>0.20082906196696673</v>
      </c>
      <c r="AD29" s="747">
        <f>Recovery_OX!R24</f>
        <v>0</v>
      </c>
      <c r="AE29" s="703"/>
      <c r="AF29" s="749">
        <f>(AC29-AD29)*(1-Recovery_OX!U24)</f>
        <v>0.20082906196696673</v>
      </c>
    </row>
    <row r="30" spans="2:32">
      <c r="B30" s="742">
        <f t="shared" si="1"/>
        <v>2013</v>
      </c>
      <c r="C30" s="864">
        <f>IF(Select2=1,Food!$K32,"")</f>
        <v>0.14647240278612697</v>
      </c>
      <c r="D30" s="865">
        <f>IF(Select2=1,Paper!$K32,"")</f>
        <v>2.3757160407362771E-2</v>
      </c>
      <c r="E30" s="857">
        <f>IF(Select2=1,Nappies!$K32,"")</f>
        <v>4.3106768529829545E-2</v>
      </c>
      <c r="F30" s="865">
        <f>IF(Select2=1,Garden!$K32,"")</f>
        <v>0</v>
      </c>
      <c r="G30" s="857">
        <f>IF(Select2=1,Wood!$K32,"")</f>
        <v>0</v>
      </c>
      <c r="H30" s="865">
        <f>IF(Select2=1,Textiles!$K32,"")</f>
        <v>1.6940069318029393E-3</v>
      </c>
      <c r="I30" s="866">
        <f>Sludge!K32</f>
        <v>0</v>
      </c>
      <c r="J30" s="866" t="str">
        <f>IF(Select2=2,MSW!$K32,"")</f>
        <v/>
      </c>
      <c r="K30" s="866">
        <f>Industry!$K32</f>
        <v>0</v>
      </c>
      <c r="L30" s="867">
        <f t="shared" si="3"/>
        <v>0.21503033865512222</v>
      </c>
      <c r="M30" s="868">
        <f>Recovery_OX!C25</f>
        <v>0</v>
      </c>
      <c r="N30" s="862"/>
      <c r="O30" s="869">
        <f>(L30-M30)*(1-Recovery_OX!F25)</f>
        <v>0.21503033865512222</v>
      </c>
      <c r="P30" s="695"/>
      <c r="Q30" s="705"/>
      <c r="S30" s="742">
        <f t="shared" si="2"/>
        <v>2013</v>
      </c>
      <c r="T30" s="743">
        <f>IF(Select2=1,Food!$W32,"")</f>
        <v>9.7996701239603218E-2</v>
      </c>
      <c r="U30" s="744">
        <f>IF(Select2=1,Paper!$W32,"")</f>
        <v>4.9085042163972664E-2</v>
      </c>
      <c r="V30" s="736">
        <f>IF(Select2=1,Nappies!$W32,"")</f>
        <v>0</v>
      </c>
      <c r="W30" s="744">
        <f>IF(Select2=1,Garden!$W32,"")</f>
        <v>0</v>
      </c>
      <c r="X30" s="736">
        <f>IF(Select2=1,Wood!$W32,"")</f>
        <v>0</v>
      </c>
      <c r="Y30" s="744">
        <f>IF(Select2=1,Textiles!$W32,"")</f>
        <v>1.8564459526607558E-3</v>
      </c>
      <c r="Z30" s="738">
        <f>Sludge!W32</f>
        <v>0</v>
      </c>
      <c r="AA30" s="738" t="str">
        <f>IF(Select2=2,MSW!$W32,"")</f>
        <v/>
      </c>
      <c r="AB30" s="745">
        <f>Industry!$W32</f>
        <v>0</v>
      </c>
      <c r="AC30" s="746">
        <f t="shared" si="0"/>
        <v>0.14893818935623665</v>
      </c>
      <c r="AD30" s="747">
        <f>Recovery_OX!R25</f>
        <v>0</v>
      </c>
      <c r="AE30" s="703"/>
      <c r="AF30" s="749">
        <f>(AC30-AD30)*(1-Recovery_OX!U25)</f>
        <v>0.14893818935623665</v>
      </c>
    </row>
    <row r="31" spans="2:32">
      <c r="B31" s="742">
        <f t="shared" si="1"/>
        <v>2014</v>
      </c>
      <c r="C31" s="864">
        <f>IF(Select2=1,Food!$K33,"")</f>
        <v>9.8183387778547349E-2</v>
      </c>
      <c r="D31" s="865">
        <f>IF(Select2=1,Paper!$K33,"")</f>
        <v>2.2151029542339329E-2</v>
      </c>
      <c r="E31" s="857">
        <f>IF(Select2=1,Nappies!$K33,"")</f>
        <v>3.6367663965781408E-2</v>
      </c>
      <c r="F31" s="865">
        <f>IF(Select2=1,Garden!$K33,"")</f>
        <v>0</v>
      </c>
      <c r="G31" s="857">
        <f>IF(Select2=1,Wood!$K33,"")</f>
        <v>0</v>
      </c>
      <c r="H31" s="865">
        <f>IF(Select2=1,Textiles!$K33,"")</f>
        <v>1.579481594090898E-3</v>
      </c>
      <c r="I31" s="866">
        <f>Sludge!K33</f>
        <v>0</v>
      </c>
      <c r="J31" s="866" t="str">
        <f>IF(Select2=2,MSW!$K33,"")</f>
        <v/>
      </c>
      <c r="K31" s="866">
        <f>Industry!$K33</f>
        <v>0</v>
      </c>
      <c r="L31" s="867">
        <f t="shared" si="3"/>
        <v>0.15828156288075898</v>
      </c>
      <c r="M31" s="868">
        <f>Recovery_OX!C26</f>
        <v>0</v>
      </c>
      <c r="N31" s="862"/>
      <c r="O31" s="869">
        <f>(L31-M31)*(1-Recovery_OX!F26)</f>
        <v>0.15828156288075898</v>
      </c>
      <c r="P31" s="695"/>
      <c r="Q31" s="705"/>
      <c r="S31" s="742">
        <f t="shared" si="2"/>
        <v>2014</v>
      </c>
      <c r="T31" s="743">
        <f>IF(Select2=1,Food!$W33,"")</f>
        <v>6.5689153286271632E-2</v>
      </c>
      <c r="U31" s="744">
        <f>IF(Select2=1,Paper!$W33,"")</f>
        <v>4.5766589963510997E-2</v>
      </c>
      <c r="V31" s="736">
        <f>IF(Select2=1,Nappies!$W33,"")</f>
        <v>0</v>
      </c>
      <c r="W31" s="744">
        <f>IF(Select2=1,Garden!$W33,"")</f>
        <v>0</v>
      </c>
      <c r="X31" s="736">
        <f>IF(Select2=1,Wood!$W33,"")</f>
        <v>0</v>
      </c>
      <c r="Y31" s="744">
        <f>IF(Select2=1,Textiles!$W33,"")</f>
        <v>1.7309387332502995E-3</v>
      </c>
      <c r="Z31" s="738">
        <f>Sludge!W33</f>
        <v>0</v>
      </c>
      <c r="AA31" s="738" t="str">
        <f>IF(Select2=2,MSW!$W33,"")</f>
        <v/>
      </c>
      <c r="AB31" s="745">
        <f>Industry!$W33</f>
        <v>0</v>
      </c>
      <c r="AC31" s="746">
        <f t="shared" si="0"/>
        <v>0.11318668198303293</v>
      </c>
      <c r="AD31" s="747">
        <f>Recovery_OX!R26</f>
        <v>0</v>
      </c>
      <c r="AE31" s="703"/>
      <c r="AF31" s="749">
        <f>(AC31-AD31)*(1-Recovery_OX!U26)</f>
        <v>0.11318668198303293</v>
      </c>
    </row>
    <row r="32" spans="2:32">
      <c r="B32" s="742">
        <f t="shared" si="1"/>
        <v>2015</v>
      </c>
      <c r="C32" s="864">
        <f>IF(Select2=1,Food!$K34,"")</f>
        <v>6.5814293015650879E-2</v>
      </c>
      <c r="D32" s="865">
        <f>IF(Select2=1,Paper!$K34,"")</f>
        <v>2.0653483049831275E-2</v>
      </c>
      <c r="E32" s="857">
        <f>IF(Select2=1,Nappies!$K34,"")</f>
        <v>3.0682118549729888E-2</v>
      </c>
      <c r="F32" s="865">
        <f>IF(Select2=1,Garden!$K34,"")</f>
        <v>0</v>
      </c>
      <c r="G32" s="857">
        <f>IF(Select2=1,Wood!$K34,"")</f>
        <v>0</v>
      </c>
      <c r="H32" s="865">
        <f>IF(Select2=1,Textiles!$K34,"")</f>
        <v>1.4726988769855486E-3</v>
      </c>
      <c r="I32" s="866">
        <f>Sludge!K34</f>
        <v>0</v>
      </c>
      <c r="J32" s="866" t="str">
        <f>IF(Select2=2,MSW!$K34,"")</f>
        <v/>
      </c>
      <c r="K32" s="866">
        <f>Industry!$K34</f>
        <v>0</v>
      </c>
      <c r="L32" s="867">
        <f t="shared" si="3"/>
        <v>0.1186225934921976</v>
      </c>
      <c r="M32" s="868">
        <f>Recovery_OX!C27</f>
        <v>0</v>
      </c>
      <c r="N32" s="862"/>
      <c r="O32" s="869">
        <f>(L32-M32)*(1-Recovery_OX!F27)</f>
        <v>0.1186225934921976</v>
      </c>
      <c r="P32" s="695"/>
      <c r="Q32" s="705"/>
      <c r="S32" s="742">
        <f t="shared" si="2"/>
        <v>2015</v>
      </c>
      <c r="T32" s="743">
        <f>IF(Select2=1,Food!$W34,"")</f>
        <v>4.4032756254895764E-2</v>
      </c>
      <c r="U32" s="744">
        <f>IF(Select2=1,Paper!$W34,"")</f>
        <v>4.2672485640147258E-2</v>
      </c>
      <c r="V32" s="736">
        <f>IF(Select2=1,Nappies!$W34,"")</f>
        <v>0</v>
      </c>
      <c r="W32" s="744">
        <f>IF(Select2=1,Garden!$W34,"")</f>
        <v>0</v>
      </c>
      <c r="X32" s="736">
        <f>IF(Select2=1,Wood!$W34,"")</f>
        <v>0</v>
      </c>
      <c r="Y32" s="744">
        <f>IF(Select2=1,Textiles!$W34,"")</f>
        <v>1.6139165775184098E-3</v>
      </c>
      <c r="Z32" s="738">
        <f>Sludge!W34</f>
        <v>0</v>
      </c>
      <c r="AA32" s="738" t="str">
        <f>IF(Select2=2,MSW!$W34,"")</f>
        <v/>
      </c>
      <c r="AB32" s="745">
        <f>Industry!$W34</f>
        <v>0</v>
      </c>
      <c r="AC32" s="746">
        <f t="shared" si="0"/>
        <v>8.8319158472561443E-2</v>
      </c>
      <c r="AD32" s="747">
        <f>Recovery_OX!R27</f>
        <v>0</v>
      </c>
      <c r="AE32" s="703"/>
      <c r="AF32" s="749">
        <f>(AC32-AD32)*(1-Recovery_OX!U27)</f>
        <v>8.8319158472561443E-2</v>
      </c>
    </row>
    <row r="33" spans="2:32">
      <c r="B33" s="742">
        <f t="shared" si="1"/>
        <v>2016</v>
      </c>
      <c r="C33" s="864">
        <f>IF(Select2=1,Food!$K35,"")</f>
        <v>4.4116639924054152E-2</v>
      </c>
      <c r="D33" s="865">
        <f>IF(Select2=1,Paper!$K35,"")</f>
        <v>1.9257179955194936E-2</v>
      </c>
      <c r="E33" s="857">
        <f>IF(Select2=1,Nappies!$K35,"")</f>
        <v>2.5885423919046371E-2</v>
      </c>
      <c r="F33" s="865">
        <f>IF(Select2=1,Garden!$K35,"")</f>
        <v>0</v>
      </c>
      <c r="G33" s="857">
        <f>IF(Select2=1,Wood!$K35,"")</f>
        <v>0</v>
      </c>
      <c r="H33" s="865">
        <f>IF(Select2=1,Textiles!$K35,"")</f>
        <v>1.373135331483756E-3</v>
      </c>
      <c r="I33" s="866">
        <f>Sludge!K35</f>
        <v>0</v>
      </c>
      <c r="J33" s="866" t="str">
        <f>IF(Select2=2,MSW!$K35,"")</f>
        <v/>
      </c>
      <c r="K33" s="866">
        <f>Industry!$K35</f>
        <v>0</v>
      </c>
      <c r="L33" s="867">
        <f t="shared" si="3"/>
        <v>9.0632379129779214E-2</v>
      </c>
      <c r="M33" s="868">
        <f>Recovery_OX!C28</f>
        <v>0</v>
      </c>
      <c r="N33" s="862"/>
      <c r="O33" s="869">
        <f>(L33-M33)*(1-Recovery_OX!F28)</f>
        <v>9.0632379129779214E-2</v>
      </c>
      <c r="P33" s="695"/>
      <c r="Q33" s="705"/>
      <c r="S33" s="742">
        <f t="shared" si="2"/>
        <v>2016</v>
      </c>
      <c r="T33" s="743">
        <f>IF(Select2=1,Food!$W35,"")</f>
        <v>2.9516039199857812E-2</v>
      </c>
      <c r="U33" s="744">
        <f>IF(Select2=1,Paper!$W35,"")</f>
        <v>3.9787561890898625E-2</v>
      </c>
      <c r="V33" s="736">
        <f>IF(Select2=1,Nappies!$W35,"")</f>
        <v>0</v>
      </c>
      <c r="W33" s="744">
        <f>IF(Select2=1,Garden!$W35,"")</f>
        <v>0</v>
      </c>
      <c r="X33" s="736">
        <f>IF(Select2=1,Wood!$W35,"")</f>
        <v>0</v>
      </c>
      <c r="Y33" s="744">
        <f>IF(Select2=1,Textiles!$W35,"")</f>
        <v>1.5048058427219245E-3</v>
      </c>
      <c r="Z33" s="738">
        <f>Sludge!W35</f>
        <v>0</v>
      </c>
      <c r="AA33" s="738" t="str">
        <f>IF(Select2=2,MSW!$W35,"")</f>
        <v/>
      </c>
      <c r="AB33" s="745">
        <f>Industry!$W35</f>
        <v>0</v>
      </c>
      <c r="AC33" s="746">
        <f t="shared" si="0"/>
        <v>7.0808406933478354E-2</v>
      </c>
      <c r="AD33" s="747">
        <f>Recovery_OX!R28</f>
        <v>0</v>
      </c>
      <c r="AE33" s="703"/>
      <c r="AF33" s="749">
        <f>(AC33-AD33)*(1-Recovery_OX!U28)</f>
        <v>7.0808406933478354E-2</v>
      </c>
    </row>
    <row r="34" spans="2:32">
      <c r="B34" s="742">
        <f t="shared" si="1"/>
        <v>2017</v>
      </c>
      <c r="C34" s="864">
        <f>IF(Select2=1,Food!$K36,"")</f>
        <v>2.9572268104829703E-2</v>
      </c>
      <c r="D34" s="865">
        <f>IF(Select2=1,Paper!$K36,"")</f>
        <v>1.7955275579040465E-2</v>
      </c>
      <c r="E34" s="857">
        <f>IF(Select2=1,Nappies!$K36,"")</f>
        <v>2.1838621423181898E-2</v>
      </c>
      <c r="F34" s="865">
        <f>IF(Select2=1,Garden!$K36,"")</f>
        <v>0</v>
      </c>
      <c r="G34" s="857">
        <f>IF(Select2=1,Wood!$K36,"")</f>
        <v>0</v>
      </c>
      <c r="H34" s="865">
        <f>IF(Select2=1,Textiles!$K36,"")</f>
        <v>1.2803028969699598E-3</v>
      </c>
      <c r="I34" s="866">
        <f>Sludge!K36</f>
        <v>0</v>
      </c>
      <c r="J34" s="866" t="str">
        <f>IF(Select2=2,MSW!$K36,"")</f>
        <v/>
      </c>
      <c r="K34" s="866">
        <f>Industry!$K36</f>
        <v>0</v>
      </c>
      <c r="L34" s="867">
        <f t="shared" si="3"/>
        <v>7.0646468004022023E-2</v>
      </c>
      <c r="M34" s="868">
        <f>Recovery_OX!C29</f>
        <v>0</v>
      </c>
      <c r="N34" s="862"/>
      <c r="O34" s="869">
        <f>(L34-M34)*(1-Recovery_OX!F29)</f>
        <v>7.0646468004022023E-2</v>
      </c>
      <c r="P34" s="695"/>
      <c r="Q34" s="705"/>
      <c r="S34" s="742">
        <f t="shared" si="2"/>
        <v>2017</v>
      </c>
      <c r="T34" s="743">
        <f>IF(Select2=1,Food!$W36,"")</f>
        <v>1.9785192755238424E-2</v>
      </c>
      <c r="U34" s="744">
        <f>IF(Select2=1,Paper!$W36,"")</f>
        <v>3.7097676816199299E-2</v>
      </c>
      <c r="V34" s="736">
        <f>IF(Select2=1,Nappies!$W36,"")</f>
        <v>0</v>
      </c>
      <c r="W34" s="744">
        <f>IF(Select2=1,Garden!$W36,"")</f>
        <v>0</v>
      </c>
      <c r="X34" s="736">
        <f>IF(Select2=1,Wood!$W36,"")</f>
        <v>0</v>
      </c>
      <c r="Y34" s="744">
        <f>IF(Select2=1,Textiles!$W36,"")</f>
        <v>1.4030716679122846E-3</v>
      </c>
      <c r="Z34" s="738">
        <f>Sludge!W36</f>
        <v>0</v>
      </c>
      <c r="AA34" s="738" t="str">
        <f>IF(Select2=2,MSW!$W36,"")</f>
        <v/>
      </c>
      <c r="AB34" s="745">
        <f>Industry!$W36</f>
        <v>0</v>
      </c>
      <c r="AC34" s="746">
        <f t="shared" si="0"/>
        <v>5.8285941239350006E-2</v>
      </c>
      <c r="AD34" s="747">
        <f>Recovery_OX!R29</f>
        <v>0</v>
      </c>
      <c r="AE34" s="703"/>
      <c r="AF34" s="749">
        <f>(AC34-AD34)*(1-Recovery_OX!U29)</f>
        <v>5.8285941239350006E-2</v>
      </c>
    </row>
    <row r="35" spans="2:32">
      <c r="B35" s="742">
        <f t="shared" si="1"/>
        <v>2018</v>
      </c>
      <c r="C35" s="864">
        <f>IF(Select2=1,Food!$K37,"")</f>
        <v>1.9822884117407714E-2</v>
      </c>
      <c r="D35" s="865">
        <f>IF(Select2=1,Paper!$K37,"")</f>
        <v>1.6741387984605526E-2</v>
      </c>
      <c r="E35" s="857">
        <f>IF(Select2=1,Nappies!$K37,"")</f>
        <v>1.8424476537706611E-2</v>
      </c>
      <c r="F35" s="865">
        <f>IF(Select2=1,Garden!$K37,"")</f>
        <v>0</v>
      </c>
      <c r="G35" s="857">
        <f>IF(Select2=1,Wood!$K37,"")</f>
        <v>0</v>
      </c>
      <c r="H35" s="865">
        <f>IF(Select2=1,Textiles!$K37,"")</f>
        <v>1.1937465087424725E-3</v>
      </c>
      <c r="I35" s="866">
        <f>Sludge!K37</f>
        <v>0</v>
      </c>
      <c r="J35" s="866" t="str">
        <f>IF(Select2=2,MSW!$K37,"")</f>
        <v/>
      </c>
      <c r="K35" s="866">
        <f>Industry!$K37</f>
        <v>0</v>
      </c>
      <c r="L35" s="867">
        <f t="shared" si="3"/>
        <v>5.6182495148462325E-2</v>
      </c>
      <c r="M35" s="868">
        <f>Recovery_OX!C30</f>
        <v>0</v>
      </c>
      <c r="N35" s="862"/>
      <c r="O35" s="869">
        <f>(L35-M35)*(1-Recovery_OX!F30)</f>
        <v>5.6182495148462325E-2</v>
      </c>
      <c r="P35" s="695"/>
      <c r="Q35" s="705"/>
      <c r="S35" s="742">
        <f t="shared" si="2"/>
        <v>2018</v>
      </c>
      <c r="T35" s="743">
        <f>IF(Select2=1,Food!$W37,"")</f>
        <v>1.3262411318515419E-2</v>
      </c>
      <c r="U35" s="744">
        <f>IF(Select2=1,Paper!$W37,"")</f>
        <v>3.4589644596292407E-2</v>
      </c>
      <c r="V35" s="736">
        <f>IF(Select2=1,Nappies!$W37,"")</f>
        <v>0</v>
      </c>
      <c r="W35" s="744">
        <f>IF(Select2=1,Garden!$W37,"")</f>
        <v>0</v>
      </c>
      <c r="X35" s="736">
        <f>IF(Select2=1,Wood!$W37,"")</f>
        <v>0</v>
      </c>
      <c r="Y35" s="744">
        <f>IF(Select2=1,Textiles!$W37,"")</f>
        <v>1.3082153520465453E-3</v>
      </c>
      <c r="Z35" s="738">
        <f>Sludge!W37</f>
        <v>0</v>
      </c>
      <c r="AA35" s="738" t="str">
        <f>IF(Select2=2,MSW!$W37,"")</f>
        <v/>
      </c>
      <c r="AB35" s="745">
        <f>Industry!$W37</f>
        <v>0</v>
      </c>
      <c r="AC35" s="746">
        <f t="shared" si="0"/>
        <v>4.916027126685437E-2</v>
      </c>
      <c r="AD35" s="747">
        <f>Recovery_OX!R30</f>
        <v>0</v>
      </c>
      <c r="AE35" s="703"/>
      <c r="AF35" s="749">
        <f>(AC35-AD35)*(1-Recovery_OX!U30)</f>
        <v>4.916027126685437E-2</v>
      </c>
    </row>
    <row r="36" spans="2:32">
      <c r="B36" s="742">
        <f t="shared" si="1"/>
        <v>2019</v>
      </c>
      <c r="C36" s="864">
        <f>IF(Select2=1,Food!$K38,"")</f>
        <v>1.3287676594139883E-2</v>
      </c>
      <c r="D36" s="865">
        <f>IF(Select2=1,Paper!$K38,"")</f>
        <v>1.5609566693493893E-2</v>
      </c>
      <c r="E36" s="857">
        <f>IF(Select2=1,Nappies!$K38,"")</f>
        <v>1.5544082619068623E-2</v>
      </c>
      <c r="F36" s="865">
        <f>IF(Select2=1,Garden!$K38,"")</f>
        <v>0</v>
      </c>
      <c r="G36" s="857">
        <f>IF(Select2=1,Wood!$K38,"")</f>
        <v>0</v>
      </c>
      <c r="H36" s="865">
        <f>IF(Select2=1,Textiles!$K38,"")</f>
        <v>1.1130418672857835E-3</v>
      </c>
      <c r="I36" s="866">
        <f>Sludge!K38</f>
        <v>0</v>
      </c>
      <c r="J36" s="866" t="str">
        <f>IF(Select2=2,MSW!$K38,"")</f>
        <v/>
      </c>
      <c r="K36" s="866">
        <f>Industry!$K38</f>
        <v>0</v>
      </c>
      <c r="L36" s="867">
        <f t="shared" si="3"/>
        <v>4.5554367773988177E-2</v>
      </c>
      <c r="M36" s="868">
        <f>Recovery_OX!C31</f>
        <v>0</v>
      </c>
      <c r="N36" s="862"/>
      <c r="O36" s="869">
        <f>(L36-M36)*(1-Recovery_OX!F31)</f>
        <v>4.5554367773988177E-2</v>
      </c>
      <c r="P36" s="695"/>
      <c r="Q36" s="705"/>
      <c r="S36" s="742">
        <f t="shared" si="2"/>
        <v>2019</v>
      </c>
      <c r="T36" s="743">
        <f>IF(Select2=1,Food!$W38,"")</f>
        <v>8.8900601655708383E-3</v>
      </c>
      <c r="U36" s="744">
        <f>IF(Select2=1,Paper!$W38,"")</f>
        <v>3.2251170854326217E-2</v>
      </c>
      <c r="V36" s="736">
        <f>IF(Select2=1,Nappies!$W38,"")</f>
        <v>0</v>
      </c>
      <c r="W36" s="744">
        <f>IF(Select2=1,Garden!$W38,"")</f>
        <v>0</v>
      </c>
      <c r="X36" s="736">
        <f>IF(Select2=1,Wood!$W38,"")</f>
        <v>0</v>
      </c>
      <c r="Y36" s="744">
        <f>IF(Select2=1,Textiles!$W38,"")</f>
        <v>1.2197719093542832E-3</v>
      </c>
      <c r="Z36" s="738">
        <f>Sludge!W38</f>
        <v>0</v>
      </c>
      <c r="AA36" s="738" t="str">
        <f>IF(Select2=2,MSW!$W38,"")</f>
        <v/>
      </c>
      <c r="AB36" s="745">
        <f>Industry!$W38</f>
        <v>0</v>
      </c>
      <c r="AC36" s="746">
        <f t="shared" si="0"/>
        <v>4.2361002929251337E-2</v>
      </c>
      <c r="AD36" s="747">
        <f>Recovery_OX!R31</f>
        <v>0</v>
      </c>
      <c r="AE36" s="703"/>
      <c r="AF36" s="749">
        <f>(AC36-AD36)*(1-Recovery_OX!U31)</f>
        <v>4.2361002929251337E-2</v>
      </c>
    </row>
    <row r="37" spans="2:32">
      <c r="B37" s="742">
        <f t="shared" si="1"/>
        <v>2020</v>
      </c>
      <c r="C37" s="864">
        <f>IF(Select2=1,Food!$K39,"")</f>
        <v>8.9069959862905328E-3</v>
      </c>
      <c r="D37" s="865">
        <f>IF(Select2=1,Paper!$K39,"")</f>
        <v>1.4554263516423431E-2</v>
      </c>
      <c r="E37" s="857">
        <f>IF(Select2=1,Nappies!$K39,"")</f>
        <v>1.3113995611975566E-2</v>
      </c>
      <c r="F37" s="865">
        <f>IF(Select2=1,Garden!$K39,"")</f>
        <v>0</v>
      </c>
      <c r="G37" s="857">
        <f>IF(Select2=1,Wood!$K39,"")</f>
        <v>0</v>
      </c>
      <c r="H37" s="865">
        <f>IF(Select2=1,Textiles!$K39,"")</f>
        <v>1.0377933583538411E-3</v>
      </c>
      <c r="I37" s="866">
        <f>Sludge!K39</f>
        <v>0</v>
      </c>
      <c r="J37" s="866" t="str">
        <f>IF(Select2=2,MSW!$K39,"")</f>
        <v/>
      </c>
      <c r="K37" s="866">
        <f>Industry!$K39</f>
        <v>0</v>
      </c>
      <c r="L37" s="867">
        <f t="shared" si="3"/>
        <v>3.7613048473043371E-2</v>
      </c>
      <c r="M37" s="868">
        <f>Recovery_OX!C32</f>
        <v>0</v>
      </c>
      <c r="N37" s="862"/>
      <c r="O37" s="869">
        <f>(L37-M37)*(1-Recovery_OX!F32)</f>
        <v>3.7613048473043371E-2</v>
      </c>
      <c r="P37" s="695"/>
      <c r="Q37" s="705"/>
      <c r="S37" s="742">
        <f t="shared" si="2"/>
        <v>2020</v>
      </c>
      <c r="T37" s="743">
        <f>IF(Select2=1,Food!$W39,"")</f>
        <v>5.9591855394450473E-3</v>
      </c>
      <c r="U37" s="744">
        <f>IF(Select2=1,Paper!$W39,"")</f>
        <v>3.0070792389304608E-2</v>
      </c>
      <c r="V37" s="736">
        <f>IF(Select2=1,Nappies!$W39,"")</f>
        <v>0</v>
      </c>
      <c r="W37" s="744">
        <f>IF(Select2=1,Garden!$W39,"")</f>
        <v>0</v>
      </c>
      <c r="X37" s="736">
        <f>IF(Select2=1,Wood!$W39,"")</f>
        <v>0</v>
      </c>
      <c r="Y37" s="744">
        <f>IF(Select2=1,Textiles!$W39,"")</f>
        <v>1.1373077899768122E-3</v>
      </c>
      <c r="Z37" s="738">
        <f>Sludge!W39</f>
        <v>0</v>
      </c>
      <c r="AA37" s="738" t="str">
        <f>IF(Select2=2,MSW!$W39,"")</f>
        <v/>
      </c>
      <c r="AB37" s="745">
        <f>Industry!$W39</f>
        <v>0</v>
      </c>
      <c r="AC37" s="746">
        <f t="shared" si="0"/>
        <v>3.7167285718726469E-2</v>
      </c>
      <c r="AD37" s="747">
        <f>Recovery_OX!R32</f>
        <v>0</v>
      </c>
      <c r="AE37" s="703"/>
      <c r="AF37" s="749">
        <f>(AC37-AD37)*(1-Recovery_OX!U32)</f>
        <v>3.7167285718726469E-2</v>
      </c>
    </row>
    <row r="38" spans="2:32">
      <c r="B38" s="742">
        <f t="shared" si="1"/>
        <v>2021</v>
      </c>
      <c r="C38" s="864">
        <f>IF(Select2=1,Food!$K40,"")</f>
        <v>5.9705379595695243E-3</v>
      </c>
      <c r="D38" s="865">
        <f>IF(Select2=1,Paper!$K40,"")</f>
        <v>1.3570305355995824E-2</v>
      </c>
      <c r="E38" s="857">
        <f>IF(Select2=1,Nappies!$K40,"")</f>
        <v>1.1063816702823146E-2</v>
      </c>
      <c r="F38" s="865">
        <f>IF(Select2=1,Garden!$K40,"")</f>
        <v>0</v>
      </c>
      <c r="G38" s="857">
        <f>IF(Select2=1,Wood!$K40,"")</f>
        <v>0</v>
      </c>
      <c r="H38" s="865">
        <f>IF(Select2=1,Textiles!$K40,"")</f>
        <v>9.6763211366856063E-4</v>
      </c>
      <c r="I38" s="866">
        <f>Sludge!K40</f>
        <v>0</v>
      </c>
      <c r="J38" s="866" t="str">
        <f>IF(Select2=2,MSW!$K40,"")</f>
        <v/>
      </c>
      <c r="K38" s="866">
        <f>Industry!$K40</f>
        <v>0</v>
      </c>
      <c r="L38" s="867">
        <f t="shared" si="3"/>
        <v>3.1572292132057055E-2</v>
      </c>
      <c r="M38" s="868">
        <f>Recovery_OX!C33</f>
        <v>0</v>
      </c>
      <c r="N38" s="862"/>
      <c r="O38" s="869">
        <f>(L38-M38)*(1-Recovery_OX!F33)</f>
        <v>3.1572292132057055E-2</v>
      </c>
      <c r="P38" s="695"/>
      <c r="Q38" s="705"/>
      <c r="S38" s="742">
        <f t="shared" si="2"/>
        <v>2021</v>
      </c>
      <c r="T38" s="743">
        <f>IF(Select2=1,Food!$W40,"")</f>
        <v>3.9945615251357203E-3</v>
      </c>
      <c r="U38" s="744">
        <f>IF(Select2=1,Paper!$W40,"")</f>
        <v>2.8037820983462445E-2</v>
      </c>
      <c r="V38" s="736">
        <f>IF(Select2=1,Nappies!$W40,"")</f>
        <v>0</v>
      </c>
      <c r="W38" s="744">
        <f>IF(Select2=1,Garden!$W40,"")</f>
        <v>0</v>
      </c>
      <c r="X38" s="736">
        <f>IF(Select2=1,Wood!$W40,"")</f>
        <v>0</v>
      </c>
      <c r="Y38" s="744">
        <f>IF(Select2=1,Textiles!$W40,"")</f>
        <v>1.0604187547052718E-3</v>
      </c>
      <c r="Z38" s="738">
        <f>Sludge!W40</f>
        <v>0</v>
      </c>
      <c r="AA38" s="738" t="str">
        <f>IF(Select2=2,MSW!$W40,"")</f>
        <v/>
      </c>
      <c r="AB38" s="745">
        <f>Industry!$W40</f>
        <v>0</v>
      </c>
      <c r="AC38" s="746">
        <f t="shared" si="0"/>
        <v>3.3092801263303433E-2</v>
      </c>
      <c r="AD38" s="747">
        <f>Recovery_OX!R33</f>
        <v>0</v>
      </c>
      <c r="AE38" s="703"/>
      <c r="AF38" s="749">
        <f>(AC38-AD38)*(1-Recovery_OX!U33)</f>
        <v>3.3092801263303433E-2</v>
      </c>
    </row>
    <row r="39" spans="2:32">
      <c r="B39" s="742">
        <f t="shared" si="1"/>
        <v>2022</v>
      </c>
      <c r="C39" s="864">
        <f>IF(Select2=1,Food!$K41,"")</f>
        <v>4.0021712799161759E-3</v>
      </c>
      <c r="D39" s="865">
        <f>IF(Select2=1,Paper!$K41,"")</f>
        <v>1.2652868848167097E-2</v>
      </c>
      <c r="E39" s="857">
        <f>IF(Select2=1,Nappies!$K41,"")</f>
        <v>9.3341528894432951E-3</v>
      </c>
      <c r="F39" s="865">
        <f>IF(Select2=1,Garden!$K41,"")</f>
        <v>0</v>
      </c>
      <c r="G39" s="857">
        <f>IF(Select2=1,Wood!$K41,"")</f>
        <v>0</v>
      </c>
      <c r="H39" s="865">
        <f>IF(Select2=1,Textiles!$K41,"")</f>
        <v>9.0221420272709589E-4</v>
      </c>
      <c r="I39" s="866">
        <f>Sludge!K41</f>
        <v>0</v>
      </c>
      <c r="J39" s="866" t="str">
        <f>IF(Select2=2,MSW!$K41,"")</f>
        <v/>
      </c>
      <c r="K39" s="866">
        <f>Industry!$K41</f>
        <v>0</v>
      </c>
      <c r="L39" s="867">
        <f t="shared" si="3"/>
        <v>2.6891407220253665E-2</v>
      </c>
      <c r="M39" s="868">
        <f>Recovery_OX!C34</f>
        <v>0</v>
      </c>
      <c r="N39" s="862"/>
      <c r="O39" s="869">
        <f>(L39-M39)*(1-Recovery_OX!F34)</f>
        <v>2.6891407220253665E-2</v>
      </c>
      <c r="P39" s="695"/>
      <c r="Q39" s="705"/>
      <c r="S39" s="742">
        <f t="shared" si="2"/>
        <v>2022</v>
      </c>
      <c r="T39" s="743">
        <f>IF(Select2=1,Food!$W41,"")</f>
        <v>2.6776346654211699E-3</v>
      </c>
      <c r="U39" s="744">
        <f>IF(Select2=1,Paper!$W41,"")</f>
        <v>2.6142291008609701E-2</v>
      </c>
      <c r="V39" s="736">
        <f>IF(Select2=1,Nappies!$W41,"")</f>
        <v>0</v>
      </c>
      <c r="W39" s="744">
        <f>IF(Select2=1,Garden!$W41,"")</f>
        <v>0</v>
      </c>
      <c r="X39" s="736">
        <f>IF(Select2=1,Wood!$W41,"")</f>
        <v>0</v>
      </c>
      <c r="Y39" s="744">
        <f>IF(Select2=1,Textiles!$W41,"")</f>
        <v>9.8872789339955725E-4</v>
      </c>
      <c r="Z39" s="738">
        <f>Sludge!W41</f>
        <v>0</v>
      </c>
      <c r="AA39" s="738" t="str">
        <f>IF(Select2=2,MSW!$W41,"")</f>
        <v/>
      </c>
      <c r="AB39" s="745">
        <f>Industry!$W41</f>
        <v>0</v>
      </c>
      <c r="AC39" s="746">
        <f t="shared" si="0"/>
        <v>2.980865356743043E-2</v>
      </c>
      <c r="AD39" s="747">
        <f>Recovery_OX!R34</f>
        <v>0</v>
      </c>
      <c r="AE39" s="703"/>
      <c r="AF39" s="749">
        <f>(AC39-AD39)*(1-Recovery_OX!U34)</f>
        <v>2.980865356743043E-2</v>
      </c>
    </row>
    <row r="40" spans="2:32">
      <c r="B40" s="742">
        <f t="shared" si="1"/>
        <v>2023</v>
      </c>
      <c r="C40" s="864">
        <f>IF(Select2=1,Food!$K42,"")</f>
        <v>2.6827356365959247E-3</v>
      </c>
      <c r="D40" s="865">
        <f>IF(Select2=1,Paper!$K42,"")</f>
        <v>1.1797456718111493E-2</v>
      </c>
      <c r="E40" s="857">
        <f>IF(Select2=1,Nappies!$K42,"")</f>
        <v>7.8748963855547818E-3</v>
      </c>
      <c r="F40" s="865">
        <f>IF(Select2=1,Garden!$K42,"")</f>
        <v>0</v>
      </c>
      <c r="G40" s="857">
        <f>IF(Select2=1,Wood!$K42,"")</f>
        <v>0</v>
      </c>
      <c r="H40" s="865">
        <f>IF(Select2=1,Textiles!$K42,"")</f>
        <v>8.4121894685411651E-4</v>
      </c>
      <c r="I40" s="866">
        <f>Sludge!K42</f>
        <v>0</v>
      </c>
      <c r="J40" s="866" t="str">
        <f>IF(Select2=2,MSW!$K42,"")</f>
        <v/>
      </c>
      <c r="K40" s="866">
        <f>Industry!$K42</f>
        <v>0</v>
      </c>
      <c r="L40" s="867">
        <f t="shared" si="3"/>
        <v>2.3196307687116318E-2</v>
      </c>
      <c r="M40" s="868">
        <f>Recovery_OX!C35</f>
        <v>0</v>
      </c>
      <c r="N40" s="862"/>
      <c r="O40" s="869">
        <f>(L40-M40)*(1-Recovery_OX!F35)</f>
        <v>2.3196307687116318E-2</v>
      </c>
      <c r="P40" s="695"/>
      <c r="Q40" s="705"/>
      <c r="S40" s="742">
        <f t="shared" si="2"/>
        <v>2023</v>
      </c>
      <c r="T40" s="743">
        <f>IF(Select2=1,Food!$W42,"")</f>
        <v>1.7948721921917422E-3</v>
      </c>
      <c r="U40" s="744">
        <f>IF(Select2=1,Paper!$W42,"")</f>
        <v>2.4374910574610525E-2</v>
      </c>
      <c r="V40" s="736">
        <f>IF(Select2=1,Nappies!$W42,"")</f>
        <v>0</v>
      </c>
      <c r="W40" s="744">
        <f>IF(Select2=1,Garden!$W42,"")</f>
        <v>0</v>
      </c>
      <c r="X40" s="736">
        <f>IF(Select2=1,Wood!$W42,"")</f>
        <v>0</v>
      </c>
      <c r="Y40" s="744">
        <f>IF(Select2=1,Textiles!$W42,"")</f>
        <v>9.2188377737437437E-4</v>
      </c>
      <c r="Z40" s="738">
        <f>Sludge!W42</f>
        <v>0</v>
      </c>
      <c r="AA40" s="738" t="str">
        <f>IF(Select2=2,MSW!$W42,"")</f>
        <v/>
      </c>
      <c r="AB40" s="745">
        <f>Industry!$W42</f>
        <v>0</v>
      </c>
      <c r="AC40" s="746">
        <f t="shared" si="0"/>
        <v>2.7091666544176642E-2</v>
      </c>
      <c r="AD40" s="747">
        <f>Recovery_OX!R35</f>
        <v>0</v>
      </c>
      <c r="AE40" s="703"/>
      <c r="AF40" s="749">
        <f>(AC40-AD40)*(1-Recovery_OX!U35)</f>
        <v>2.7091666544176642E-2</v>
      </c>
    </row>
    <row r="41" spans="2:32">
      <c r="B41" s="742">
        <f t="shared" si="1"/>
        <v>2024</v>
      </c>
      <c r="C41" s="864">
        <f>IF(Select2=1,Food!$K43,"")</f>
        <v>1.7982914754244303E-3</v>
      </c>
      <c r="D41" s="865">
        <f>IF(Select2=1,Paper!$K43,"")</f>
        <v>1.0999875734575067E-2</v>
      </c>
      <c r="E41" s="857">
        <f>IF(Select2=1,Nappies!$K43,"")</f>
        <v>6.6437730148346009E-3</v>
      </c>
      <c r="F41" s="865">
        <f>IF(Select2=1,Garden!$K43,"")</f>
        <v>0</v>
      </c>
      <c r="G41" s="857">
        <f>IF(Select2=1,Wood!$K43,"")</f>
        <v>0</v>
      </c>
      <c r="H41" s="865">
        <f>IF(Select2=1,Textiles!$K43,"")</f>
        <v>7.843473472345687E-4</v>
      </c>
      <c r="I41" s="866">
        <f>Sludge!K43</f>
        <v>0</v>
      </c>
      <c r="J41" s="866" t="str">
        <f>IF(Select2=2,MSW!$K43,"")</f>
        <v/>
      </c>
      <c r="K41" s="866">
        <f>Industry!$K43</f>
        <v>0</v>
      </c>
      <c r="L41" s="867">
        <f t="shared" si="3"/>
        <v>2.0226287572068666E-2</v>
      </c>
      <c r="M41" s="868">
        <f>Recovery_OX!C36</f>
        <v>0</v>
      </c>
      <c r="N41" s="862"/>
      <c r="O41" s="869">
        <f>(L41-M41)*(1-Recovery_OX!F36)</f>
        <v>2.0226287572068666E-2</v>
      </c>
      <c r="P41" s="695"/>
      <c r="Q41" s="705"/>
      <c r="S41" s="742">
        <f t="shared" si="2"/>
        <v>2024</v>
      </c>
      <c r="T41" s="743">
        <f>IF(Select2=1,Food!$W43,"")</f>
        <v>1.2031388104980574E-3</v>
      </c>
      <c r="U41" s="744">
        <f>IF(Select2=1,Paper!$W43,"")</f>
        <v>2.2727015980527E-2</v>
      </c>
      <c r="V41" s="736">
        <f>IF(Select2=1,Nappies!$W43,"")</f>
        <v>0</v>
      </c>
      <c r="W41" s="744">
        <f>IF(Select2=1,Garden!$W43,"")</f>
        <v>0</v>
      </c>
      <c r="X41" s="736">
        <f>IF(Select2=1,Wood!$W43,"")</f>
        <v>0</v>
      </c>
      <c r="Y41" s="744">
        <f>IF(Select2=1,Textiles!$W43,"")</f>
        <v>8.5955873669541784E-4</v>
      </c>
      <c r="Z41" s="738">
        <f>Sludge!W43</f>
        <v>0</v>
      </c>
      <c r="AA41" s="738" t="str">
        <f>IF(Select2=2,MSW!$W43,"")</f>
        <v/>
      </c>
      <c r="AB41" s="745">
        <f>Industry!$W43</f>
        <v>0</v>
      </c>
      <c r="AC41" s="746">
        <f t="shared" si="0"/>
        <v>2.4789713527720473E-2</v>
      </c>
      <c r="AD41" s="747">
        <f>Recovery_OX!R36</f>
        <v>0</v>
      </c>
      <c r="AE41" s="703"/>
      <c r="AF41" s="749">
        <f>(AC41-AD41)*(1-Recovery_OX!U36)</f>
        <v>2.4789713527720473E-2</v>
      </c>
    </row>
    <row r="42" spans="2:32">
      <c r="B42" s="742">
        <f t="shared" si="1"/>
        <v>2025</v>
      </c>
      <c r="C42" s="864">
        <f>IF(Select2=1,Food!$K44,"")</f>
        <v>1.2054308245920018E-3</v>
      </c>
      <c r="D42" s="865">
        <f>IF(Select2=1,Paper!$K44,"")</f>
        <v>1.0256216154651195E-2</v>
      </c>
      <c r="E42" s="857">
        <f>IF(Select2=1,Nappies!$K44,"")</f>
        <v>5.6051175420684359E-3</v>
      </c>
      <c r="F42" s="865">
        <f>IF(Select2=1,Garden!$K44,"")</f>
        <v>0</v>
      </c>
      <c r="G42" s="857">
        <f>IF(Select2=1,Wood!$K44,"")</f>
        <v>0</v>
      </c>
      <c r="H42" s="865">
        <f>IF(Select2=1,Textiles!$K44,"")</f>
        <v>7.3132061922113675E-4</v>
      </c>
      <c r="I42" s="866">
        <f>Sludge!K44</f>
        <v>0</v>
      </c>
      <c r="J42" s="866" t="str">
        <f>IF(Select2=2,MSW!$K44,"")</f>
        <v/>
      </c>
      <c r="K42" s="866">
        <f>Industry!$K44</f>
        <v>0</v>
      </c>
      <c r="L42" s="867">
        <f t="shared" si="3"/>
        <v>1.7798085140532768E-2</v>
      </c>
      <c r="M42" s="868">
        <f>Recovery_OX!C37</f>
        <v>0</v>
      </c>
      <c r="N42" s="862"/>
      <c r="O42" s="869">
        <f>(L42-M42)*(1-Recovery_OX!F37)</f>
        <v>1.7798085140532768E-2</v>
      </c>
      <c r="P42" s="695"/>
      <c r="Q42" s="705"/>
      <c r="S42" s="742">
        <f t="shared" si="2"/>
        <v>2025</v>
      </c>
      <c r="T42" s="743">
        <f>IF(Select2=1,Food!$W44,"")</f>
        <v>8.0648806284032231E-4</v>
      </c>
      <c r="U42" s="744">
        <f>IF(Select2=1,Paper!$W44,"")</f>
        <v>2.11905292451471E-2</v>
      </c>
      <c r="V42" s="736">
        <f>IF(Select2=1,Nappies!$W44,"")</f>
        <v>0</v>
      </c>
      <c r="W42" s="744">
        <f>IF(Select2=1,Garden!$W44,"")</f>
        <v>0</v>
      </c>
      <c r="X42" s="736">
        <f>IF(Select2=1,Wood!$W44,"")</f>
        <v>0</v>
      </c>
      <c r="Y42" s="744">
        <f>IF(Select2=1,Textiles!$W44,"")</f>
        <v>8.0144725394097182E-4</v>
      </c>
      <c r="Z42" s="738">
        <f>Sludge!W44</f>
        <v>0</v>
      </c>
      <c r="AA42" s="738" t="str">
        <f>IF(Select2=2,MSW!$W44,"")</f>
        <v/>
      </c>
      <c r="AB42" s="745">
        <f>Industry!$W44</f>
        <v>0</v>
      </c>
      <c r="AC42" s="746">
        <f t="shared" si="0"/>
        <v>2.2798464561928394E-2</v>
      </c>
      <c r="AD42" s="747">
        <f>Recovery_OX!R37</f>
        <v>0</v>
      </c>
      <c r="AE42" s="703"/>
      <c r="AF42" s="749">
        <f>(AC42-AD42)*(1-Recovery_OX!U37)</f>
        <v>2.2798464561928394E-2</v>
      </c>
    </row>
    <row r="43" spans="2:32">
      <c r="B43" s="742">
        <f t="shared" si="1"/>
        <v>2026</v>
      </c>
      <c r="C43" s="864">
        <f>IF(Select2=1,Food!$K45,"")</f>
        <v>8.080244458332893E-4</v>
      </c>
      <c r="D43" s="865">
        <f>IF(Select2=1,Paper!$K45,"")</f>
        <v>9.5628325582163241E-3</v>
      </c>
      <c r="E43" s="857">
        <f>IF(Select2=1,Nappies!$K45,"")</f>
        <v>4.7288404631303394E-3</v>
      </c>
      <c r="F43" s="865">
        <f>IF(Select2=1,Garden!$K45,"")</f>
        <v>0</v>
      </c>
      <c r="G43" s="857">
        <f>IF(Select2=1,Wood!$K45,"")</f>
        <v>0</v>
      </c>
      <c r="H43" s="865">
        <f>IF(Select2=1,Textiles!$K45,"")</f>
        <v>6.8187882573157905E-4</v>
      </c>
      <c r="I43" s="866">
        <f>Sludge!K45</f>
        <v>0</v>
      </c>
      <c r="J43" s="866" t="str">
        <f>IF(Select2=2,MSW!$K45,"")</f>
        <v/>
      </c>
      <c r="K43" s="866">
        <f>Industry!$K45</f>
        <v>0</v>
      </c>
      <c r="L43" s="867">
        <f t="shared" si="3"/>
        <v>1.5781576292911534E-2</v>
      </c>
      <c r="M43" s="868">
        <f>Recovery_OX!C38</f>
        <v>0</v>
      </c>
      <c r="N43" s="862"/>
      <c r="O43" s="869">
        <f>(L43-M43)*(1-Recovery_OX!F38)</f>
        <v>1.5781576292911534E-2</v>
      </c>
      <c r="P43" s="695"/>
      <c r="Q43" s="705"/>
      <c r="S43" s="742">
        <f t="shared" si="2"/>
        <v>2026</v>
      </c>
      <c r="T43" s="743">
        <f>IF(Select2=1,Food!$W45,"")</f>
        <v>5.4060511541031845E-4</v>
      </c>
      <c r="U43" s="744">
        <f>IF(Select2=1,Paper!$W45,"")</f>
        <v>1.9757918508711416E-2</v>
      </c>
      <c r="V43" s="736">
        <f>IF(Select2=1,Nappies!$W45,"")</f>
        <v>0</v>
      </c>
      <c r="W43" s="744">
        <f>IF(Select2=1,Garden!$W45,"")</f>
        <v>0</v>
      </c>
      <c r="X43" s="736">
        <f>IF(Select2=1,Wood!$W45,"")</f>
        <v>0</v>
      </c>
      <c r="Y43" s="744">
        <f>IF(Select2=1,Textiles!$W45,"")</f>
        <v>7.4726446655515527E-4</v>
      </c>
      <c r="Z43" s="738">
        <f>Sludge!W45</f>
        <v>0</v>
      </c>
      <c r="AA43" s="738" t="str">
        <f>IF(Select2=2,MSW!$W45,"")</f>
        <v/>
      </c>
      <c r="AB43" s="745">
        <f>Industry!$W45</f>
        <v>0</v>
      </c>
      <c r="AC43" s="746">
        <f t="shared" si="0"/>
        <v>2.1045788090676892E-2</v>
      </c>
      <c r="AD43" s="747">
        <f>Recovery_OX!R38</f>
        <v>0</v>
      </c>
      <c r="AE43" s="703"/>
      <c r="AF43" s="749">
        <f>(AC43-AD43)*(1-Recovery_OX!U38)</f>
        <v>2.1045788090676892E-2</v>
      </c>
    </row>
    <row r="44" spans="2:32">
      <c r="B44" s="742">
        <f t="shared" si="1"/>
        <v>2027</v>
      </c>
      <c r="C44" s="864">
        <f>IF(Select2=1,Food!$K46,"")</f>
        <v>5.4163498372889244E-4</v>
      </c>
      <c r="D44" s="865">
        <f>IF(Select2=1,Paper!$K46,"")</f>
        <v>8.9163259780762893E-3</v>
      </c>
      <c r="E44" s="857">
        <f>IF(Select2=1,Nappies!$K46,"")</f>
        <v>3.989556322040416E-3</v>
      </c>
      <c r="F44" s="865">
        <f>IF(Select2=1,Garden!$K46,"")</f>
        <v>0</v>
      </c>
      <c r="G44" s="857">
        <f>IF(Select2=1,Wood!$K46,"")</f>
        <v>0</v>
      </c>
      <c r="H44" s="865">
        <f>IF(Select2=1,Textiles!$K46,"")</f>
        <v>6.3577960303684935E-4</v>
      </c>
      <c r="I44" s="866">
        <f>Sludge!K46</f>
        <v>0</v>
      </c>
      <c r="J44" s="866" t="str">
        <f>IF(Select2=2,MSW!$K46,"")</f>
        <v/>
      </c>
      <c r="K44" s="866">
        <f>Industry!$K46</f>
        <v>0</v>
      </c>
      <c r="L44" s="867">
        <f t="shared" si="3"/>
        <v>1.4083296886882448E-2</v>
      </c>
      <c r="M44" s="868">
        <f>Recovery_OX!C39</f>
        <v>0</v>
      </c>
      <c r="N44" s="862"/>
      <c r="O44" s="869">
        <f>(L44-M44)*(1-Recovery_OX!F39)</f>
        <v>1.4083296886882448E-2</v>
      </c>
      <c r="P44" s="695"/>
      <c r="Q44" s="705"/>
      <c r="S44" s="742">
        <f t="shared" si="2"/>
        <v>2027</v>
      </c>
      <c r="T44" s="743">
        <f>IF(Select2=1,Food!$W46,"")</f>
        <v>3.623784458489468E-4</v>
      </c>
      <c r="U44" s="744">
        <f>IF(Select2=1,Paper!$W46,"")</f>
        <v>1.8422161111727876E-2</v>
      </c>
      <c r="V44" s="736">
        <f>IF(Select2=1,Nappies!$W46,"")</f>
        <v>0</v>
      </c>
      <c r="W44" s="744">
        <f>IF(Select2=1,Garden!$W46,"")</f>
        <v>0</v>
      </c>
      <c r="X44" s="736">
        <f>IF(Select2=1,Wood!$W46,"")</f>
        <v>0</v>
      </c>
      <c r="Y44" s="744">
        <f>IF(Select2=1,Textiles!$W46,"")</f>
        <v>6.9674477045134184E-4</v>
      </c>
      <c r="Z44" s="738">
        <f>Sludge!W46</f>
        <v>0</v>
      </c>
      <c r="AA44" s="738" t="str">
        <f>IF(Select2=2,MSW!$W46,"")</f>
        <v/>
      </c>
      <c r="AB44" s="745">
        <f>Industry!$W46</f>
        <v>0</v>
      </c>
      <c r="AC44" s="746">
        <f t="shared" si="0"/>
        <v>1.9481284328028165E-2</v>
      </c>
      <c r="AD44" s="747">
        <f>Recovery_OX!R39</f>
        <v>0</v>
      </c>
      <c r="AE44" s="703"/>
      <c r="AF44" s="749">
        <f>(AC44-AD44)*(1-Recovery_OX!U39)</f>
        <v>1.9481284328028165E-2</v>
      </c>
    </row>
    <row r="45" spans="2:32">
      <c r="B45" s="742">
        <f t="shared" si="1"/>
        <v>2028</v>
      </c>
      <c r="C45" s="864">
        <f>IF(Select2=1,Food!$K47,"")</f>
        <v>3.63068787227664E-4</v>
      </c>
      <c r="D45" s="865">
        <f>IF(Select2=1,Paper!$K47,"")</f>
        <v>8.3135272382251907E-3</v>
      </c>
      <c r="E45" s="857">
        <f>IF(Select2=1,Nappies!$K47,"")</f>
        <v>3.3658483027351705E-3</v>
      </c>
      <c r="F45" s="865">
        <f>IF(Select2=1,Garden!$K47,"")</f>
        <v>0</v>
      </c>
      <c r="G45" s="857">
        <f>IF(Select2=1,Wood!$K47,"")</f>
        <v>0</v>
      </c>
      <c r="H45" s="865">
        <f>IF(Select2=1,Textiles!$K47,"")</f>
        <v>5.927969726938155E-4</v>
      </c>
      <c r="I45" s="866">
        <f>Sludge!K47</f>
        <v>0</v>
      </c>
      <c r="J45" s="866" t="str">
        <f>IF(Select2=2,MSW!$K47,"")</f>
        <v/>
      </c>
      <c r="K45" s="866">
        <f>Industry!$K47</f>
        <v>0</v>
      </c>
      <c r="L45" s="867">
        <f t="shared" si="3"/>
        <v>1.263524130088184E-2</v>
      </c>
      <c r="M45" s="868">
        <f>Recovery_OX!C40</f>
        <v>0</v>
      </c>
      <c r="N45" s="862"/>
      <c r="O45" s="869">
        <f>(L45-M45)*(1-Recovery_OX!F40)</f>
        <v>1.263524130088184E-2</v>
      </c>
      <c r="P45" s="695"/>
      <c r="Q45" s="705"/>
      <c r="S45" s="742">
        <f t="shared" si="2"/>
        <v>2028</v>
      </c>
      <c r="T45" s="743">
        <f>IF(Select2=1,Food!$W47,"")</f>
        <v>2.4290953650378945E-4</v>
      </c>
      <c r="U45" s="744">
        <f>IF(Select2=1,Paper!$W47,"")</f>
        <v>1.7176709169886763E-2</v>
      </c>
      <c r="V45" s="736">
        <f>IF(Select2=1,Nappies!$W47,"")</f>
        <v>0</v>
      </c>
      <c r="W45" s="744">
        <f>IF(Select2=1,Garden!$W47,"")</f>
        <v>0</v>
      </c>
      <c r="X45" s="736">
        <f>IF(Select2=1,Wood!$W47,"")</f>
        <v>0</v>
      </c>
      <c r="Y45" s="744">
        <f>IF(Select2=1,Textiles!$W47,"")</f>
        <v>6.4964051802061983E-4</v>
      </c>
      <c r="Z45" s="738">
        <f>Sludge!W47</f>
        <v>0</v>
      </c>
      <c r="AA45" s="738" t="str">
        <f>IF(Select2=2,MSW!$W47,"")</f>
        <v/>
      </c>
      <c r="AB45" s="745">
        <f>Industry!$W47</f>
        <v>0</v>
      </c>
      <c r="AC45" s="746">
        <f t="shared" si="0"/>
        <v>1.8069259224411171E-2</v>
      </c>
      <c r="AD45" s="747">
        <f>Recovery_OX!R40</f>
        <v>0</v>
      </c>
      <c r="AE45" s="703"/>
      <c r="AF45" s="749">
        <f>(AC45-AD45)*(1-Recovery_OX!U40)</f>
        <v>1.8069259224411171E-2</v>
      </c>
    </row>
    <row r="46" spans="2:32">
      <c r="B46" s="742">
        <f t="shared" si="1"/>
        <v>2029</v>
      </c>
      <c r="C46" s="864">
        <f>IF(Select2=1,Food!$K48,"")</f>
        <v>2.433722861685515E-4</v>
      </c>
      <c r="D46" s="865">
        <f>IF(Select2=1,Paper!$K48,"")</f>
        <v>7.7514814185409356E-3</v>
      </c>
      <c r="E46" s="857">
        <f>IF(Select2=1,Nappies!$K48,"")</f>
        <v>2.8396477910183167E-3</v>
      </c>
      <c r="F46" s="865">
        <f>IF(Select2=1,Garden!$K48,"")</f>
        <v>0</v>
      </c>
      <c r="G46" s="857">
        <f>IF(Select2=1,Wood!$K48,"")</f>
        <v>0</v>
      </c>
      <c r="H46" s="865">
        <f>IF(Select2=1,Textiles!$K48,"")</f>
        <v>5.5272023379866872E-4</v>
      </c>
      <c r="I46" s="866">
        <f>Sludge!K48</f>
        <v>0</v>
      </c>
      <c r="J46" s="866" t="str">
        <f>IF(Select2=2,MSW!$K48,"")</f>
        <v/>
      </c>
      <c r="K46" s="866">
        <f>Industry!$K48</f>
        <v>0</v>
      </c>
      <c r="L46" s="867">
        <f t="shared" si="3"/>
        <v>1.1387221729526472E-2</v>
      </c>
      <c r="M46" s="868">
        <f>Recovery_OX!C41</f>
        <v>0</v>
      </c>
      <c r="N46" s="862"/>
      <c r="O46" s="869">
        <f>(L46-M46)*(1-Recovery_OX!F41)</f>
        <v>1.1387221729526472E-2</v>
      </c>
      <c r="P46" s="695"/>
      <c r="Q46" s="705"/>
      <c r="S46" s="742">
        <f t="shared" si="2"/>
        <v>2029</v>
      </c>
      <c r="T46" s="743">
        <f>IF(Select2=1,Food!$W48,"")</f>
        <v>1.6282713169171595E-4</v>
      </c>
      <c r="U46" s="744">
        <f>IF(Select2=1,Paper!$W48,"")</f>
        <v>1.6015457476324248E-2</v>
      </c>
      <c r="V46" s="736">
        <f>IF(Select2=1,Nappies!$W48,"")</f>
        <v>0</v>
      </c>
      <c r="W46" s="744">
        <f>IF(Select2=1,Garden!$W48,"")</f>
        <v>0</v>
      </c>
      <c r="X46" s="736">
        <f>IF(Select2=1,Wood!$W48,"")</f>
        <v>0</v>
      </c>
      <c r="Y46" s="744">
        <f>IF(Select2=1,Textiles!$W48,"")</f>
        <v>6.0572080416292475E-4</v>
      </c>
      <c r="Z46" s="738">
        <f>Sludge!W48</f>
        <v>0</v>
      </c>
      <c r="AA46" s="738" t="str">
        <f>IF(Select2=2,MSW!$W48,"")</f>
        <v/>
      </c>
      <c r="AB46" s="745">
        <f>Industry!$W48</f>
        <v>0</v>
      </c>
      <c r="AC46" s="746">
        <f t="shared" si="0"/>
        <v>1.6784005412178889E-2</v>
      </c>
      <c r="AD46" s="747">
        <f>Recovery_OX!R41</f>
        <v>0</v>
      </c>
      <c r="AE46" s="703"/>
      <c r="AF46" s="749">
        <f>(AC46-AD46)*(1-Recovery_OX!U41)</f>
        <v>1.6784005412178889E-2</v>
      </c>
    </row>
    <row r="47" spans="2:32">
      <c r="B47" s="742">
        <f t="shared" si="1"/>
        <v>2030</v>
      </c>
      <c r="C47" s="864">
        <f>IF(Select2=1,Food!$K49,"")</f>
        <v>1.6313732206830222E-4</v>
      </c>
      <c r="D47" s="865">
        <f>IF(Select2=1,Paper!$K49,"")</f>
        <v>7.2274333697633615E-3</v>
      </c>
      <c r="E47" s="857">
        <f>IF(Select2=1,Nappies!$K49,"")</f>
        <v>2.3957109328077947E-3</v>
      </c>
      <c r="F47" s="865">
        <f>IF(Select2=1,Garden!$K49,"")</f>
        <v>0</v>
      </c>
      <c r="G47" s="857">
        <f>IF(Select2=1,Wood!$K49,"")</f>
        <v>0</v>
      </c>
      <c r="H47" s="865">
        <f>IF(Select2=1,Textiles!$K49,"")</f>
        <v>5.1535293013084957E-4</v>
      </c>
      <c r="I47" s="866">
        <f>Sludge!K49</f>
        <v>0</v>
      </c>
      <c r="J47" s="866" t="str">
        <f>IF(Select2=2,MSW!$K49,"")</f>
        <v/>
      </c>
      <c r="K47" s="866">
        <f>Industry!$K49</f>
        <v>0</v>
      </c>
      <c r="L47" s="867">
        <f t="shared" si="3"/>
        <v>1.0301634554770308E-2</v>
      </c>
      <c r="M47" s="868">
        <f>Recovery_OX!C42</f>
        <v>0</v>
      </c>
      <c r="N47" s="862"/>
      <c r="O47" s="869">
        <f>(L47-M47)*(1-Recovery_OX!F42)</f>
        <v>1.0301634554770308E-2</v>
      </c>
      <c r="P47" s="695"/>
      <c r="Q47" s="705"/>
      <c r="S47" s="742">
        <f t="shared" si="2"/>
        <v>2030</v>
      </c>
      <c r="T47" s="743">
        <f>IF(Select2=1,Food!$W49,"")</f>
        <v>1.0914629041144214E-4</v>
      </c>
      <c r="U47" s="744">
        <f>IF(Select2=1,Paper!$W49,"")</f>
        <v>1.4932713573891244E-2</v>
      </c>
      <c r="V47" s="736">
        <f>IF(Select2=1,Nappies!$W49,"")</f>
        <v>0</v>
      </c>
      <c r="W47" s="744">
        <f>IF(Select2=1,Garden!$W49,"")</f>
        <v>0</v>
      </c>
      <c r="X47" s="736">
        <f>IF(Select2=1,Wood!$W49,"")</f>
        <v>0</v>
      </c>
      <c r="Y47" s="744">
        <f>IF(Select2=1,Textiles!$W49,"")</f>
        <v>5.6477033438997223E-4</v>
      </c>
      <c r="Z47" s="738">
        <f>Sludge!W49</f>
        <v>0</v>
      </c>
      <c r="AA47" s="738" t="str">
        <f>IF(Select2=2,MSW!$W49,"")</f>
        <v/>
      </c>
      <c r="AB47" s="745">
        <f>Industry!$W49</f>
        <v>0</v>
      </c>
      <c r="AC47" s="746">
        <f t="shared" si="0"/>
        <v>1.5606630198692658E-2</v>
      </c>
      <c r="AD47" s="747">
        <f>Recovery_OX!R42</f>
        <v>0</v>
      </c>
      <c r="AE47" s="703"/>
      <c r="AF47" s="749">
        <f>(AC47-AD47)*(1-Recovery_OX!U42)</f>
        <v>1.5606630198692658E-2</v>
      </c>
    </row>
    <row r="48" spans="2:32">
      <c r="B48" s="742">
        <f t="shared" si="1"/>
        <v>2031</v>
      </c>
      <c r="C48" s="743">
        <f>IF(Select2=1,Food!$K50,"")</f>
        <v>1.0935421723895527E-4</v>
      </c>
      <c r="D48" s="744">
        <f>IF(Select2=1,Paper!$K50,"")</f>
        <v>6.7388142077493812E-3</v>
      </c>
      <c r="E48" s="736">
        <f>IF(Select2=1,Nappies!$K50,"")</f>
        <v>2.0211770247452396E-3</v>
      </c>
      <c r="F48" s="744">
        <f>IF(Select2=1,Garden!$K50,"")</f>
        <v>0</v>
      </c>
      <c r="G48" s="736">
        <f>IF(Select2=1,Wood!$K50,"")</f>
        <v>0</v>
      </c>
      <c r="H48" s="744">
        <f>IF(Select2=1,Textiles!$K50,"")</f>
        <v>4.8051188712442609E-4</v>
      </c>
      <c r="I48" s="745">
        <f>Sludge!K50</f>
        <v>0</v>
      </c>
      <c r="J48" s="745" t="str">
        <f>IF(Select2=2,MSW!$K50,"")</f>
        <v/>
      </c>
      <c r="K48" s="745">
        <f>Industry!$K50</f>
        <v>0</v>
      </c>
      <c r="L48" s="746">
        <f t="shared" si="3"/>
        <v>9.3498573368580012E-3</v>
      </c>
      <c r="M48" s="747">
        <f>Recovery_OX!C43</f>
        <v>0</v>
      </c>
      <c r="N48" s="703"/>
      <c r="O48" s="748">
        <f>(L48-M48)*(1-Recovery_OX!F43)</f>
        <v>9.3498573368580012E-3</v>
      </c>
      <c r="P48" s="695"/>
      <c r="Q48" s="705"/>
      <c r="S48" s="742">
        <f t="shared" si="2"/>
        <v>2031</v>
      </c>
      <c r="T48" s="743">
        <f>IF(Select2=1,Food!$W50,"")</f>
        <v>7.3162946413217152E-5</v>
      </c>
      <c r="U48" s="744">
        <f>IF(Select2=1,Paper!$W50,"")</f>
        <v>1.3923169850721862E-2</v>
      </c>
      <c r="V48" s="736">
        <f>IF(Select2=1,Nappies!$W50,"")</f>
        <v>0</v>
      </c>
      <c r="W48" s="744">
        <f>IF(Select2=1,Garden!$W50,"")</f>
        <v>0</v>
      </c>
      <c r="X48" s="736">
        <f>IF(Select2=1,Wood!$W50,"")</f>
        <v>0</v>
      </c>
      <c r="Y48" s="744">
        <f>IF(Select2=1,Textiles!$W50,"")</f>
        <v>5.2658836945142598E-4</v>
      </c>
      <c r="Z48" s="738">
        <f>Sludge!W50</f>
        <v>0</v>
      </c>
      <c r="AA48" s="738" t="str">
        <f>IF(Select2=2,MSW!$W50,"")</f>
        <v/>
      </c>
      <c r="AB48" s="745">
        <f>Industry!$W50</f>
        <v>0</v>
      </c>
      <c r="AC48" s="746">
        <f t="shared" si="0"/>
        <v>1.4522921166586504E-2</v>
      </c>
      <c r="AD48" s="747">
        <f>Recovery_OX!R43</f>
        <v>0</v>
      </c>
      <c r="AE48" s="703"/>
      <c r="AF48" s="749">
        <f>(AC48-AD48)*(1-Recovery_OX!U43)</f>
        <v>1.4522921166586504E-2</v>
      </c>
    </row>
    <row r="49" spans="2:32">
      <c r="B49" s="742">
        <f t="shared" si="1"/>
        <v>2032</v>
      </c>
      <c r="C49" s="743">
        <f>IF(Select2=1,Food!$K51,"")</f>
        <v>7.3302323933807794E-5</v>
      </c>
      <c r="D49" s="744">
        <f>IF(Select2=1,Paper!$K51,"")</f>
        <v>6.2832287207999224E-3</v>
      </c>
      <c r="E49" s="736">
        <f>IF(Select2=1,Nappies!$K51,"")</f>
        <v>1.705195943890517E-3</v>
      </c>
      <c r="F49" s="744">
        <f>IF(Select2=1,Garden!$K51,"")</f>
        <v>0</v>
      </c>
      <c r="G49" s="736">
        <f>IF(Select2=1,Wood!$K51,"")</f>
        <v>0</v>
      </c>
      <c r="H49" s="744">
        <f>IF(Select2=1,Textiles!$K51,"")</f>
        <v>4.4802631394615946E-4</v>
      </c>
      <c r="I49" s="745">
        <f>Sludge!K51</f>
        <v>0</v>
      </c>
      <c r="J49" s="745" t="str">
        <f>IF(Select2=2,MSW!$K51,"")</f>
        <v/>
      </c>
      <c r="K49" s="745">
        <f>Industry!$K51</f>
        <v>0</v>
      </c>
      <c r="L49" s="746">
        <f t="shared" si="3"/>
        <v>8.5097533025704063E-3</v>
      </c>
      <c r="M49" s="747">
        <f>Recovery_OX!C44</f>
        <v>0</v>
      </c>
      <c r="N49" s="703"/>
      <c r="O49" s="748">
        <f>(L49-M49)*(1-Recovery_OX!F44)</f>
        <v>8.5097533025704063E-3</v>
      </c>
      <c r="P49" s="695"/>
      <c r="Q49" s="705"/>
      <c r="S49" s="742">
        <f t="shared" si="2"/>
        <v>2032</v>
      </c>
      <c r="T49" s="743">
        <f>IF(Select2=1,Food!$W51,"")</f>
        <v>4.9042589607810731E-5</v>
      </c>
      <c r="U49" s="744">
        <f>IF(Select2=1,Paper!$W51,"")</f>
        <v>1.2981877522313886E-2</v>
      </c>
      <c r="V49" s="736">
        <f>IF(Select2=1,Nappies!$W51,"")</f>
        <v>0</v>
      </c>
      <c r="W49" s="744">
        <f>IF(Select2=1,Garden!$W51,"")</f>
        <v>0</v>
      </c>
      <c r="X49" s="736">
        <f>IF(Select2=1,Wood!$W51,"")</f>
        <v>0</v>
      </c>
      <c r="Y49" s="744">
        <f>IF(Select2=1,Textiles!$W51,"")</f>
        <v>4.9098774131085983E-4</v>
      </c>
      <c r="Z49" s="738">
        <f>Sludge!W51</f>
        <v>0</v>
      </c>
      <c r="AA49" s="738" t="str">
        <f>IF(Select2=2,MSW!$W51,"")</f>
        <v/>
      </c>
      <c r="AB49" s="745">
        <f>Industry!$W51</f>
        <v>0</v>
      </c>
      <c r="AC49" s="746">
        <f t="shared" ref="AC49:AC80" si="4">SUM(T49:AA49)</f>
        <v>1.3521907853232557E-2</v>
      </c>
      <c r="AD49" s="747">
        <f>Recovery_OX!R44</f>
        <v>0</v>
      </c>
      <c r="AE49" s="703"/>
      <c r="AF49" s="749">
        <f>(AC49-AD49)*(1-Recovery_OX!U44)</f>
        <v>1.3521907853232557E-2</v>
      </c>
    </row>
    <row r="50" spans="2:32">
      <c r="B50" s="742">
        <f t="shared" si="1"/>
        <v>2033</v>
      </c>
      <c r="C50" s="743">
        <f>IF(Select2=1,Food!$K52,"")</f>
        <v>4.9136017153829388E-5</v>
      </c>
      <c r="D50" s="744">
        <f>IF(Select2=1,Paper!$K52,"")</f>
        <v>5.8584436283294046E-3</v>
      </c>
      <c r="E50" s="736">
        <f>IF(Select2=1,Nappies!$K52,"")</f>
        <v>1.4386138232632903E-3</v>
      </c>
      <c r="F50" s="744">
        <f>IF(Select2=1,Garden!$K52,"")</f>
        <v>0</v>
      </c>
      <c r="G50" s="736">
        <f>IF(Select2=1,Wood!$K52,"")</f>
        <v>0</v>
      </c>
      <c r="H50" s="744">
        <f>IF(Select2=1,Textiles!$K52,"")</f>
        <v>4.1773696627864123E-4</v>
      </c>
      <c r="I50" s="745">
        <f>Sludge!K52</f>
        <v>0</v>
      </c>
      <c r="J50" s="745" t="str">
        <f>IF(Select2=2,MSW!$K52,"")</f>
        <v/>
      </c>
      <c r="K50" s="745">
        <f>Industry!$K52</f>
        <v>0</v>
      </c>
      <c r="L50" s="746">
        <f t="shared" si="3"/>
        <v>7.7639304350251657E-3</v>
      </c>
      <c r="M50" s="747">
        <f>Recovery_OX!C45</f>
        <v>0</v>
      </c>
      <c r="N50" s="703"/>
      <c r="O50" s="748">
        <f>(L50-M50)*(1-Recovery_OX!F45)</f>
        <v>7.7639304350251657E-3</v>
      </c>
      <c r="P50" s="695"/>
      <c r="Q50" s="705"/>
      <c r="S50" s="742">
        <f t="shared" si="2"/>
        <v>2033</v>
      </c>
      <c r="T50" s="743">
        <f>IF(Select2=1,Food!$W52,"")</f>
        <v>3.287423092361466E-5</v>
      </c>
      <c r="U50" s="744">
        <f>IF(Select2=1,Paper!$W52,"")</f>
        <v>1.2104222372581411E-2</v>
      </c>
      <c r="V50" s="736">
        <f>IF(Select2=1,Nappies!$W52,"")</f>
        <v>0</v>
      </c>
      <c r="W50" s="744">
        <f>IF(Select2=1,Garden!$W52,"")</f>
        <v>0</v>
      </c>
      <c r="X50" s="736">
        <f>IF(Select2=1,Wood!$W52,"")</f>
        <v>0</v>
      </c>
      <c r="Y50" s="744">
        <f>IF(Select2=1,Textiles!$W52,"")</f>
        <v>4.5779393564782621E-4</v>
      </c>
      <c r="Z50" s="738">
        <f>Sludge!W52</f>
        <v>0</v>
      </c>
      <c r="AA50" s="738" t="str">
        <f>IF(Select2=2,MSW!$W52,"")</f>
        <v/>
      </c>
      <c r="AB50" s="745">
        <f>Industry!$W52</f>
        <v>0</v>
      </c>
      <c r="AC50" s="746">
        <f t="shared" si="4"/>
        <v>1.2594890539152852E-2</v>
      </c>
      <c r="AD50" s="747">
        <f>Recovery_OX!R45</f>
        <v>0</v>
      </c>
      <c r="AE50" s="703"/>
      <c r="AF50" s="749">
        <f>(AC50-AD50)*(1-Recovery_OX!U45)</f>
        <v>1.2594890539152852E-2</v>
      </c>
    </row>
    <row r="51" spans="2:32">
      <c r="B51" s="742">
        <f t="shared" si="1"/>
        <v>2034</v>
      </c>
      <c r="C51" s="743">
        <f>IF(Select2=1,Food!$K53,"")</f>
        <v>3.2936857280562881E-5</v>
      </c>
      <c r="D51" s="744">
        <f>IF(Select2=1,Paper!$K53,"")</f>
        <v>5.4623766333217168E-3</v>
      </c>
      <c r="E51" s="736">
        <f>IF(Select2=1,Nappies!$K53,"")</f>
        <v>1.2137078673564463E-3</v>
      </c>
      <c r="F51" s="744">
        <f>IF(Select2=1,Garden!$K53,"")</f>
        <v>0</v>
      </c>
      <c r="G51" s="736">
        <f>IF(Select2=1,Wood!$K53,"")</f>
        <v>0</v>
      </c>
      <c r="H51" s="744">
        <f>IF(Select2=1,Textiles!$K53,"")</f>
        <v>3.8949536570446466E-4</v>
      </c>
      <c r="I51" s="745">
        <f>Sludge!K53</f>
        <v>0</v>
      </c>
      <c r="J51" s="745" t="str">
        <f>IF(Select2=2,MSW!$K53,"")</f>
        <v/>
      </c>
      <c r="K51" s="745">
        <f>Industry!$K53</f>
        <v>0</v>
      </c>
      <c r="L51" s="746">
        <f t="shared" si="3"/>
        <v>7.098516723663191E-3</v>
      </c>
      <c r="M51" s="747">
        <f>Recovery_OX!C46</f>
        <v>0</v>
      </c>
      <c r="N51" s="703"/>
      <c r="O51" s="748">
        <f>(L51-M51)*(1-Recovery_OX!F46)</f>
        <v>7.098516723663191E-3</v>
      </c>
      <c r="P51" s="695"/>
      <c r="Q51" s="705"/>
      <c r="S51" s="742">
        <f t="shared" si="2"/>
        <v>2034</v>
      </c>
      <c r="T51" s="743">
        <f>IF(Select2=1,Food!$W53,"")</f>
        <v>2.2036255986103619E-5</v>
      </c>
      <c r="U51" s="744">
        <f>IF(Select2=1,Paper!$W53,"")</f>
        <v>1.1285902134962224E-2</v>
      </c>
      <c r="V51" s="736">
        <f>IF(Select2=1,Nappies!$W53,"")</f>
        <v>0</v>
      </c>
      <c r="W51" s="744">
        <f>IF(Select2=1,Garden!$W53,"")</f>
        <v>0</v>
      </c>
      <c r="X51" s="736">
        <f>IF(Select2=1,Wood!$W53,"")</f>
        <v>0</v>
      </c>
      <c r="Y51" s="744">
        <f>IF(Select2=1,Textiles!$W53,"")</f>
        <v>4.2684423638845461E-4</v>
      </c>
      <c r="Z51" s="738">
        <f>Sludge!W53</f>
        <v>0</v>
      </c>
      <c r="AA51" s="738" t="str">
        <f>IF(Select2=2,MSW!$W53,"")</f>
        <v/>
      </c>
      <c r="AB51" s="745">
        <f>Industry!$W53</f>
        <v>0</v>
      </c>
      <c r="AC51" s="746">
        <f t="shared" si="4"/>
        <v>1.1734782627336782E-2</v>
      </c>
      <c r="AD51" s="747">
        <f>Recovery_OX!R46</f>
        <v>0</v>
      </c>
      <c r="AE51" s="703"/>
      <c r="AF51" s="749">
        <f>(AC51-AD51)*(1-Recovery_OX!U46)</f>
        <v>1.1734782627336782E-2</v>
      </c>
    </row>
    <row r="52" spans="2:32">
      <c r="B52" s="742">
        <f t="shared" si="1"/>
        <v>2035</v>
      </c>
      <c r="C52" s="743">
        <f>IF(Select2=1,Food!$K54,"")</f>
        <v>2.207823568857619E-5</v>
      </c>
      <c r="D52" s="744">
        <f>IF(Select2=1,Paper!$K54,"")</f>
        <v>5.0930862149078287E-3</v>
      </c>
      <c r="E52" s="736">
        <f>IF(Select2=1,Nappies!$K54,"")</f>
        <v>1.0239626253148643E-3</v>
      </c>
      <c r="F52" s="744">
        <f>IF(Select2=1,Garden!$K54,"")</f>
        <v>0</v>
      </c>
      <c r="G52" s="736">
        <f>IF(Select2=1,Wood!$K54,"")</f>
        <v>0</v>
      </c>
      <c r="H52" s="744">
        <f>IF(Select2=1,Textiles!$K54,"")</f>
        <v>3.6316307186485001E-4</v>
      </c>
      <c r="I52" s="745">
        <f>Sludge!K54</f>
        <v>0</v>
      </c>
      <c r="J52" s="745" t="str">
        <f>IF(Select2=2,MSW!$K54,"")</f>
        <v/>
      </c>
      <c r="K52" s="745">
        <f>Industry!$K54</f>
        <v>0</v>
      </c>
      <c r="L52" s="746">
        <f t="shared" si="3"/>
        <v>6.5022901477761194E-3</v>
      </c>
      <c r="M52" s="747">
        <f>Recovery_OX!C47</f>
        <v>0</v>
      </c>
      <c r="N52" s="703"/>
      <c r="O52" s="748">
        <f>(L52-M52)*(1-Recovery_OX!F47)</f>
        <v>6.5022901477761194E-3</v>
      </c>
      <c r="P52" s="695"/>
      <c r="Q52" s="705"/>
      <c r="S52" s="742">
        <f t="shared" si="2"/>
        <v>2035</v>
      </c>
      <c r="T52" s="743">
        <f>IF(Select2=1,Food!$W54,"")</f>
        <v>1.4771344127058109E-5</v>
      </c>
      <c r="U52" s="744">
        <f>IF(Select2=1,Paper!$W54,"")</f>
        <v>1.0522905402702124E-2</v>
      </c>
      <c r="V52" s="736">
        <f>IF(Select2=1,Nappies!$W54,"")</f>
        <v>0</v>
      </c>
      <c r="W52" s="744">
        <f>IF(Select2=1,Garden!$W54,"")</f>
        <v>0</v>
      </c>
      <c r="X52" s="736">
        <f>IF(Select2=1,Wood!$W54,"")</f>
        <v>0</v>
      </c>
      <c r="Y52" s="744">
        <f>IF(Select2=1,Textiles!$W54,"")</f>
        <v>3.9798692807106875E-4</v>
      </c>
      <c r="Z52" s="738">
        <f>Sludge!W54</f>
        <v>0</v>
      </c>
      <c r="AA52" s="738" t="str">
        <f>IF(Select2=2,MSW!$W54,"")</f>
        <v/>
      </c>
      <c r="AB52" s="745">
        <f>Industry!$W54</f>
        <v>0</v>
      </c>
      <c r="AC52" s="746">
        <f t="shared" si="4"/>
        <v>1.0935663674900252E-2</v>
      </c>
      <c r="AD52" s="747">
        <f>Recovery_OX!R47</f>
        <v>0</v>
      </c>
      <c r="AE52" s="703"/>
      <c r="AF52" s="749">
        <f>(AC52-AD52)*(1-Recovery_OX!U47)</f>
        <v>1.0935663674900252E-2</v>
      </c>
    </row>
    <row r="53" spans="2:32">
      <c r="B53" s="742">
        <f t="shared" si="1"/>
        <v>2036</v>
      </c>
      <c r="C53" s="743">
        <f>IF(Select2=1,Food!$K55,"")</f>
        <v>1.4799483963152087E-5</v>
      </c>
      <c r="D53" s="744">
        <f>IF(Select2=1,Paper!$K55,"")</f>
        <v>4.7487621110282371E-3</v>
      </c>
      <c r="E53" s="736">
        <f>IF(Select2=1,Nappies!$K55,"")</f>
        <v>8.6388124048781645E-4</v>
      </c>
      <c r="F53" s="744">
        <f>IF(Select2=1,Garden!$K55,"")</f>
        <v>0</v>
      </c>
      <c r="G53" s="736">
        <f>IF(Select2=1,Wood!$K55,"")</f>
        <v>0</v>
      </c>
      <c r="H53" s="744">
        <f>IF(Select2=1,Textiles!$K55,"")</f>
        <v>3.3861100382484599E-4</v>
      </c>
      <c r="I53" s="745">
        <f>Sludge!K55</f>
        <v>0</v>
      </c>
      <c r="J53" s="745" t="str">
        <f>IF(Select2=2,MSW!$K55,"")</f>
        <v/>
      </c>
      <c r="K53" s="745">
        <f>Industry!$K55</f>
        <v>0</v>
      </c>
      <c r="L53" s="746">
        <f t="shared" si="3"/>
        <v>5.9660538393040514E-3</v>
      </c>
      <c r="M53" s="747">
        <f>Recovery_OX!C48</f>
        <v>0</v>
      </c>
      <c r="N53" s="703"/>
      <c r="O53" s="748">
        <f>(L53-M53)*(1-Recovery_OX!F48)</f>
        <v>5.9660538393040514E-3</v>
      </c>
      <c r="P53" s="695"/>
      <c r="Q53" s="705"/>
      <c r="S53" s="742">
        <f t="shared" si="2"/>
        <v>2036</v>
      </c>
      <c r="T53" s="743">
        <f>IF(Select2=1,Food!$W55,"")</f>
        <v>9.9015280752578642E-6</v>
      </c>
      <c r="U53" s="744">
        <f>IF(Select2=1,Paper!$W55,"")</f>
        <v>9.811491964934374E-3</v>
      </c>
      <c r="V53" s="736">
        <f>IF(Select2=1,Nappies!$W55,"")</f>
        <v>0</v>
      </c>
      <c r="W53" s="744">
        <f>IF(Select2=1,Garden!$W55,"")</f>
        <v>0</v>
      </c>
      <c r="X53" s="736">
        <f>IF(Select2=1,Wood!$W55,"")</f>
        <v>0</v>
      </c>
      <c r="Y53" s="744">
        <f>IF(Select2=1,Textiles!$W55,"")</f>
        <v>3.7108055213681769E-4</v>
      </c>
      <c r="Z53" s="738">
        <f>Sludge!W55</f>
        <v>0</v>
      </c>
      <c r="AA53" s="738" t="str">
        <f>IF(Select2=2,MSW!$W55,"")</f>
        <v/>
      </c>
      <c r="AB53" s="745">
        <f>Industry!$W55</f>
        <v>0</v>
      </c>
      <c r="AC53" s="746">
        <f t="shared" si="4"/>
        <v>1.0192474045146451E-2</v>
      </c>
      <c r="AD53" s="747">
        <f>Recovery_OX!R48</f>
        <v>0</v>
      </c>
      <c r="AE53" s="703"/>
      <c r="AF53" s="749">
        <f>(AC53-AD53)*(1-Recovery_OX!U48)</f>
        <v>1.0192474045146451E-2</v>
      </c>
    </row>
    <row r="54" spans="2:32">
      <c r="B54" s="742">
        <f t="shared" si="1"/>
        <v>2037</v>
      </c>
      <c r="C54" s="743">
        <f>IF(Select2=1,Food!$K56,"")</f>
        <v>9.9203907714838121E-6</v>
      </c>
      <c r="D54" s="744">
        <f>IF(Select2=1,Paper!$K56,"")</f>
        <v>4.4277164445262526E-3</v>
      </c>
      <c r="E54" s="736">
        <f>IF(Select2=1,Nappies!$K56,"")</f>
        <v>7.2882620831721018E-4</v>
      </c>
      <c r="F54" s="744">
        <f>IF(Select2=1,Garden!$K56,"")</f>
        <v>0</v>
      </c>
      <c r="G54" s="736">
        <f>IF(Select2=1,Wood!$K56,"")</f>
        <v>0</v>
      </c>
      <c r="H54" s="744">
        <f>IF(Select2=1,Textiles!$K56,"")</f>
        <v>3.1571880731843583E-4</v>
      </c>
      <c r="I54" s="745">
        <f>Sludge!K56</f>
        <v>0</v>
      </c>
      <c r="J54" s="745" t="str">
        <f>IF(Select2=2,MSW!$K56,"")</f>
        <v/>
      </c>
      <c r="K54" s="745">
        <f>Industry!$K56</f>
        <v>0</v>
      </c>
      <c r="L54" s="746">
        <f t="shared" si="3"/>
        <v>5.482181850933382E-3</v>
      </c>
      <c r="M54" s="747">
        <f>Recovery_OX!C49</f>
        <v>0</v>
      </c>
      <c r="N54" s="703"/>
      <c r="O54" s="748">
        <f>(L54-M54)*(1-Recovery_OX!F49)</f>
        <v>5.482181850933382E-3</v>
      </c>
      <c r="P54" s="695"/>
      <c r="Q54" s="705"/>
      <c r="S54" s="742">
        <f t="shared" si="2"/>
        <v>2037</v>
      </c>
      <c r="T54" s="743">
        <f>IF(Select2=1,Food!$W56,"")</f>
        <v>6.637192755230026E-6</v>
      </c>
      <c r="U54" s="744">
        <f>IF(Select2=1,Paper!$W56,"")</f>
        <v>9.1481744721616798E-3</v>
      </c>
      <c r="V54" s="736">
        <f>IF(Select2=1,Nappies!$W56,"")</f>
        <v>0</v>
      </c>
      <c r="W54" s="744">
        <f>IF(Select2=1,Garden!$W56,"")</f>
        <v>0</v>
      </c>
      <c r="X54" s="736">
        <f>IF(Select2=1,Wood!$W56,"")</f>
        <v>0</v>
      </c>
      <c r="Y54" s="744">
        <f>IF(Select2=1,Textiles!$W56,"")</f>
        <v>3.4599321349965584E-4</v>
      </c>
      <c r="Z54" s="738">
        <f>Sludge!W56</f>
        <v>0</v>
      </c>
      <c r="AA54" s="738" t="str">
        <f>IF(Select2=2,MSW!$W56,"")</f>
        <v/>
      </c>
      <c r="AB54" s="745">
        <f>Industry!$W56</f>
        <v>0</v>
      </c>
      <c r="AC54" s="746">
        <f t="shared" si="4"/>
        <v>9.5008048784165668E-3</v>
      </c>
      <c r="AD54" s="747">
        <f>Recovery_OX!R49</f>
        <v>0</v>
      </c>
      <c r="AE54" s="703"/>
      <c r="AF54" s="749">
        <f>(AC54-AD54)*(1-Recovery_OX!U49)</f>
        <v>9.5008048784165668E-3</v>
      </c>
    </row>
    <row r="55" spans="2:32">
      <c r="B55" s="742">
        <f t="shared" si="1"/>
        <v>2038</v>
      </c>
      <c r="C55" s="743">
        <f>IF(Select2=1,Food!$K57,"")</f>
        <v>6.6498367986325609E-6</v>
      </c>
      <c r="D55" s="744">
        <f>IF(Select2=1,Paper!$K57,"")</f>
        <v>4.1283754491722169E-3</v>
      </c>
      <c r="E55" s="736">
        <f>IF(Select2=1,Nappies!$K57,"")</f>
        <v>6.1488502937057684E-4</v>
      </c>
      <c r="F55" s="744">
        <f>IF(Select2=1,Garden!$K57,"")</f>
        <v>0</v>
      </c>
      <c r="G55" s="736">
        <f>IF(Select2=1,Wood!$K57,"")</f>
        <v>0</v>
      </c>
      <c r="H55" s="744">
        <f>IF(Select2=1,Textiles!$K57,"")</f>
        <v>2.9437426477178644E-4</v>
      </c>
      <c r="I55" s="745">
        <f>Sludge!K57</f>
        <v>0</v>
      </c>
      <c r="J55" s="745" t="str">
        <f>IF(Select2=2,MSW!$K57,"")</f>
        <v/>
      </c>
      <c r="K55" s="745">
        <f>Industry!$K57</f>
        <v>0</v>
      </c>
      <c r="L55" s="746">
        <f t="shared" si="3"/>
        <v>5.0442845801132122E-3</v>
      </c>
      <c r="M55" s="747">
        <f>Recovery_OX!C50</f>
        <v>0</v>
      </c>
      <c r="N55" s="703"/>
      <c r="O55" s="748">
        <f>(L55-M55)*(1-Recovery_OX!F50)</f>
        <v>5.0442845801132122E-3</v>
      </c>
      <c r="P55" s="695"/>
      <c r="Q55" s="705"/>
      <c r="S55" s="742">
        <f t="shared" si="2"/>
        <v>2038</v>
      </c>
      <c r="T55" s="743">
        <f>IF(Select2=1,Food!$W57,"")</f>
        <v>4.4490433532332035E-6</v>
      </c>
      <c r="U55" s="744">
        <f>IF(Select2=1,Paper!$W57,"")</f>
        <v>8.5297013412649093E-3</v>
      </c>
      <c r="V55" s="736">
        <f>IF(Select2=1,Nappies!$W57,"")</f>
        <v>0</v>
      </c>
      <c r="W55" s="744">
        <f>IF(Select2=1,Garden!$W57,"")</f>
        <v>0</v>
      </c>
      <c r="X55" s="736">
        <f>IF(Select2=1,Wood!$W57,"")</f>
        <v>0</v>
      </c>
      <c r="Y55" s="744">
        <f>IF(Select2=1,Textiles!$W57,"")</f>
        <v>3.2260193399647841E-4</v>
      </c>
      <c r="Z55" s="738">
        <f>Sludge!W57</f>
        <v>0</v>
      </c>
      <c r="AA55" s="738" t="str">
        <f>IF(Select2=2,MSW!$W57,"")</f>
        <v/>
      </c>
      <c r="AB55" s="745">
        <f>Industry!$W57</f>
        <v>0</v>
      </c>
      <c r="AC55" s="746">
        <f t="shared" si="4"/>
        <v>8.8567523186146198E-3</v>
      </c>
      <c r="AD55" s="747">
        <f>Recovery_OX!R50</f>
        <v>0</v>
      </c>
      <c r="AE55" s="703"/>
      <c r="AF55" s="749">
        <f>(AC55-AD55)*(1-Recovery_OX!U50)</f>
        <v>8.8567523186146198E-3</v>
      </c>
    </row>
    <row r="56" spans="2:32">
      <c r="B56" s="742">
        <f t="shared" si="1"/>
        <v>2039</v>
      </c>
      <c r="C56" s="743">
        <f>IF(Select2=1,Food!$K58,"")</f>
        <v>4.4575189089888666E-6</v>
      </c>
      <c r="D56" s="744">
        <f>IF(Select2=1,Paper!$K58,"")</f>
        <v>3.8492717550596177E-3</v>
      </c>
      <c r="E56" s="736">
        <f>IF(Select2=1,Nappies!$K58,"")</f>
        <v>5.1875686553178968E-4</v>
      </c>
      <c r="F56" s="744">
        <f>IF(Select2=1,Garden!$K58,"")</f>
        <v>0</v>
      </c>
      <c r="G56" s="736">
        <f>IF(Select2=1,Wood!$K58,"")</f>
        <v>0</v>
      </c>
      <c r="H56" s="744">
        <f>IF(Select2=1,Textiles!$K58,"")</f>
        <v>2.7447274521257096E-4</v>
      </c>
      <c r="I56" s="745">
        <f>Sludge!K58</f>
        <v>0</v>
      </c>
      <c r="J56" s="745" t="str">
        <f>IF(Select2=2,MSW!$K58,"")</f>
        <v/>
      </c>
      <c r="K56" s="745">
        <f>Industry!$K58</f>
        <v>0</v>
      </c>
      <c r="L56" s="746">
        <f t="shared" si="3"/>
        <v>4.6469588847129675E-3</v>
      </c>
      <c r="M56" s="747">
        <f>Recovery_OX!C51</f>
        <v>0</v>
      </c>
      <c r="N56" s="703"/>
      <c r="O56" s="748">
        <f>(L56-M56)*(1-Recovery_OX!F51)</f>
        <v>4.6469588847129675E-3</v>
      </c>
      <c r="P56" s="695"/>
      <c r="Q56" s="705"/>
      <c r="S56" s="742">
        <f t="shared" si="2"/>
        <v>2039</v>
      </c>
      <c r="T56" s="743">
        <f>IF(Select2=1,Food!$W58,"")</f>
        <v>2.9822829453538362E-6</v>
      </c>
      <c r="U56" s="744">
        <f>IF(Select2=1,Paper!$W58,"")</f>
        <v>7.9530408162388801E-3</v>
      </c>
      <c r="V56" s="736">
        <f>IF(Select2=1,Nappies!$W58,"")</f>
        <v>0</v>
      </c>
      <c r="W56" s="744">
        <f>IF(Select2=1,Garden!$W58,"")</f>
        <v>0</v>
      </c>
      <c r="X56" s="736">
        <f>IF(Select2=1,Wood!$W58,"")</f>
        <v>0</v>
      </c>
      <c r="Y56" s="744">
        <f>IF(Select2=1,Textiles!$W58,"")</f>
        <v>3.007920495480231E-4</v>
      </c>
      <c r="Z56" s="738">
        <f>Sludge!W58</f>
        <v>0</v>
      </c>
      <c r="AA56" s="738" t="str">
        <f>IF(Select2=2,MSW!$W58,"")</f>
        <v/>
      </c>
      <c r="AB56" s="745">
        <f>Industry!$W58</f>
        <v>0</v>
      </c>
      <c r="AC56" s="746">
        <f t="shared" si="4"/>
        <v>8.2568151487322564E-3</v>
      </c>
      <c r="AD56" s="747">
        <f>Recovery_OX!R51</f>
        <v>0</v>
      </c>
      <c r="AE56" s="703"/>
      <c r="AF56" s="749">
        <f>(AC56-AD56)*(1-Recovery_OX!U51)</f>
        <v>8.2568151487322564E-3</v>
      </c>
    </row>
    <row r="57" spans="2:32">
      <c r="B57" s="742">
        <f t="shared" si="1"/>
        <v>2040</v>
      </c>
      <c r="C57" s="743">
        <f>IF(Select2=1,Food!$K59,"")</f>
        <v>2.98796428027815E-6</v>
      </c>
      <c r="D57" s="744">
        <f>IF(Select2=1,Paper!$K59,"")</f>
        <v>3.589037195556111E-3</v>
      </c>
      <c r="E57" s="736">
        <f>IF(Select2=1,Nappies!$K59,"")</f>
        <v>4.3765691581699225E-4</v>
      </c>
      <c r="F57" s="744">
        <f>IF(Select2=1,Garden!$K59,"")</f>
        <v>0</v>
      </c>
      <c r="G57" s="736">
        <f>IF(Select2=1,Wood!$K59,"")</f>
        <v>0</v>
      </c>
      <c r="H57" s="744">
        <f>IF(Select2=1,Textiles!$K59,"")</f>
        <v>2.559166913688211E-4</v>
      </c>
      <c r="I57" s="745">
        <f>Sludge!K59</f>
        <v>0</v>
      </c>
      <c r="J57" s="745" t="str">
        <f>IF(Select2=2,MSW!$K59,"")</f>
        <v/>
      </c>
      <c r="K57" s="745">
        <f>Industry!$K59</f>
        <v>0</v>
      </c>
      <c r="L57" s="746">
        <f t="shared" si="3"/>
        <v>4.2855987670222025E-3</v>
      </c>
      <c r="M57" s="747">
        <f>Recovery_OX!C52</f>
        <v>0</v>
      </c>
      <c r="N57" s="703"/>
      <c r="O57" s="748">
        <f>(L57-M57)*(1-Recovery_OX!F52)</f>
        <v>4.2855987670222025E-3</v>
      </c>
      <c r="P57" s="695"/>
      <c r="Q57" s="705"/>
      <c r="S57" s="742">
        <f t="shared" si="2"/>
        <v>2040</v>
      </c>
      <c r="T57" s="743">
        <f>IF(Select2=1,Food!$W59,"")</f>
        <v>1.9990840412208855E-6</v>
      </c>
      <c r="U57" s="744">
        <f>IF(Select2=1,Paper!$W59,"")</f>
        <v>7.4153661065208907E-3</v>
      </c>
      <c r="V57" s="736">
        <f>IF(Select2=1,Nappies!$W59,"")</f>
        <v>0</v>
      </c>
      <c r="W57" s="744">
        <f>IF(Select2=1,Garden!$W59,"")</f>
        <v>0</v>
      </c>
      <c r="X57" s="736">
        <f>IF(Select2=1,Wood!$W59,"")</f>
        <v>0</v>
      </c>
      <c r="Y57" s="744">
        <f>IF(Select2=1,Textiles!$W59,"")</f>
        <v>2.8045664807542053E-4</v>
      </c>
      <c r="Z57" s="738">
        <f>Sludge!W59</f>
        <v>0</v>
      </c>
      <c r="AA57" s="738" t="str">
        <f>IF(Select2=2,MSW!$W59,"")</f>
        <v/>
      </c>
      <c r="AB57" s="745">
        <f>Industry!$W59</f>
        <v>0</v>
      </c>
      <c r="AC57" s="746">
        <f t="shared" si="4"/>
        <v>7.6978218386375323E-3</v>
      </c>
      <c r="AD57" s="747">
        <f>Recovery_OX!R52</f>
        <v>0</v>
      </c>
      <c r="AE57" s="703"/>
      <c r="AF57" s="749">
        <f>(AC57-AD57)*(1-Recovery_OX!U52)</f>
        <v>7.6978218386375323E-3</v>
      </c>
    </row>
    <row r="58" spans="2:32">
      <c r="B58" s="742">
        <f t="shared" si="1"/>
        <v>2041</v>
      </c>
      <c r="C58" s="743">
        <f>IF(Select2=1,Food!$K60,"")</f>
        <v>2.0028923539088956E-6</v>
      </c>
      <c r="D58" s="744">
        <f>IF(Select2=1,Paper!$K60,"")</f>
        <v>3.346396100549094E-3</v>
      </c>
      <c r="E58" s="736">
        <f>IF(Select2=1,Nappies!$K60,"")</f>
        <v>3.6923574161488169E-4</v>
      </c>
      <c r="F58" s="744">
        <f>IF(Select2=1,Garden!$K60,"")</f>
        <v>0</v>
      </c>
      <c r="G58" s="736">
        <f>IF(Select2=1,Wood!$K60,"")</f>
        <v>0</v>
      </c>
      <c r="H58" s="744">
        <f>IF(Select2=1,Textiles!$K60,"")</f>
        <v>2.386151414430667E-4</v>
      </c>
      <c r="I58" s="745">
        <f>Sludge!K60</f>
        <v>0</v>
      </c>
      <c r="J58" s="745" t="str">
        <f>IF(Select2=2,MSW!$K60,"")</f>
        <v/>
      </c>
      <c r="K58" s="745">
        <f>Industry!$K60</f>
        <v>0</v>
      </c>
      <c r="L58" s="746">
        <f t="shared" si="3"/>
        <v>3.9562498759609516E-3</v>
      </c>
      <c r="M58" s="747">
        <f>Recovery_OX!C53</f>
        <v>0</v>
      </c>
      <c r="N58" s="703"/>
      <c r="O58" s="748">
        <f>(L58-M58)*(1-Recovery_OX!F53)</f>
        <v>3.9562498759609516E-3</v>
      </c>
      <c r="P58" s="695"/>
      <c r="Q58" s="705"/>
      <c r="S58" s="742">
        <f t="shared" si="2"/>
        <v>2041</v>
      </c>
      <c r="T58" s="743">
        <f>IF(Select2=1,Food!$W60,"")</f>
        <v>1.340026106540296E-6</v>
      </c>
      <c r="U58" s="744">
        <f>IF(Select2=1,Paper!$W60,"")</f>
        <v>6.9140415300601131E-3</v>
      </c>
      <c r="V58" s="736">
        <f>IF(Select2=1,Nappies!$W60,"")</f>
        <v>0</v>
      </c>
      <c r="W58" s="744">
        <f>IF(Select2=1,Garden!$W60,"")</f>
        <v>0</v>
      </c>
      <c r="X58" s="736">
        <f>IF(Select2=1,Wood!$W60,"")</f>
        <v>0</v>
      </c>
      <c r="Y58" s="744">
        <f>IF(Select2=1,Textiles!$W60,"")</f>
        <v>2.614960454170596E-4</v>
      </c>
      <c r="Z58" s="738">
        <f>Sludge!W60</f>
        <v>0</v>
      </c>
      <c r="AA58" s="738" t="str">
        <f>IF(Select2=2,MSW!$W60,"")</f>
        <v/>
      </c>
      <c r="AB58" s="745">
        <f>Industry!$W60</f>
        <v>0</v>
      </c>
      <c r="AC58" s="746">
        <f t="shared" si="4"/>
        <v>7.1768776015837133E-3</v>
      </c>
      <c r="AD58" s="747">
        <f>Recovery_OX!R53</f>
        <v>0</v>
      </c>
      <c r="AE58" s="703"/>
      <c r="AF58" s="749">
        <f>(AC58-AD58)*(1-Recovery_OX!U53)</f>
        <v>7.1768776015837133E-3</v>
      </c>
    </row>
    <row r="59" spans="2:32">
      <c r="B59" s="742">
        <f t="shared" si="1"/>
        <v>2042</v>
      </c>
      <c r="C59" s="743">
        <f>IF(Select2=1,Food!$K61,"")</f>
        <v>1.3425788948766407E-6</v>
      </c>
      <c r="D59" s="744">
        <f>IF(Select2=1,Paper!$K61,"")</f>
        <v>3.1201590431093398E-3</v>
      </c>
      <c r="E59" s="736">
        <f>IF(Select2=1,Nappies!$K61,"")</f>
        <v>3.1151120423034893E-4</v>
      </c>
      <c r="F59" s="744">
        <f>IF(Select2=1,Garden!$K61,"")</f>
        <v>0</v>
      </c>
      <c r="G59" s="736">
        <f>IF(Select2=1,Wood!$K61,"")</f>
        <v>0</v>
      </c>
      <c r="H59" s="744">
        <f>IF(Select2=1,Textiles!$K61,"")</f>
        <v>2.2248328321749914E-4</v>
      </c>
      <c r="I59" s="745">
        <f>Sludge!K61</f>
        <v>0</v>
      </c>
      <c r="J59" s="745" t="str">
        <f>IF(Select2=2,MSW!$K61,"")</f>
        <v/>
      </c>
      <c r="K59" s="745">
        <f>Industry!$K61</f>
        <v>0</v>
      </c>
      <c r="L59" s="746">
        <f t="shared" si="3"/>
        <v>3.6554961094520644E-3</v>
      </c>
      <c r="M59" s="747">
        <f>Recovery_OX!C54</f>
        <v>0</v>
      </c>
      <c r="N59" s="703"/>
      <c r="O59" s="748">
        <f>(L59-M59)*(1-Recovery_OX!F54)</f>
        <v>3.6554961094520644E-3</v>
      </c>
      <c r="P59" s="695"/>
      <c r="Q59" s="705"/>
      <c r="S59" s="742">
        <f t="shared" si="2"/>
        <v>2042</v>
      </c>
      <c r="T59" s="743">
        <f>IF(Select2=1,Food!$W61,"")</f>
        <v>8.9824636142504978E-7</v>
      </c>
      <c r="U59" s="744">
        <f>IF(Select2=1,Paper!$W61,"")</f>
        <v>6.4466095932011165E-3</v>
      </c>
      <c r="V59" s="736">
        <f>IF(Select2=1,Nappies!$W61,"")</f>
        <v>0</v>
      </c>
      <c r="W59" s="744">
        <f>IF(Select2=1,Garden!$W61,"")</f>
        <v>0</v>
      </c>
      <c r="X59" s="736">
        <f>IF(Select2=1,Wood!$W61,"")</f>
        <v>0</v>
      </c>
      <c r="Y59" s="744">
        <f>IF(Select2=1,Textiles!$W61,"")</f>
        <v>2.4381729667671153E-4</v>
      </c>
      <c r="Z59" s="738">
        <f>Sludge!W61</f>
        <v>0</v>
      </c>
      <c r="AA59" s="738" t="str">
        <f>IF(Select2=2,MSW!$W61,"")</f>
        <v/>
      </c>
      <c r="AB59" s="745">
        <f>Industry!$W61</f>
        <v>0</v>
      </c>
      <c r="AC59" s="746">
        <f t="shared" si="4"/>
        <v>6.6913251362392531E-3</v>
      </c>
      <c r="AD59" s="747">
        <f>Recovery_OX!R54</f>
        <v>0</v>
      </c>
      <c r="AE59" s="703"/>
      <c r="AF59" s="749">
        <f>(AC59-AD59)*(1-Recovery_OX!U54)</f>
        <v>6.6913251362392531E-3</v>
      </c>
    </row>
    <row r="60" spans="2:32">
      <c r="B60" s="742">
        <f t="shared" si="1"/>
        <v>2043</v>
      </c>
      <c r="C60" s="743">
        <f>IF(Select2=1,Food!$K62,"")</f>
        <v>8.9995754662018758E-7</v>
      </c>
      <c r="D60" s="744">
        <f>IF(Select2=1,Paper!$K62,"")</f>
        <v>2.9092170089188053E-3</v>
      </c>
      <c r="E60" s="736">
        <f>IF(Select2=1,Nappies!$K62,"")</f>
        <v>2.6281104298471594E-4</v>
      </c>
      <c r="F60" s="744">
        <f>IF(Select2=1,Garden!$K62,"")</f>
        <v>0</v>
      </c>
      <c r="G60" s="736">
        <f>IF(Select2=1,Wood!$K62,"")</f>
        <v>0</v>
      </c>
      <c r="H60" s="744">
        <f>IF(Select2=1,Textiles!$K62,"")</f>
        <v>2.0744203830438094E-4</v>
      </c>
      <c r="I60" s="745">
        <f>Sludge!K62</f>
        <v>0</v>
      </c>
      <c r="J60" s="745" t="str">
        <f>IF(Select2=2,MSW!$K62,"")</f>
        <v/>
      </c>
      <c r="K60" s="745">
        <f>Industry!$K62</f>
        <v>0</v>
      </c>
      <c r="L60" s="746">
        <f t="shared" si="3"/>
        <v>3.3803700477545223E-3</v>
      </c>
      <c r="M60" s="747">
        <f>Recovery_OX!C55</f>
        <v>0</v>
      </c>
      <c r="N60" s="703"/>
      <c r="O60" s="748">
        <f>(L60-M60)*(1-Recovery_OX!F55)</f>
        <v>3.3803700477545223E-3</v>
      </c>
      <c r="P60" s="695"/>
      <c r="Q60" s="705"/>
      <c r="S60" s="742">
        <f t="shared" si="2"/>
        <v>2043</v>
      </c>
      <c r="T60" s="743">
        <f>IF(Select2=1,Food!$W62,"")</f>
        <v>6.0211254234178488E-7</v>
      </c>
      <c r="U60" s="744">
        <f>IF(Select2=1,Paper!$W62,"")</f>
        <v>6.0107789440471205E-3</v>
      </c>
      <c r="V60" s="736">
        <f>IF(Select2=1,Nappies!$W62,"")</f>
        <v>0</v>
      </c>
      <c r="W60" s="744">
        <f>IF(Select2=1,Garden!$W62,"")</f>
        <v>0</v>
      </c>
      <c r="X60" s="736">
        <f>IF(Select2=1,Wood!$W62,"")</f>
        <v>0</v>
      </c>
      <c r="Y60" s="744">
        <f>IF(Select2=1,Textiles!$W62,"")</f>
        <v>2.2733374060754095E-4</v>
      </c>
      <c r="Z60" s="738">
        <f>Sludge!W62</f>
        <v>0</v>
      </c>
      <c r="AA60" s="738" t="str">
        <f>IF(Select2=2,MSW!$W62,"")</f>
        <v/>
      </c>
      <c r="AB60" s="745">
        <f>Industry!$W62</f>
        <v>0</v>
      </c>
      <c r="AC60" s="746">
        <f t="shared" si="4"/>
        <v>6.2387147971970031E-3</v>
      </c>
      <c r="AD60" s="747">
        <f>Recovery_OX!R55</f>
        <v>0</v>
      </c>
      <c r="AE60" s="703"/>
      <c r="AF60" s="749">
        <f>(AC60-AD60)*(1-Recovery_OX!U55)</f>
        <v>6.2387147971970031E-3</v>
      </c>
    </row>
    <row r="61" spans="2:32">
      <c r="B61" s="742">
        <f t="shared" si="1"/>
        <v>2044</v>
      </c>
      <c r="C61" s="743">
        <f>IF(Select2=1,Food!$K63,"")</f>
        <v>6.0325958408056516E-7</v>
      </c>
      <c r="D61" s="744">
        <f>IF(Select2=1,Paper!$K63,"")</f>
        <v>2.7125359598811618E-3</v>
      </c>
      <c r="E61" s="736">
        <f>IF(Select2=1,Nappies!$K63,"")</f>
        <v>2.2172443037920471E-4</v>
      </c>
      <c r="F61" s="744">
        <f>IF(Select2=1,Garden!$K63,"")</f>
        <v>0</v>
      </c>
      <c r="G61" s="736">
        <f>IF(Select2=1,Wood!$K63,"")</f>
        <v>0</v>
      </c>
      <c r="H61" s="744">
        <f>IF(Select2=1,Textiles!$K63,"")</f>
        <v>1.934176745036978E-4</v>
      </c>
      <c r="I61" s="745">
        <f>Sludge!K63</f>
        <v>0</v>
      </c>
      <c r="J61" s="745" t="str">
        <f>IF(Select2=2,MSW!$K63,"")</f>
        <v/>
      </c>
      <c r="K61" s="745">
        <f>Industry!$K63</f>
        <v>0</v>
      </c>
      <c r="L61" s="746">
        <f t="shared" si="3"/>
        <v>3.1282813243481448E-3</v>
      </c>
      <c r="M61" s="747">
        <f>Recovery_OX!C56</f>
        <v>0</v>
      </c>
      <c r="N61" s="703"/>
      <c r="O61" s="748">
        <f>(L61-M61)*(1-Recovery_OX!F56)</f>
        <v>3.1282813243481448E-3</v>
      </c>
      <c r="P61" s="695"/>
      <c r="Q61" s="705"/>
      <c r="S61" s="742">
        <f t="shared" si="2"/>
        <v>2044</v>
      </c>
      <c r="T61" s="743">
        <f>IF(Select2=1,Food!$W63,"")</f>
        <v>4.0360810710118106E-7</v>
      </c>
      <c r="U61" s="744">
        <f>IF(Select2=1,Paper!$W63,"")</f>
        <v>5.6044131402503364E-3</v>
      </c>
      <c r="V61" s="736">
        <f>IF(Select2=1,Nappies!$W63,"")</f>
        <v>0</v>
      </c>
      <c r="W61" s="744">
        <f>IF(Select2=1,Garden!$W63,"")</f>
        <v>0</v>
      </c>
      <c r="X61" s="736">
        <f>IF(Select2=1,Wood!$W63,"")</f>
        <v>0</v>
      </c>
      <c r="Y61" s="744">
        <f>IF(Select2=1,Textiles!$W63,"")</f>
        <v>2.1196457479857308E-4</v>
      </c>
      <c r="Z61" s="738">
        <f>Sludge!W63</f>
        <v>0</v>
      </c>
      <c r="AA61" s="738" t="str">
        <f>IF(Select2=2,MSW!$W63,"")</f>
        <v/>
      </c>
      <c r="AB61" s="745">
        <f>Industry!$W63</f>
        <v>0</v>
      </c>
      <c r="AC61" s="746">
        <f t="shared" si="4"/>
        <v>5.8167813231560107E-3</v>
      </c>
      <c r="AD61" s="747">
        <f>Recovery_OX!R56</f>
        <v>0</v>
      </c>
      <c r="AE61" s="703"/>
      <c r="AF61" s="749">
        <f>(AC61-AD61)*(1-Recovery_OX!U56)</f>
        <v>5.8167813231560107E-3</v>
      </c>
    </row>
    <row r="62" spans="2:32">
      <c r="B62" s="742">
        <f t="shared" si="1"/>
        <v>2045</v>
      </c>
      <c r="C62" s="743">
        <f>IF(Select2=1,Food!$K64,"")</f>
        <v>4.0437699217232501E-7</v>
      </c>
      <c r="D62" s="744">
        <f>IF(Select2=1,Paper!$K64,"")</f>
        <v>2.5291517652658445E-3</v>
      </c>
      <c r="E62" s="736">
        <f>IF(Select2=1,Nappies!$K64,"")</f>
        <v>1.8706110089080938E-4</v>
      </c>
      <c r="F62" s="744">
        <f>IF(Select2=1,Garden!$K64,"")</f>
        <v>0</v>
      </c>
      <c r="G62" s="736">
        <f>IF(Select2=1,Wood!$K64,"")</f>
        <v>0</v>
      </c>
      <c r="H62" s="744">
        <f>IF(Select2=1,Textiles!$K64,"")</f>
        <v>1.8034144436782814E-4</v>
      </c>
      <c r="I62" s="745">
        <f>Sludge!K64</f>
        <v>0</v>
      </c>
      <c r="J62" s="745" t="str">
        <f>IF(Select2=2,MSW!$K64,"")</f>
        <v/>
      </c>
      <c r="K62" s="745">
        <f>Industry!$K64</f>
        <v>0</v>
      </c>
      <c r="L62" s="746">
        <f t="shared" si="3"/>
        <v>2.8969586875166541E-3</v>
      </c>
      <c r="M62" s="747">
        <f>Recovery_OX!C57</f>
        <v>0</v>
      </c>
      <c r="N62" s="703"/>
      <c r="O62" s="748">
        <f>(L62-M62)*(1-Recovery_OX!F57)</f>
        <v>2.8969586875166541E-3</v>
      </c>
      <c r="P62" s="695"/>
      <c r="Q62" s="705"/>
      <c r="S62" s="742">
        <f t="shared" si="2"/>
        <v>2045</v>
      </c>
      <c r="T62" s="743">
        <f>IF(Select2=1,Food!$W64,"")</f>
        <v>2.7054660493242098E-7</v>
      </c>
      <c r="U62" s="744">
        <f>IF(Select2=1,Paper!$W64,"")</f>
        <v>5.2255201761691027E-3</v>
      </c>
      <c r="V62" s="736">
        <f>IF(Select2=1,Nappies!$W64,"")</f>
        <v>0</v>
      </c>
      <c r="W62" s="744">
        <f>IF(Select2=1,Garden!$W64,"")</f>
        <v>0</v>
      </c>
      <c r="X62" s="736">
        <f>IF(Select2=1,Wood!$W64,"")</f>
        <v>0</v>
      </c>
      <c r="Y62" s="744">
        <f>IF(Select2=1,Textiles!$W64,"")</f>
        <v>1.9763445958118168E-4</v>
      </c>
      <c r="Z62" s="738">
        <f>Sludge!W64</f>
        <v>0</v>
      </c>
      <c r="AA62" s="738" t="str">
        <f>IF(Select2=2,MSW!$W64,"")</f>
        <v/>
      </c>
      <c r="AB62" s="745">
        <f>Industry!$W64</f>
        <v>0</v>
      </c>
      <c r="AC62" s="746">
        <f t="shared" si="4"/>
        <v>5.4234251823552168E-3</v>
      </c>
      <c r="AD62" s="747">
        <f>Recovery_OX!R57</f>
        <v>0</v>
      </c>
      <c r="AE62" s="703"/>
      <c r="AF62" s="749">
        <f>(AC62-AD62)*(1-Recovery_OX!U57)</f>
        <v>5.4234251823552168E-3</v>
      </c>
    </row>
    <row r="63" spans="2:32">
      <c r="B63" s="742">
        <f t="shared" si="1"/>
        <v>2046</v>
      </c>
      <c r="C63" s="743">
        <f>IF(Select2=1,Food!$K65,"")</f>
        <v>2.7106200400870629E-7</v>
      </c>
      <c r="D63" s="744">
        <f>IF(Select2=1,Paper!$K65,"")</f>
        <v>2.358165475538093E-3</v>
      </c>
      <c r="E63" s="736">
        <f>IF(Select2=1,Nappies!$K65,"")</f>
        <v>1.5781686937536233E-4</v>
      </c>
      <c r="F63" s="744">
        <f>IF(Select2=1,Garden!$K65,"")</f>
        <v>0</v>
      </c>
      <c r="G63" s="736">
        <f>IF(Select2=1,Wood!$K65,"")</f>
        <v>0</v>
      </c>
      <c r="H63" s="744">
        <f>IF(Select2=1,Textiles!$K65,"")</f>
        <v>1.6814924820147536E-4</v>
      </c>
      <c r="I63" s="745">
        <f>Sludge!K65</f>
        <v>0</v>
      </c>
      <c r="J63" s="745" t="str">
        <f>IF(Select2=2,MSW!$K65,"")</f>
        <v/>
      </c>
      <c r="K63" s="745">
        <f>Industry!$K65</f>
        <v>0</v>
      </c>
      <c r="L63" s="746">
        <f t="shared" si="3"/>
        <v>2.6844026551189394E-3</v>
      </c>
      <c r="M63" s="747">
        <f>Recovery_OX!C58</f>
        <v>0</v>
      </c>
      <c r="N63" s="703"/>
      <c r="O63" s="748">
        <f>(L63-M63)*(1-Recovery_OX!F58)</f>
        <v>2.6844026551189394E-3</v>
      </c>
      <c r="P63" s="695"/>
      <c r="Q63" s="705"/>
      <c r="S63" s="742">
        <f t="shared" si="2"/>
        <v>2046</v>
      </c>
      <c r="T63" s="743">
        <f>IF(Select2=1,Food!$W65,"")</f>
        <v>1.8135281267308637E-7</v>
      </c>
      <c r="U63" s="744">
        <f>IF(Select2=1,Paper!$W65,"")</f>
        <v>4.8722427180539138E-3</v>
      </c>
      <c r="V63" s="736">
        <f>IF(Select2=1,Nappies!$W65,"")</f>
        <v>0</v>
      </c>
      <c r="W63" s="744">
        <f>IF(Select2=1,Garden!$W65,"")</f>
        <v>0</v>
      </c>
      <c r="X63" s="736">
        <f>IF(Select2=1,Wood!$W65,"")</f>
        <v>0</v>
      </c>
      <c r="Y63" s="744">
        <f>IF(Select2=1,Textiles!$W65,"")</f>
        <v>1.8427314871394569E-4</v>
      </c>
      <c r="Z63" s="738">
        <f>Sludge!W65</f>
        <v>0</v>
      </c>
      <c r="AA63" s="738" t="str">
        <f>IF(Select2=2,MSW!$W65,"")</f>
        <v/>
      </c>
      <c r="AB63" s="745">
        <f>Industry!$W65</f>
        <v>0</v>
      </c>
      <c r="AC63" s="746">
        <f t="shared" si="4"/>
        <v>5.0566972195805332E-3</v>
      </c>
      <c r="AD63" s="747">
        <f>Recovery_OX!R58</f>
        <v>0</v>
      </c>
      <c r="AE63" s="703"/>
      <c r="AF63" s="749">
        <f>(AC63-AD63)*(1-Recovery_OX!U58)</f>
        <v>5.0566972195805332E-3</v>
      </c>
    </row>
    <row r="64" spans="2:32">
      <c r="B64" s="742">
        <f t="shared" si="1"/>
        <v>2047</v>
      </c>
      <c r="C64" s="743">
        <f>IF(Select2=1,Food!$K66,"")</f>
        <v>1.8169829500562869E-7</v>
      </c>
      <c r="D64" s="744">
        <f>IF(Select2=1,Paper!$K66,"")</f>
        <v>2.1987389157072895E-3</v>
      </c>
      <c r="E64" s="736">
        <f>IF(Select2=1,Nappies!$K66,"")</f>
        <v>1.3314454015738049E-4</v>
      </c>
      <c r="F64" s="744">
        <f>IF(Select2=1,Garden!$K66,"")</f>
        <v>0</v>
      </c>
      <c r="G64" s="736">
        <f>IF(Select2=1,Wood!$K66,"")</f>
        <v>0</v>
      </c>
      <c r="H64" s="744">
        <f>IF(Select2=1,Textiles!$K66,"")</f>
        <v>1.56781319844887E-4</v>
      </c>
      <c r="I64" s="745">
        <f>Sludge!K66</f>
        <v>0</v>
      </c>
      <c r="J64" s="745" t="str">
        <f>IF(Select2=2,MSW!$K66,"")</f>
        <v/>
      </c>
      <c r="K64" s="745">
        <f>Industry!$K66</f>
        <v>0</v>
      </c>
      <c r="L64" s="746">
        <f t="shared" si="3"/>
        <v>2.4888464740045629E-3</v>
      </c>
      <c r="M64" s="747">
        <f>Recovery_OX!C59</f>
        <v>0</v>
      </c>
      <c r="N64" s="703"/>
      <c r="O64" s="748">
        <f>(L64-M64)*(1-Recovery_OX!F59)</f>
        <v>2.4888464740045629E-3</v>
      </c>
      <c r="P64" s="695"/>
      <c r="Q64" s="705"/>
      <c r="S64" s="742">
        <f t="shared" si="2"/>
        <v>2047</v>
      </c>
      <c r="T64" s="743">
        <f>IF(Select2=1,Food!$W66,"")</f>
        <v>1.2156442573971593E-7</v>
      </c>
      <c r="U64" s="744">
        <f>IF(Select2=1,Paper!$W66,"")</f>
        <v>4.5428489993952284E-3</v>
      </c>
      <c r="V64" s="736">
        <f>IF(Select2=1,Nappies!$W66,"")</f>
        <v>0</v>
      </c>
      <c r="W64" s="744">
        <f>IF(Select2=1,Garden!$W66,"")</f>
        <v>0</v>
      </c>
      <c r="X64" s="736">
        <f>IF(Select2=1,Wood!$W66,"")</f>
        <v>0</v>
      </c>
      <c r="Y64" s="744">
        <f>IF(Select2=1,Textiles!$W66,"")</f>
        <v>1.7181514503549272E-4</v>
      </c>
      <c r="Z64" s="738">
        <f>Sludge!W66</f>
        <v>0</v>
      </c>
      <c r="AA64" s="738" t="str">
        <f>IF(Select2=2,MSW!$W66,"")</f>
        <v/>
      </c>
      <c r="AB64" s="745">
        <f>Industry!$W66</f>
        <v>0</v>
      </c>
      <c r="AC64" s="746">
        <f t="shared" si="4"/>
        <v>4.7147857088564614E-3</v>
      </c>
      <c r="AD64" s="747">
        <f>Recovery_OX!R59</f>
        <v>0</v>
      </c>
      <c r="AE64" s="703"/>
      <c r="AF64" s="749">
        <f>(AC64-AD64)*(1-Recovery_OX!U59)</f>
        <v>4.7147857088564614E-3</v>
      </c>
    </row>
    <row r="65" spans="2:32">
      <c r="B65" s="742">
        <f t="shared" si="1"/>
        <v>2048</v>
      </c>
      <c r="C65" s="743">
        <f>IF(Select2=1,Food!$K67,"")</f>
        <v>1.2179600947277019E-7</v>
      </c>
      <c r="D65" s="744">
        <f>IF(Select2=1,Paper!$K67,"")</f>
        <v>2.0500905765921825E-3</v>
      </c>
      <c r="E65" s="736">
        <f>IF(Select2=1,Nappies!$K67,"")</f>
        <v>1.1232936405268629E-4</v>
      </c>
      <c r="F65" s="744">
        <f>IF(Select2=1,Garden!$K67,"")</f>
        <v>0</v>
      </c>
      <c r="G65" s="736">
        <f>IF(Select2=1,Wood!$K67,"")</f>
        <v>0</v>
      </c>
      <c r="H65" s="744">
        <f>IF(Select2=1,Textiles!$K67,"")</f>
        <v>1.4618193370007044E-4</v>
      </c>
      <c r="I65" s="745">
        <f>Sludge!K67</f>
        <v>0</v>
      </c>
      <c r="J65" s="745" t="str">
        <f>IF(Select2=2,MSW!$K67,"")</f>
        <v/>
      </c>
      <c r="K65" s="745">
        <f>Industry!$K67</f>
        <v>0</v>
      </c>
      <c r="L65" s="746">
        <f t="shared" si="3"/>
        <v>2.3087236703544121E-3</v>
      </c>
      <c r="M65" s="747">
        <f>Recovery_OX!C60</f>
        <v>0</v>
      </c>
      <c r="N65" s="703"/>
      <c r="O65" s="748">
        <f>(L65-M65)*(1-Recovery_OX!F60)</f>
        <v>2.3087236703544121E-3</v>
      </c>
      <c r="P65" s="695"/>
      <c r="Q65" s="705"/>
      <c r="S65" s="742">
        <f t="shared" si="2"/>
        <v>2048</v>
      </c>
      <c r="T65" s="743">
        <f>IF(Select2=1,Food!$W67,"")</f>
        <v>8.1487071458142439E-8</v>
      </c>
      <c r="U65" s="744">
        <f>IF(Select2=1,Paper!$W67,"")</f>
        <v>4.2357243318020318E-3</v>
      </c>
      <c r="V65" s="736">
        <f>IF(Select2=1,Nappies!$W67,"")</f>
        <v>0</v>
      </c>
      <c r="W65" s="744">
        <f>IF(Select2=1,Garden!$W67,"")</f>
        <v>0</v>
      </c>
      <c r="X65" s="736">
        <f>IF(Select2=1,Wood!$W67,"")</f>
        <v>0</v>
      </c>
      <c r="Y65" s="744">
        <f>IF(Select2=1,Textiles!$W67,"")</f>
        <v>1.6019937939733758E-4</v>
      </c>
      <c r="Z65" s="738">
        <f>Sludge!W67</f>
        <v>0</v>
      </c>
      <c r="AA65" s="738" t="str">
        <f>IF(Select2=2,MSW!$W67,"")</f>
        <v/>
      </c>
      <c r="AB65" s="745">
        <f>Industry!$W67</f>
        <v>0</v>
      </c>
      <c r="AC65" s="746">
        <f t="shared" si="4"/>
        <v>4.3960051982708283E-3</v>
      </c>
      <c r="AD65" s="747">
        <f>Recovery_OX!R60</f>
        <v>0</v>
      </c>
      <c r="AE65" s="703"/>
      <c r="AF65" s="749">
        <f>(AC65-AD65)*(1-Recovery_OX!U60)</f>
        <v>4.3960051982708283E-3</v>
      </c>
    </row>
    <row r="66" spans="2:32">
      <c r="B66" s="742">
        <f t="shared" si="1"/>
        <v>2049</v>
      </c>
      <c r="C66" s="743">
        <f>IF(Select2=1,Food!$K68,"")</f>
        <v>8.1642306676744473E-8</v>
      </c>
      <c r="D66" s="744">
        <f>IF(Select2=1,Paper!$K68,"")</f>
        <v>1.9114917838619731E-3</v>
      </c>
      <c r="E66" s="736">
        <f>IF(Select2=1,Nappies!$K68,"")</f>
        <v>9.4768332321897998E-5</v>
      </c>
      <c r="F66" s="744">
        <f>IF(Select2=1,Garden!$K68,"")</f>
        <v>0</v>
      </c>
      <c r="G66" s="736">
        <f>IF(Select2=1,Wood!$K68,"")</f>
        <v>0</v>
      </c>
      <c r="H66" s="744">
        <f>IF(Select2=1,Textiles!$K68,"")</f>
        <v>1.3629913156384675E-4</v>
      </c>
      <c r="I66" s="745">
        <f>Sludge!K68</f>
        <v>0</v>
      </c>
      <c r="J66" s="745" t="str">
        <f>IF(Select2=2,MSW!$K68,"")</f>
        <v/>
      </c>
      <c r="K66" s="745">
        <f>Industry!$K68</f>
        <v>0</v>
      </c>
      <c r="L66" s="746">
        <f t="shared" si="3"/>
        <v>2.1426408900543947E-3</v>
      </c>
      <c r="M66" s="747">
        <f>Recovery_OX!C61</f>
        <v>0</v>
      </c>
      <c r="N66" s="703"/>
      <c r="O66" s="748">
        <f>(L66-M66)*(1-Recovery_OX!F61)</f>
        <v>2.1426408900543947E-3</v>
      </c>
      <c r="P66" s="695"/>
      <c r="Q66" s="705"/>
      <c r="S66" s="742">
        <f t="shared" si="2"/>
        <v>2049</v>
      </c>
      <c r="T66" s="743">
        <f>IF(Select2=1,Food!$W68,"")</f>
        <v>5.4622417491131469E-8</v>
      </c>
      <c r="U66" s="744">
        <f>IF(Select2=1,Paper!$W68,"")</f>
        <v>3.9493631897974668E-3</v>
      </c>
      <c r="V66" s="736">
        <f>IF(Select2=1,Nappies!$W68,"")</f>
        <v>0</v>
      </c>
      <c r="W66" s="744">
        <f>IF(Select2=1,Garden!$W68,"")</f>
        <v>0</v>
      </c>
      <c r="X66" s="736">
        <f>IF(Select2=1,Wood!$W68,"")</f>
        <v>0</v>
      </c>
      <c r="Y66" s="744">
        <f>IF(Select2=1,Textiles!$W68,"")</f>
        <v>1.4936891130284583E-4</v>
      </c>
      <c r="Z66" s="738">
        <f>Sludge!W68</f>
        <v>0</v>
      </c>
      <c r="AA66" s="738" t="str">
        <f>IF(Select2=2,MSW!$W68,"")</f>
        <v/>
      </c>
      <c r="AB66" s="745">
        <f>Industry!$W68</f>
        <v>0</v>
      </c>
      <c r="AC66" s="746">
        <f t="shared" si="4"/>
        <v>4.0987867235178039E-3</v>
      </c>
      <c r="AD66" s="747">
        <f>Recovery_OX!R61</f>
        <v>0</v>
      </c>
      <c r="AE66" s="703"/>
      <c r="AF66" s="749">
        <f>(AC66-AD66)*(1-Recovery_OX!U61)</f>
        <v>4.0987867235178039E-3</v>
      </c>
    </row>
    <row r="67" spans="2:32">
      <c r="B67" s="742">
        <f t="shared" si="1"/>
        <v>2050</v>
      </c>
      <c r="C67" s="743">
        <f>IF(Select2=1,Food!$K69,"")</f>
        <v>5.4726474770011138E-8</v>
      </c>
      <c r="D67" s="744">
        <f>IF(Select2=1,Paper!$K69,"")</f>
        <v>1.7822631260739005E-3</v>
      </c>
      <c r="E67" s="736">
        <f>IF(Select2=1,Nappies!$K69,"")</f>
        <v>7.9952707707499208E-5</v>
      </c>
      <c r="F67" s="744">
        <f>IF(Select2=1,Garden!$K69,"")</f>
        <v>0</v>
      </c>
      <c r="G67" s="736">
        <f>IF(Select2=1,Wood!$K69,"")</f>
        <v>0</v>
      </c>
      <c r="H67" s="744">
        <f>IF(Select2=1,Textiles!$K69,"")</f>
        <v>1.2708446792867849E-4</v>
      </c>
      <c r="I67" s="745">
        <f>Sludge!K69</f>
        <v>0</v>
      </c>
      <c r="J67" s="745" t="str">
        <f>IF(Select2=2,MSW!$K69,"")</f>
        <v/>
      </c>
      <c r="K67" s="745">
        <f>Industry!$K69</f>
        <v>0</v>
      </c>
      <c r="L67" s="746">
        <f t="shared" si="3"/>
        <v>1.9893550281848485E-3</v>
      </c>
      <c r="M67" s="747">
        <f>Recovery_OX!C62</f>
        <v>0</v>
      </c>
      <c r="N67" s="703"/>
      <c r="O67" s="748">
        <f>(L67-M67)*(1-Recovery_OX!F62)</f>
        <v>1.9893550281848485E-3</v>
      </c>
      <c r="P67" s="695"/>
      <c r="Q67" s="705"/>
      <c r="S67" s="742">
        <f t="shared" si="2"/>
        <v>2050</v>
      </c>
      <c r="T67" s="743">
        <f>IF(Select2=1,Food!$W69,"")</f>
        <v>3.6614501407233156E-8</v>
      </c>
      <c r="U67" s="744">
        <f>IF(Select2=1,Paper!$W69,"")</f>
        <v>3.6823618307312012E-3</v>
      </c>
      <c r="V67" s="736">
        <f>IF(Select2=1,Nappies!$W69,"")</f>
        <v>0</v>
      </c>
      <c r="W67" s="744">
        <f>IF(Select2=1,Garden!$W69,"")</f>
        <v>0</v>
      </c>
      <c r="X67" s="736">
        <f>IF(Select2=1,Wood!$W69,"")</f>
        <v>0</v>
      </c>
      <c r="Y67" s="744">
        <f>IF(Select2=1,Textiles!$W69,"")</f>
        <v>1.3927064978485319E-4</v>
      </c>
      <c r="Z67" s="738">
        <f>Sludge!W69</f>
        <v>0</v>
      </c>
      <c r="AA67" s="738" t="str">
        <f>IF(Select2=2,MSW!$W69,"")</f>
        <v/>
      </c>
      <c r="AB67" s="745">
        <f>Industry!$W69</f>
        <v>0</v>
      </c>
      <c r="AC67" s="746">
        <f t="shared" si="4"/>
        <v>3.8216690950174615E-3</v>
      </c>
      <c r="AD67" s="747">
        <f>Recovery_OX!R62</f>
        <v>0</v>
      </c>
      <c r="AE67" s="703"/>
      <c r="AF67" s="749">
        <f>(AC67-AD67)*(1-Recovery_OX!U62)</f>
        <v>3.8216690950174615E-3</v>
      </c>
    </row>
    <row r="68" spans="2:32">
      <c r="B68" s="742">
        <f t="shared" si="1"/>
        <v>2051</v>
      </c>
      <c r="C68" s="743">
        <f>IF(Select2=1,Food!$K70,"")</f>
        <v>3.6684253087202112E-8</v>
      </c>
      <c r="D68" s="744">
        <f>IF(Select2=1,Paper!$K70,"")</f>
        <v>1.6617711241975607E-3</v>
      </c>
      <c r="E68" s="736">
        <f>IF(Select2=1,Nappies!$K70,"")</f>
        <v>6.7453286484431602E-5</v>
      </c>
      <c r="F68" s="744">
        <f>IF(Select2=1,Garden!$K70,"")</f>
        <v>0</v>
      </c>
      <c r="G68" s="736">
        <f>IF(Select2=1,Wood!$K70,"")</f>
        <v>0</v>
      </c>
      <c r="H68" s="744">
        <f>IF(Select2=1,Textiles!$K70,"")</f>
        <v>1.184927725027355E-4</v>
      </c>
      <c r="I68" s="745">
        <f>Sludge!K70</f>
        <v>0</v>
      </c>
      <c r="J68" s="745" t="str">
        <f>IF(Select2=2,MSW!$K70,"")</f>
        <v/>
      </c>
      <c r="K68" s="745">
        <f>Industry!$K70</f>
        <v>0</v>
      </c>
      <c r="L68" s="746">
        <f t="shared" si="3"/>
        <v>1.8477538674378151E-3</v>
      </c>
      <c r="M68" s="747">
        <f>Recovery_OX!C63</f>
        <v>0</v>
      </c>
      <c r="N68" s="703"/>
      <c r="O68" s="748">
        <f>(L68-M68)*(1-Recovery_OX!F63)</f>
        <v>1.8477538674378151E-3</v>
      </c>
      <c r="P68" s="695"/>
      <c r="Q68" s="705"/>
      <c r="S68" s="742">
        <f t="shared" si="2"/>
        <v>2051</v>
      </c>
      <c r="T68" s="743">
        <f>IF(Select2=1,Food!$W70,"")</f>
        <v>2.454343426886851E-8</v>
      </c>
      <c r="U68" s="744">
        <f>IF(Select2=1,Paper!$W70,"")</f>
        <v>3.4334114136313253E-3</v>
      </c>
      <c r="V68" s="736">
        <f>IF(Select2=1,Nappies!$W70,"")</f>
        <v>0</v>
      </c>
      <c r="W68" s="744">
        <f>IF(Select2=1,Garden!$W70,"")</f>
        <v>0</v>
      </c>
      <c r="X68" s="736">
        <f>IF(Select2=1,Wood!$W70,"")</f>
        <v>0</v>
      </c>
      <c r="Y68" s="744">
        <f>IF(Select2=1,Textiles!$W70,"")</f>
        <v>1.298550931536828E-4</v>
      </c>
      <c r="Z68" s="738">
        <f>Sludge!W70</f>
        <v>0</v>
      </c>
      <c r="AA68" s="738" t="str">
        <f>IF(Select2=2,MSW!$W70,"")</f>
        <v/>
      </c>
      <c r="AB68" s="745">
        <f>Industry!$W70</f>
        <v>0</v>
      </c>
      <c r="AC68" s="746">
        <f t="shared" si="4"/>
        <v>3.5632910502192772E-3</v>
      </c>
      <c r="AD68" s="747">
        <f>Recovery_OX!R63</f>
        <v>0</v>
      </c>
      <c r="AE68" s="703"/>
      <c r="AF68" s="749">
        <f>(AC68-AD68)*(1-Recovery_OX!U63)</f>
        <v>3.5632910502192772E-3</v>
      </c>
    </row>
    <row r="69" spans="2:32">
      <c r="B69" s="742">
        <f t="shared" si="1"/>
        <v>2052</v>
      </c>
      <c r="C69" s="743">
        <f>IF(Select2=1,Food!$K71,"")</f>
        <v>2.4590190218196367E-8</v>
      </c>
      <c r="D69" s="744">
        <f>IF(Select2=1,Paper!$K71,"")</f>
        <v>1.5494251262999654E-3</v>
      </c>
      <c r="E69" s="736">
        <f>IF(Select2=1,Nappies!$K71,"")</f>
        <v>5.6907964570711311E-5</v>
      </c>
      <c r="F69" s="744">
        <f>IF(Select2=1,Garden!$K71,"")</f>
        <v>0</v>
      </c>
      <c r="G69" s="736">
        <f>IF(Select2=1,Wood!$K71,"")</f>
        <v>0</v>
      </c>
      <c r="H69" s="744">
        <f>IF(Select2=1,Textiles!$K71,"")</f>
        <v>1.1048192878507207E-4</v>
      </c>
      <c r="I69" s="745">
        <f>Sludge!K71</f>
        <v>0</v>
      </c>
      <c r="J69" s="745" t="str">
        <f>IF(Select2=2,MSW!$K71,"")</f>
        <v/>
      </c>
      <c r="K69" s="745">
        <f>Industry!$K71</f>
        <v>0</v>
      </c>
      <c r="L69" s="746">
        <f t="shared" si="3"/>
        <v>1.7168396098459669E-3</v>
      </c>
      <c r="M69" s="747">
        <f>Recovery_OX!C64</f>
        <v>0</v>
      </c>
      <c r="N69" s="703"/>
      <c r="O69" s="748">
        <f>(L69-M69)*(1-Recovery_OX!F64)</f>
        <v>1.7168396098459669E-3</v>
      </c>
      <c r="P69" s="695"/>
      <c r="Q69" s="705"/>
      <c r="S69" s="742">
        <f t="shared" si="2"/>
        <v>2052</v>
      </c>
      <c r="T69" s="743">
        <f>IF(Select2=1,Food!$W71,"")</f>
        <v>1.6451955988980627E-8</v>
      </c>
      <c r="U69" s="744">
        <f>IF(Select2=1,Paper!$W71,"")</f>
        <v>3.2012915832643936E-3</v>
      </c>
      <c r="V69" s="736">
        <f>IF(Select2=1,Nappies!$W71,"")</f>
        <v>0</v>
      </c>
      <c r="W69" s="744">
        <f>IF(Select2=1,Garden!$W71,"")</f>
        <v>0</v>
      </c>
      <c r="X69" s="736">
        <f>IF(Select2=1,Wood!$W71,"")</f>
        <v>0</v>
      </c>
      <c r="Y69" s="744">
        <f>IF(Select2=1,Textiles!$W71,"")</f>
        <v>1.2107608633980506E-4</v>
      </c>
      <c r="Z69" s="738">
        <f>Sludge!W71</f>
        <v>0</v>
      </c>
      <c r="AA69" s="738" t="str">
        <f>IF(Select2=2,MSW!$W71,"")</f>
        <v/>
      </c>
      <c r="AB69" s="745">
        <f>Industry!$W71</f>
        <v>0</v>
      </c>
      <c r="AC69" s="746">
        <f t="shared" si="4"/>
        <v>3.3223841215601875E-3</v>
      </c>
      <c r="AD69" s="747">
        <f>Recovery_OX!R64</f>
        <v>0</v>
      </c>
      <c r="AE69" s="703"/>
      <c r="AF69" s="749">
        <f>(AC69-AD69)*(1-Recovery_OX!U64)</f>
        <v>3.3223841215601875E-3</v>
      </c>
    </row>
    <row r="70" spans="2:32">
      <c r="B70" s="742">
        <f t="shared" si="1"/>
        <v>2053</v>
      </c>
      <c r="C70" s="743">
        <f>IF(Select2=1,Food!$K72,"")</f>
        <v>1.6483297439086516E-8</v>
      </c>
      <c r="D70" s="744">
        <f>IF(Select2=1,Paper!$K72,"")</f>
        <v>1.4446744121690812E-3</v>
      </c>
      <c r="E70" s="736">
        <f>IF(Select2=1,Nappies!$K72,"")</f>
        <v>4.8011247492422659E-5</v>
      </c>
      <c r="F70" s="744">
        <f>IF(Select2=1,Garden!$K72,"")</f>
        <v>0</v>
      </c>
      <c r="G70" s="736">
        <f>IF(Select2=1,Wood!$K72,"")</f>
        <v>0</v>
      </c>
      <c r="H70" s="744">
        <f>IF(Select2=1,Textiles!$K72,"")</f>
        <v>1.0301266761049028E-4</v>
      </c>
      <c r="I70" s="745">
        <f>Sludge!K72</f>
        <v>0</v>
      </c>
      <c r="J70" s="745" t="str">
        <f>IF(Select2=2,MSW!$K72,"")</f>
        <v/>
      </c>
      <c r="K70" s="745">
        <f>Industry!$K72</f>
        <v>0</v>
      </c>
      <c r="L70" s="746">
        <f t="shared" si="3"/>
        <v>1.5957148105694332E-3</v>
      </c>
      <c r="M70" s="747">
        <f>Recovery_OX!C65</f>
        <v>0</v>
      </c>
      <c r="N70" s="703"/>
      <c r="O70" s="748">
        <f>(L70-M70)*(1-Recovery_OX!F65)</f>
        <v>1.5957148105694332E-3</v>
      </c>
      <c r="P70" s="695"/>
      <c r="Q70" s="705"/>
      <c r="S70" s="742">
        <f t="shared" si="2"/>
        <v>2053</v>
      </c>
      <c r="T70" s="743">
        <f>IF(Select2=1,Food!$W72,"")</f>
        <v>1.1028075895909806E-8</v>
      </c>
      <c r="U70" s="744">
        <f>IF(Select2=1,Paper!$W72,"")</f>
        <v>2.984864487952649E-3</v>
      </c>
      <c r="V70" s="736">
        <f>IF(Select2=1,Nappies!$W72,"")</f>
        <v>0</v>
      </c>
      <c r="W70" s="744">
        <f>IF(Select2=1,Garden!$W72,"")</f>
        <v>0</v>
      </c>
      <c r="X70" s="736">
        <f>IF(Select2=1,Wood!$W72,"")</f>
        <v>0</v>
      </c>
      <c r="Y70" s="744">
        <f>IF(Select2=1,Textiles!$W72,"")</f>
        <v>1.1289059464163324E-4</v>
      </c>
      <c r="Z70" s="738">
        <f>Sludge!W72</f>
        <v>0</v>
      </c>
      <c r="AA70" s="738" t="str">
        <f>IF(Select2=2,MSW!$W72,"")</f>
        <v/>
      </c>
      <c r="AB70" s="745">
        <f>Industry!$W72</f>
        <v>0</v>
      </c>
      <c r="AC70" s="746">
        <f t="shared" si="4"/>
        <v>3.0977661106701784E-3</v>
      </c>
      <c r="AD70" s="747">
        <f>Recovery_OX!R65</f>
        <v>0</v>
      </c>
      <c r="AE70" s="703"/>
      <c r="AF70" s="749">
        <f>(AC70-AD70)*(1-Recovery_OX!U65)</f>
        <v>3.0977661106701784E-3</v>
      </c>
    </row>
    <row r="71" spans="2:32">
      <c r="B71" s="742">
        <f t="shared" si="1"/>
        <v>2054</v>
      </c>
      <c r="C71" s="743">
        <f>IF(Select2=1,Food!$K73,"")</f>
        <v>1.104908469818761E-8</v>
      </c>
      <c r="D71" s="744">
        <f>IF(Select2=1,Paper!$K73,"")</f>
        <v>1.3470054936827102E-3</v>
      </c>
      <c r="E71" s="736">
        <f>IF(Select2=1,Nappies!$K73,"")</f>
        <v>4.050540031025835E-5</v>
      </c>
      <c r="F71" s="744">
        <f>IF(Select2=1,Garden!$K73,"")</f>
        <v>0</v>
      </c>
      <c r="G71" s="736">
        <f>IF(Select2=1,Wood!$K73,"")</f>
        <v>0</v>
      </c>
      <c r="H71" s="744">
        <f>IF(Select2=1,Textiles!$K73,"")</f>
        <v>9.6048374652046812E-5</v>
      </c>
      <c r="I71" s="745">
        <f>Sludge!K73</f>
        <v>0</v>
      </c>
      <c r="J71" s="745" t="str">
        <f>IF(Select2=2,MSW!$K73,"")</f>
        <v/>
      </c>
      <c r="K71" s="745">
        <f>Industry!$K73</f>
        <v>0</v>
      </c>
      <c r="L71" s="746">
        <f t="shared" si="3"/>
        <v>1.4835703177297137E-3</v>
      </c>
      <c r="M71" s="747">
        <f>Recovery_OX!C66</f>
        <v>0</v>
      </c>
      <c r="N71" s="703"/>
      <c r="O71" s="748">
        <f>(L71-M71)*(1-Recovery_OX!F66)</f>
        <v>1.4835703177297137E-3</v>
      </c>
      <c r="P71" s="695"/>
      <c r="Q71" s="705"/>
      <c r="S71" s="742">
        <f t="shared" si="2"/>
        <v>2054</v>
      </c>
      <c r="T71" s="743">
        <f>IF(Select2=1,Food!$W73,"")</f>
        <v>7.3923403422307858E-9</v>
      </c>
      <c r="U71" s="744">
        <f>IF(Select2=1,Paper!$W73,"")</f>
        <v>2.7830692018237825E-3</v>
      </c>
      <c r="V71" s="736">
        <f>IF(Select2=1,Nappies!$W73,"")</f>
        <v>0</v>
      </c>
      <c r="W71" s="744">
        <f>IF(Select2=1,Garden!$W73,"")</f>
        <v>0</v>
      </c>
      <c r="X71" s="736">
        <f>IF(Select2=1,Wood!$W73,"")</f>
        <v>0</v>
      </c>
      <c r="Y71" s="744">
        <f>IF(Select2=1,Textiles!$W73,"")</f>
        <v>1.052584927693664E-4</v>
      </c>
      <c r="Z71" s="738">
        <f>Sludge!W73</f>
        <v>0</v>
      </c>
      <c r="AA71" s="738" t="str">
        <f>IF(Select2=2,MSW!$W73,"")</f>
        <v/>
      </c>
      <c r="AB71" s="745">
        <f>Industry!$W73</f>
        <v>0</v>
      </c>
      <c r="AC71" s="746">
        <f t="shared" si="4"/>
        <v>2.8883350869334913E-3</v>
      </c>
      <c r="AD71" s="747">
        <f>Recovery_OX!R66</f>
        <v>0</v>
      </c>
      <c r="AE71" s="703"/>
      <c r="AF71" s="749">
        <f>(AC71-AD71)*(1-Recovery_OX!U66)</f>
        <v>2.8883350869334913E-3</v>
      </c>
    </row>
    <row r="72" spans="2:32">
      <c r="B72" s="742">
        <f t="shared" si="1"/>
        <v>2055</v>
      </c>
      <c r="C72" s="743">
        <f>IF(Select2=1,Food!$K74,"")</f>
        <v>7.4064229635407963E-9</v>
      </c>
      <c r="D72" s="744">
        <f>IF(Select2=1,Paper!$K74,"")</f>
        <v>1.2559395976891197E-3</v>
      </c>
      <c r="E72" s="736">
        <f>IF(Select2=1,Nappies!$K74,"")</f>
        <v>3.4172981123917215E-5</v>
      </c>
      <c r="F72" s="744">
        <f>IF(Select2=1,Garden!$K74,"")</f>
        <v>0</v>
      </c>
      <c r="G72" s="736">
        <f>IF(Select2=1,Wood!$K74,"")</f>
        <v>0</v>
      </c>
      <c r="H72" s="744">
        <f>IF(Select2=1,Textiles!$K74,"")</f>
        <v>8.9554910937579563E-5</v>
      </c>
      <c r="I72" s="745">
        <f>Sludge!K74</f>
        <v>0</v>
      </c>
      <c r="J72" s="745" t="str">
        <f>IF(Select2=2,MSW!$K74,"")</f>
        <v/>
      </c>
      <c r="K72" s="745">
        <f>Industry!$K74</f>
        <v>0</v>
      </c>
      <c r="L72" s="746">
        <f t="shared" si="3"/>
        <v>1.3796748961735802E-3</v>
      </c>
      <c r="M72" s="747">
        <f>Recovery_OX!C67</f>
        <v>0</v>
      </c>
      <c r="N72" s="703"/>
      <c r="O72" s="748">
        <f>(L72-M72)*(1-Recovery_OX!F67)</f>
        <v>1.3796748961735802E-3</v>
      </c>
      <c r="P72" s="695"/>
      <c r="Q72" s="705"/>
      <c r="S72" s="742">
        <f t="shared" si="2"/>
        <v>2055</v>
      </c>
      <c r="T72" s="743">
        <f>IF(Select2=1,Food!$W74,"")</f>
        <v>4.955233918515254E-9</v>
      </c>
      <c r="U72" s="744">
        <f>IF(Select2=1,Paper!$W74,"")</f>
        <v>2.594916524151075E-3</v>
      </c>
      <c r="V72" s="736">
        <f>IF(Select2=1,Nappies!$W74,"")</f>
        <v>0</v>
      </c>
      <c r="W72" s="744">
        <f>IF(Select2=1,Garden!$W74,"")</f>
        <v>0</v>
      </c>
      <c r="X72" s="736">
        <f>IF(Select2=1,Wood!$W74,"")</f>
        <v>0</v>
      </c>
      <c r="Y72" s="744">
        <f>IF(Select2=1,Textiles!$W74,"")</f>
        <v>9.8142368150772152E-5</v>
      </c>
      <c r="Z72" s="738">
        <f>Sludge!W74</f>
        <v>0</v>
      </c>
      <c r="AA72" s="738" t="str">
        <f>IF(Select2=2,MSW!$W74,"")</f>
        <v/>
      </c>
      <c r="AB72" s="745">
        <f>Industry!$W74</f>
        <v>0</v>
      </c>
      <c r="AC72" s="746">
        <f t="shared" si="4"/>
        <v>2.6930638475357658E-3</v>
      </c>
      <c r="AD72" s="747">
        <f>Recovery_OX!R67</f>
        <v>0</v>
      </c>
      <c r="AE72" s="703"/>
      <c r="AF72" s="749">
        <f>(AC72-AD72)*(1-Recovery_OX!U67)</f>
        <v>2.6930638475357658E-3</v>
      </c>
    </row>
    <row r="73" spans="2:32">
      <c r="B73" s="742">
        <f t="shared" si="1"/>
        <v>2056</v>
      </c>
      <c r="C73" s="743">
        <f>IF(Select2=1,Food!$K75,"")</f>
        <v>4.964673781880083E-9</v>
      </c>
      <c r="D73" s="744">
        <f>IF(Select2=1,Paper!$K75,"")</f>
        <v>1.1710303190604981E-3</v>
      </c>
      <c r="E73" s="736">
        <f>IF(Select2=1,Nappies!$K75,"")</f>
        <v>2.8830541852461304E-5</v>
      </c>
      <c r="F73" s="744">
        <f>IF(Select2=1,Garden!$K75,"")</f>
        <v>0</v>
      </c>
      <c r="G73" s="736">
        <f>IF(Select2=1,Wood!$K75,"")</f>
        <v>0</v>
      </c>
      <c r="H73" s="744">
        <f>IF(Select2=1,Textiles!$K75,"")</f>
        <v>8.3500445500426802E-5</v>
      </c>
      <c r="I73" s="745">
        <f>Sludge!K75</f>
        <v>0</v>
      </c>
      <c r="J73" s="745" t="str">
        <f>IF(Select2=2,MSW!$K75,"")</f>
        <v/>
      </c>
      <c r="K73" s="745">
        <f>Industry!$K75</f>
        <v>0</v>
      </c>
      <c r="L73" s="746">
        <f t="shared" si="3"/>
        <v>1.2833662710871679E-3</v>
      </c>
      <c r="M73" s="747">
        <f>Recovery_OX!C68</f>
        <v>0</v>
      </c>
      <c r="N73" s="703"/>
      <c r="O73" s="748">
        <f>(L73-M73)*(1-Recovery_OX!F68)</f>
        <v>1.2833662710871679E-3</v>
      </c>
      <c r="P73" s="695"/>
      <c r="Q73" s="705"/>
      <c r="S73" s="742">
        <f t="shared" si="2"/>
        <v>2056</v>
      </c>
      <c r="T73" s="743">
        <f>IF(Select2=1,Food!$W75,"")</f>
        <v>3.3215926283765065E-9</v>
      </c>
      <c r="U73" s="744">
        <f>IF(Select2=1,Paper!$W75,"")</f>
        <v>2.4194841302902868E-3</v>
      </c>
      <c r="V73" s="736">
        <f>IF(Select2=1,Nappies!$W75,"")</f>
        <v>0</v>
      </c>
      <c r="W73" s="744">
        <f>IF(Select2=1,Garden!$W75,"")</f>
        <v>0</v>
      </c>
      <c r="X73" s="736">
        <f>IF(Select2=1,Wood!$W75,"")</f>
        <v>0</v>
      </c>
      <c r="Y73" s="744">
        <f>IF(Select2=1,Textiles!$W75,"")</f>
        <v>9.1507337534714334E-5</v>
      </c>
      <c r="Z73" s="738">
        <f>Sludge!W75</f>
        <v>0</v>
      </c>
      <c r="AA73" s="738" t="str">
        <f>IF(Select2=2,MSW!$W75,"")</f>
        <v/>
      </c>
      <c r="AB73" s="745">
        <f>Industry!$W75</f>
        <v>0</v>
      </c>
      <c r="AC73" s="746">
        <f t="shared" si="4"/>
        <v>2.5109947894176297E-3</v>
      </c>
      <c r="AD73" s="747">
        <f>Recovery_OX!R68</f>
        <v>0</v>
      </c>
      <c r="AE73" s="703"/>
      <c r="AF73" s="749">
        <f>(AC73-AD73)*(1-Recovery_OX!U68)</f>
        <v>2.5109947894176297E-3</v>
      </c>
    </row>
    <row r="74" spans="2:32">
      <c r="B74" s="742">
        <f t="shared" si="1"/>
        <v>2057</v>
      </c>
      <c r="C74" s="743">
        <f>IF(Select2=1,Food!$K76,"")</f>
        <v>3.3279203580217886E-9</v>
      </c>
      <c r="D74" s="744">
        <f>IF(Select2=1,Paper!$K76,"")</f>
        <v>1.0918614324144991E-3</v>
      </c>
      <c r="E74" s="736">
        <f>IF(Select2=1,Nappies!$K76,"")</f>
        <v>2.432331380433113E-5</v>
      </c>
      <c r="F74" s="744">
        <f>IF(Select2=1,Garden!$K76,"")</f>
        <v>0</v>
      </c>
      <c r="G74" s="736">
        <f>IF(Select2=1,Wood!$K76,"")</f>
        <v>0</v>
      </c>
      <c r="H74" s="744">
        <f>IF(Select2=1,Textiles!$K76,"")</f>
        <v>7.7855299343991386E-5</v>
      </c>
      <c r="I74" s="745">
        <f>Sludge!K76</f>
        <v>0</v>
      </c>
      <c r="J74" s="745" t="str">
        <f>IF(Select2=2,MSW!$K76,"")</f>
        <v/>
      </c>
      <c r="K74" s="745">
        <f>Industry!$K76</f>
        <v>0</v>
      </c>
      <c r="L74" s="746">
        <f t="shared" si="3"/>
        <v>1.1940433734831798E-3</v>
      </c>
      <c r="M74" s="747">
        <f>Recovery_OX!C69</f>
        <v>0</v>
      </c>
      <c r="N74" s="703"/>
      <c r="O74" s="748">
        <f>(L74-M74)*(1-Recovery_OX!F69)</f>
        <v>1.1940433734831798E-3</v>
      </c>
      <c r="P74" s="695"/>
      <c r="Q74" s="705"/>
      <c r="S74" s="742">
        <f t="shared" si="2"/>
        <v>2057</v>
      </c>
      <c r="T74" s="743">
        <f>IF(Select2=1,Food!$W76,"")</f>
        <v>2.22653012356498E-9</v>
      </c>
      <c r="U74" s="744">
        <f>IF(Select2=1,Paper!$W76,"")</f>
        <v>2.2559120504431814E-3</v>
      </c>
      <c r="V74" s="736">
        <f>IF(Select2=1,Nappies!$W76,"")</f>
        <v>0</v>
      </c>
      <c r="W74" s="744">
        <f>IF(Select2=1,Garden!$W76,"")</f>
        <v>0</v>
      </c>
      <c r="X74" s="736">
        <f>IF(Select2=1,Wood!$W76,"")</f>
        <v>0</v>
      </c>
      <c r="Y74" s="744">
        <f>IF(Select2=1,Textiles!$W76,"")</f>
        <v>8.5320875993415246E-5</v>
      </c>
      <c r="Z74" s="738">
        <f>Sludge!W76</f>
        <v>0</v>
      </c>
      <c r="AA74" s="738" t="str">
        <f>IF(Select2=2,MSW!$W76,"")</f>
        <v/>
      </c>
      <c r="AB74" s="745">
        <f>Industry!$W76</f>
        <v>0</v>
      </c>
      <c r="AC74" s="746">
        <f t="shared" si="4"/>
        <v>2.3412351529667201E-3</v>
      </c>
      <c r="AD74" s="747">
        <f>Recovery_OX!R69</f>
        <v>0</v>
      </c>
      <c r="AE74" s="703"/>
      <c r="AF74" s="749">
        <f>(AC74-AD74)*(1-Recovery_OX!U69)</f>
        <v>2.3412351529667201E-3</v>
      </c>
    </row>
    <row r="75" spans="2:32">
      <c r="B75" s="742">
        <f t="shared" si="1"/>
        <v>2058</v>
      </c>
      <c r="C75" s="743">
        <f>IF(Select2=1,Food!$K77,"")</f>
        <v>2.2307717275921068E-9</v>
      </c>
      <c r="D75" s="744">
        <f>IF(Select2=1,Paper!$K77,"")</f>
        <v>1.0180448517769351E-3</v>
      </c>
      <c r="E75" s="736">
        <f>IF(Select2=1,Nappies!$K77,"")</f>
        <v>2.0520724079747309E-5</v>
      </c>
      <c r="F75" s="744">
        <f>IF(Select2=1,Garden!$K77,"")</f>
        <v>0</v>
      </c>
      <c r="G75" s="736">
        <f>IF(Select2=1,Wood!$K77,"")</f>
        <v>0</v>
      </c>
      <c r="H75" s="744">
        <f>IF(Select2=1,Textiles!$K77,"")</f>
        <v>7.2591799955265207E-5</v>
      </c>
      <c r="I75" s="745">
        <f>Sludge!K77</f>
        <v>0</v>
      </c>
      <c r="J75" s="745" t="str">
        <f>IF(Select2=2,MSW!$K77,"")</f>
        <v/>
      </c>
      <c r="K75" s="745">
        <f>Industry!$K77</f>
        <v>0</v>
      </c>
      <c r="L75" s="746">
        <f t="shared" si="3"/>
        <v>1.111159606583675E-3</v>
      </c>
      <c r="M75" s="747">
        <f>Recovery_OX!C70</f>
        <v>0</v>
      </c>
      <c r="N75" s="703"/>
      <c r="O75" s="748">
        <f>(L75-M75)*(1-Recovery_OX!F70)</f>
        <v>1.111159606583675E-3</v>
      </c>
      <c r="P75" s="695"/>
      <c r="Q75" s="705"/>
      <c r="S75" s="742">
        <f t="shared" si="2"/>
        <v>2058</v>
      </c>
      <c r="T75" s="743">
        <f>IF(Select2=1,Food!$W77,"")</f>
        <v>1.4924877749278153E-9</v>
      </c>
      <c r="U75" s="744">
        <f>IF(Select2=1,Paper!$W77,"")</f>
        <v>2.1033984540845783E-3</v>
      </c>
      <c r="V75" s="736">
        <f>IF(Select2=1,Nappies!$W77,"")</f>
        <v>0</v>
      </c>
      <c r="W75" s="744">
        <f>IF(Select2=1,Garden!$W77,"")</f>
        <v>0</v>
      </c>
      <c r="X75" s="736">
        <f>IF(Select2=1,Wood!$W77,"")</f>
        <v>0</v>
      </c>
      <c r="Y75" s="744">
        <f>IF(Select2=1,Textiles!$W77,"")</f>
        <v>7.9552657485222164E-5</v>
      </c>
      <c r="Z75" s="738">
        <f>Sludge!W77</f>
        <v>0</v>
      </c>
      <c r="AA75" s="738" t="str">
        <f>IF(Select2=2,MSW!$W77,"")</f>
        <v/>
      </c>
      <c r="AB75" s="745">
        <f>Industry!$W77</f>
        <v>0</v>
      </c>
      <c r="AC75" s="746">
        <f t="shared" si="4"/>
        <v>2.1829526040575754E-3</v>
      </c>
      <c r="AD75" s="747">
        <f>Recovery_OX!R70</f>
        <v>0</v>
      </c>
      <c r="AE75" s="703"/>
      <c r="AF75" s="749">
        <f>(AC75-AD75)*(1-Recovery_OX!U70)</f>
        <v>2.1829526040575754E-3</v>
      </c>
    </row>
    <row r="76" spans="2:32">
      <c r="B76" s="742">
        <f t="shared" si="1"/>
        <v>2059</v>
      </c>
      <c r="C76" s="743">
        <f>IF(Select2=1,Food!$K78,"")</f>
        <v>1.4953310071345438E-9</v>
      </c>
      <c r="D76" s="744">
        <f>IF(Select2=1,Paper!$K78,"")</f>
        <v>9.492187281838814E-4</v>
      </c>
      <c r="E76" s="736">
        <f>IF(Select2=1,Nappies!$K78,"")</f>
        <v>1.7312612917165006E-5</v>
      </c>
      <c r="F76" s="744">
        <f>IF(Select2=1,Garden!$K78,"")</f>
        <v>0</v>
      </c>
      <c r="G76" s="736">
        <f>IF(Select2=1,Wood!$K78,"")</f>
        <v>0</v>
      </c>
      <c r="H76" s="744">
        <f>IF(Select2=1,Textiles!$K78,"")</f>
        <v>6.7684145654138162E-5</v>
      </c>
      <c r="I76" s="745">
        <f>Sludge!K78</f>
        <v>0</v>
      </c>
      <c r="J76" s="745" t="str">
        <f>IF(Select2=2,MSW!$K78,"")</f>
        <v/>
      </c>
      <c r="K76" s="745">
        <f>Industry!$K78</f>
        <v>0</v>
      </c>
      <c r="L76" s="746">
        <f t="shared" si="3"/>
        <v>1.0342169820861918E-3</v>
      </c>
      <c r="M76" s="747">
        <f>Recovery_OX!C71</f>
        <v>0</v>
      </c>
      <c r="N76" s="703"/>
      <c r="O76" s="748">
        <f>(L76-M76)*(1-Recovery_OX!F71)</f>
        <v>1.0342169820861918E-3</v>
      </c>
      <c r="P76" s="695"/>
      <c r="Q76" s="705"/>
      <c r="S76" s="742">
        <f t="shared" si="2"/>
        <v>2059</v>
      </c>
      <c r="T76" s="743">
        <f>IF(Select2=1,Food!$W78,"")</f>
        <v>1.0004444739972421E-9</v>
      </c>
      <c r="U76" s="744">
        <f>IF(Select2=1,Paper!$W78,"")</f>
        <v>1.961195719388186E-3</v>
      </c>
      <c r="V76" s="736">
        <f>IF(Select2=1,Nappies!$W78,"")</f>
        <v>0</v>
      </c>
      <c r="W76" s="744">
        <f>IF(Select2=1,Garden!$W78,"")</f>
        <v>0</v>
      </c>
      <c r="X76" s="736">
        <f>IF(Select2=1,Wood!$W78,"")</f>
        <v>0</v>
      </c>
      <c r="Y76" s="744">
        <f>IF(Select2=1,Textiles!$W78,"")</f>
        <v>7.4174406196315826E-5</v>
      </c>
      <c r="Z76" s="738">
        <f>Sludge!W78</f>
        <v>0</v>
      </c>
      <c r="AA76" s="738" t="str">
        <f>IF(Select2=2,MSW!$W78,"")</f>
        <v/>
      </c>
      <c r="AB76" s="745">
        <f>Industry!$W78</f>
        <v>0</v>
      </c>
      <c r="AC76" s="746">
        <f t="shared" si="4"/>
        <v>2.0353711260289757E-3</v>
      </c>
      <c r="AD76" s="747">
        <f>Recovery_OX!R71</f>
        <v>0</v>
      </c>
      <c r="AE76" s="703"/>
      <c r="AF76" s="749">
        <f>(AC76-AD76)*(1-Recovery_OX!U71)</f>
        <v>2.0353711260289757E-3</v>
      </c>
    </row>
    <row r="77" spans="2:32">
      <c r="B77" s="742">
        <f t="shared" si="1"/>
        <v>2060</v>
      </c>
      <c r="C77" s="743">
        <f>IF(Select2=1,Food!$K79,"")</f>
        <v>1.0023503495409463E-9</v>
      </c>
      <c r="D77" s="744">
        <f>IF(Select2=1,Paper!$K79,"")</f>
        <v>8.8504567589763527E-4</v>
      </c>
      <c r="E77" s="736">
        <f>IF(Select2=1,Nappies!$K79,"")</f>
        <v>1.4606042401564199E-5</v>
      </c>
      <c r="F77" s="744">
        <f>IF(Select2=1,Garden!$K79,"")</f>
        <v>0</v>
      </c>
      <c r="G77" s="736">
        <f>IF(Select2=1,Wood!$K79,"")</f>
        <v>0</v>
      </c>
      <c r="H77" s="744">
        <f>IF(Select2=1,Textiles!$K79,"")</f>
        <v>6.3108279113532464E-5</v>
      </c>
      <c r="I77" s="745">
        <f>Sludge!K79</f>
        <v>0</v>
      </c>
      <c r="J77" s="745" t="str">
        <f>IF(Select2=2,MSW!$K79,"")</f>
        <v/>
      </c>
      <c r="K77" s="745">
        <f>Industry!$K79</f>
        <v>0</v>
      </c>
      <c r="L77" s="746">
        <f t="shared" si="3"/>
        <v>9.6276099976308146E-4</v>
      </c>
      <c r="M77" s="747">
        <f>Recovery_OX!C72</f>
        <v>0</v>
      </c>
      <c r="N77" s="703"/>
      <c r="O77" s="748">
        <f>(L77-M77)*(1-Recovery_OX!F72)</f>
        <v>9.6276099976308146E-4</v>
      </c>
      <c r="P77" s="695"/>
      <c r="Q77" s="705"/>
      <c r="S77" s="742">
        <f t="shared" si="2"/>
        <v>2060</v>
      </c>
      <c r="T77" s="743">
        <f>IF(Select2=1,Food!$W79,"")</f>
        <v>6.7061798586593229E-10</v>
      </c>
      <c r="U77" s="744">
        <f>IF(Select2=1,Paper!$W79,"")</f>
        <v>1.8286067683835451E-3</v>
      </c>
      <c r="V77" s="736">
        <f>IF(Select2=1,Nappies!$W79,"")</f>
        <v>0</v>
      </c>
      <c r="W77" s="744">
        <f>IF(Select2=1,Garden!$W79,"")</f>
        <v>0</v>
      </c>
      <c r="X77" s="736">
        <f>IF(Select2=1,Wood!$W79,"")</f>
        <v>0</v>
      </c>
      <c r="Y77" s="744">
        <f>IF(Select2=1,Textiles!$W79,"")</f>
        <v>6.9159757932638356E-5</v>
      </c>
      <c r="Z77" s="738">
        <f>Sludge!W79</f>
        <v>0</v>
      </c>
      <c r="AA77" s="738" t="str">
        <f>IF(Select2=2,MSW!$W79,"")</f>
        <v/>
      </c>
      <c r="AB77" s="745">
        <f>Industry!$W79</f>
        <v>0</v>
      </c>
      <c r="AC77" s="746">
        <f t="shared" si="4"/>
        <v>1.8977671969341693E-3</v>
      </c>
      <c r="AD77" s="747">
        <f>Recovery_OX!R72</f>
        <v>0</v>
      </c>
      <c r="AE77" s="703"/>
      <c r="AF77" s="749">
        <f>(AC77-AD77)*(1-Recovery_OX!U72)</f>
        <v>1.8977671969341693E-3</v>
      </c>
    </row>
    <row r="78" spans="2:32">
      <c r="B78" s="742">
        <f t="shared" si="1"/>
        <v>2061</v>
      </c>
      <c r="C78" s="743">
        <f>IF(Select2=1,Food!$K80,"")</f>
        <v>6.7189553244812629E-10</v>
      </c>
      <c r="D78" s="744">
        <f>IF(Select2=1,Paper!$K80,"")</f>
        <v>8.2521111854143812E-4</v>
      </c>
      <c r="E78" s="736">
        <f>IF(Select2=1,Nappies!$K80,"")</f>
        <v>1.2322604083914664E-5</v>
      </c>
      <c r="F78" s="744">
        <f>IF(Select2=1,Garden!$K80,"")</f>
        <v>0</v>
      </c>
      <c r="G78" s="736">
        <f>IF(Select2=1,Wood!$K80,"")</f>
        <v>0</v>
      </c>
      <c r="H78" s="744">
        <f>IF(Select2=1,Textiles!$K80,"")</f>
        <v>5.8841769430357313E-5</v>
      </c>
      <c r="I78" s="745">
        <f>Sludge!K80</f>
        <v>0</v>
      </c>
      <c r="J78" s="745" t="str">
        <f>IF(Select2=2,MSW!$K80,"")</f>
        <v/>
      </c>
      <c r="K78" s="745">
        <f>Industry!$K80</f>
        <v>0</v>
      </c>
      <c r="L78" s="746">
        <f t="shared" si="3"/>
        <v>8.9637616395124261E-4</v>
      </c>
      <c r="M78" s="747">
        <f>Recovery_OX!C73</f>
        <v>0</v>
      </c>
      <c r="N78" s="703"/>
      <c r="O78" s="748">
        <f>(L78-M78)*(1-Recovery_OX!F73)</f>
        <v>8.9637616395124261E-4</v>
      </c>
      <c r="P78" s="695"/>
      <c r="Q78" s="705"/>
      <c r="S78" s="742">
        <f t="shared" si="2"/>
        <v>2061</v>
      </c>
      <c r="T78" s="743">
        <f>IF(Select2=1,Food!$W80,"")</f>
        <v>4.4952867915797952E-10</v>
      </c>
      <c r="U78" s="744">
        <f>IF(Select2=1,Paper!$W80,"")</f>
        <v>1.7049816498790054E-3</v>
      </c>
      <c r="V78" s="736">
        <f>IF(Select2=1,Nappies!$W80,"")</f>
        <v>0</v>
      </c>
      <c r="W78" s="744">
        <f>IF(Select2=1,Garden!$W80,"")</f>
        <v>0</v>
      </c>
      <c r="X78" s="736">
        <f>IF(Select2=1,Wood!$W80,"")</f>
        <v>0</v>
      </c>
      <c r="Y78" s="744">
        <f>IF(Select2=1,Textiles!$W80,"")</f>
        <v>6.4484130882583378E-5</v>
      </c>
      <c r="Z78" s="738">
        <f>Sludge!W80</f>
        <v>0</v>
      </c>
      <c r="AA78" s="738" t="str">
        <f>IF(Select2=2,MSW!$W80,"")</f>
        <v/>
      </c>
      <c r="AB78" s="745">
        <f>Industry!$W80</f>
        <v>0</v>
      </c>
      <c r="AC78" s="746">
        <f t="shared" si="4"/>
        <v>1.7694662302902681E-3</v>
      </c>
      <c r="AD78" s="747">
        <f>Recovery_OX!R73</f>
        <v>0</v>
      </c>
      <c r="AE78" s="703"/>
      <c r="AF78" s="749">
        <f>(AC78-AD78)*(1-Recovery_OX!U73)</f>
        <v>1.7694662302902681E-3</v>
      </c>
    </row>
    <row r="79" spans="2:32">
      <c r="B79" s="742">
        <f t="shared" si="1"/>
        <v>2062</v>
      </c>
      <c r="C79" s="743">
        <f>IF(Select2=1,Food!$K81,"")</f>
        <v>4.5038504424176839E-10</v>
      </c>
      <c r="D79" s="744">
        <f>IF(Select2=1,Paper!$K81,"")</f>
        <v>7.694217470457117E-4</v>
      </c>
      <c r="E79" s="736">
        <f>IF(Select2=1,Nappies!$K81,"")</f>
        <v>1.0396147514445713E-5</v>
      </c>
      <c r="F79" s="744">
        <f>IF(Select2=1,Garden!$K81,"")</f>
        <v>0</v>
      </c>
      <c r="G79" s="736">
        <f>IF(Select2=1,Wood!$K81,"")</f>
        <v>0</v>
      </c>
      <c r="H79" s="744">
        <f>IF(Select2=1,Textiles!$K81,"")</f>
        <v>5.4863702169195915E-5</v>
      </c>
      <c r="I79" s="745">
        <f>Sludge!K81</f>
        <v>0</v>
      </c>
      <c r="J79" s="745" t="str">
        <f>IF(Select2=2,MSW!$K81,"")</f>
        <v/>
      </c>
      <c r="K79" s="745">
        <f>Industry!$K81</f>
        <v>0</v>
      </c>
      <c r="L79" s="746">
        <f t="shared" si="3"/>
        <v>8.3468204711439756E-4</v>
      </c>
      <c r="M79" s="747">
        <f>Recovery_OX!C74</f>
        <v>0</v>
      </c>
      <c r="N79" s="703"/>
      <c r="O79" s="748">
        <f>(L79-M79)*(1-Recovery_OX!F74)</f>
        <v>8.3468204711439756E-4</v>
      </c>
      <c r="P79" s="695"/>
      <c r="Q79" s="705"/>
      <c r="S79" s="742">
        <f t="shared" si="2"/>
        <v>2062</v>
      </c>
      <c r="T79" s="743">
        <f>IF(Select2=1,Food!$W81,"")</f>
        <v>3.0132808490751695E-10</v>
      </c>
      <c r="U79" s="744">
        <f>IF(Select2=1,Paper!$W81,"")</f>
        <v>1.5897143534002319E-3</v>
      </c>
      <c r="V79" s="736">
        <f>IF(Select2=1,Nappies!$W81,"")</f>
        <v>0</v>
      </c>
      <c r="W79" s="744">
        <f>IF(Select2=1,Garden!$W81,"")</f>
        <v>0</v>
      </c>
      <c r="X79" s="736">
        <f>IF(Select2=1,Wood!$W81,"")</f>
        <v>0</v>
      </c>
      <c r="Y79" s="744">
        <f>IF(Select2=1,Textiles!$W81,"")</f>
        <v>6.0124605116927054E-5</v>
      </c>
      <c r="Z79" s="738">
        <f>Sludge!W81</f>
        <v>0</v>
      </c>
      <c r="AA79" s="738" t="str">
        <f>IF(Select2=2,MSW!$W81,"")</f>
        <v/>
      </c>
      <c r="AB79" s="745">
        <f>Industry!$W81</f>
        <v>0</v>
      </c>
      <c r="AC79" s="746">
        <f t="shared" si="4"/>
        <v>1.6498392598452438E-3</v>
      </c>
      <c r="AD79" s="747">
        <f>Recovery_OX!R74</f>
        <v>0</v>
      </c>
      <c r="AE79" s="703"/>
      <c r="AF79" s="749">
        <f>(AC79-AD79)*(1-Recovery_OX!U74)</f>
        <v>1.6498392598452438E-3</v>
      </c>
    </row>
    <row r="80" spans="2:32">
      <c r="B80" s="742">
        <f t="shared" si="1"/>
        <v>2063</v>
      </c>
      <c r="C80" s="743">
        <f>IF(Select2=1,Food!$K82,"")</f>
        <v>3.0190212358990564E-10</v>
      </c>
      <c r="D80" s="744">
        <f>IF(Select2=1,Paper!$K82,"")</f>
        <v>7.1740408184665938E-4</v>
      </c>
      <c r="E80" s="736">
        <f>IF(Select2=1,Nappies!$K82,"")</f>
        <v>8.7708638860837917E-6</v>
      </c>
      <c r="F80" s="744">
        <f>IF(Select2=1,Garden!$K82,"")</f>
        <v>0</v>
      </c>
      <c r="G80" s="736">
        <f>IF(Select2=1,Wood!$K82,"")</f>
        <v>0</v>
      </c>
      <c r="H80" s="744">
        <f>IF(Select2=1,Textiles!$K82,"")</f>
        <v>5.1154576839718832E-5</v>
      </c>
      <c r="I80" s="745">
        <f>Sludge!K82</f>
        <v>0</v>
      </c>
      <c r="J80" s="745" t="str">
        <f>IF(Select2=2,MSW!$K82,"")</f>
        <v/>
      </c>
      <c r="K80" s="745">
        <f>Industry!$K82</f>
        <v>0</v>
      </c>
      <c r="L80" s="746">
        <f t="shared" si="3"/>
        <v>7.7732982447458571E-4</v>
      </c>
      <c r="M80" s="747">
        <f>Recovery_OX!C75</f>
        <v>0</v>
      </c>
      <c r="N80" s="703"/>
      <c r="O80" s="748">
        <f>(L80-M80)*(1-Recovery_OX!F75)</f>
        <v>7.7732982447458571E-4</v>
      </c>
      <c r="P80" s="695"/>
      <c r="Q80" s="705"/>
      <c r="S80" s="742">
        <f t="shared" si="2"/>
        <v>2063</v>
      </c>
      <c r="T80" s="743">
        <f>IF(Select2=1,Food!$W82,"")</f>
        <v>2.0198625574703781E-10</v>
      </c>
      <c r="U80" s="744">
        <f>IF(Select2=1,Paper!$W82,"")</f>
        <v>1.4822398385261567E-3</v>
      </c>
      <c r="V80" s="736">
        <f>IF(Select2=1,Nappies!$W82,"")</f>
        <v>0</v>
      </c>
      <c r="W80" s="744">
        <f>IF(Select2=1,Garden!$W82,"")</f>
        <v>0</v>
      </c>
      <c r="X80" s="736">
        <f>IF(Select2=1,Wood!$W82,"")</f>
        <v>0</v>
      </c>
      <c r="Y80" s="744">
        <f>IF(Select2=1,Textiles!$W82,"")</f>
        <v>5.6059810235308344E-5</v>
      </c>
      <c r="Z80" s="738">
        <f>Sludge!W82</f>
        <v>0</v>
      </c>
      <c r="AA80" s="738" t="str">
        <f>IF(Select2=2,MSW!$W82,"")</f>
        <v/>
      </c>
      <c r="AB80" s="745">
        <f>Industry!$W82</f>
        <v>0</v>
      </c>
      <c r="AC80" s="746">
        <f t="shared" si="4"/>
        <v>1.5382998507477209E-3</v>
      </c>
      <c r="AD80" s="747">
        <f>Recovery_OX!R75</f>
        <v>0</v>
      </c>
      <c r="AE80" s="703"/>
      <c r="AF80" s="749">
        <f>(AC80-AD80)*(1-Recovery_OX!U75)</f>
        <v>1.5382998507477209E-3</v>
      </c>
    </row>
    <row r="81" spans="2:32">
      <c r="B81" s="742">
        <f t="shared" si="1"/>
        <v>2064</v>
      </c>
      <c r="C81" s="743">
        <f>IF(Select2=1,Food!$K83,"")</f>
        <v>2.0237104538304286E-10</v>
      </c>
      <c r="D81" s="744">
        <f>IF(Select2=1,Paper!$K83,"")</f>
        <v>6.6890313228912647E-4</v>
      </c>
      <c r="E81" s="736">
        <f>IF(Select2=1,Nappies!$K83,"")</f>
        <v>7.3996692718447278E-6</v>
      </c>
      <c r="F81" s="744">
        <f>IF(Select2=1,Garden!$K83,"")</f>
        <v>0</v>
      </c>
      <c r="G81" s="736">
        <f>IF(Select2=1,Wood!$K83,"")</f>
        <v>0</v>
      </c>
      <c r="H81" s="744">
        <f>IF(Select2=1,Textiles!$K83,"")</f>
        <v>4.7696211305257795E-5</v>
      </c>
      <c r="I81" s="745">
        <f>Sludge!K83</f>
        <v>0</v>
      </c>
      <c r="J81" s="745" t="str">
        <f>IF(Select2=2,MSW!$K83,"")</f>
        <v/>
      </c>
      <c r="K81" s="745">
        <f>Industry!$K83</f>
        <v>0</v>
      </c>
      <c r="L81" s="746">
        <f t="shared" si="3"/>
        <v>7.2399921523727431E-4</v>
      </c>
      <c r="M81" s="747">
        <f>Recovery_OX!C76</f>
        <v>0</v>
      </c>
      <c r="N81" s="703"/>
      <c r="O81" s="748">
        <f>(L81-M81)*(1-Recovery_OX!F76)</f>
        <v>7.2399921523727431E-4</v>
      </c>
      <c r="P81" s="695"/>
      <c r="Q81" s="705"/>
      <c r="S81" s="742">
        <f t="shared" si="2"/>
        <v>2064</v>
      </c>
      <c r="T81" s="743">
        <f>IF(Select2=1,Food!$W83,"")</f>
        <v>1.3539543625092081E-10</v>
      </c>
      <c r="U81" s="744">
        <f>IF(Select2=1,Paper!$W83,"")</f>
        <v>1.3820312650601792E-3</v>
      </c>
      <c r="V81" s="736">
        <f>IF(Select2=1,Nappies!$W83,"")</f>
        <v>0</v>
      </c>
      <c r="W81" s="744">
        <f>IF(Select2=1,Garden!$W83,"")</f>
        <v>0</v>
      </c>
      <c r="X81" s="736">
        <f>IF(Select2=1,Wood!$W83,"")</f>
        <v>0</v>
      </c>
      <c r="Y81" s="744">
        <f>IF(Select2=1,Textiles!$W83,"")</f>
        <v>5.2269820608501727E-5</v>
      </c>
      <c r="Z81" s="738">
        <f>Sludge!W83</f>
        <v>0</v>
      </c>
      <c r="AA81" s="738" t="str">
        <f>IF(Select2=2,MSW!$W83,"")</f>
        <v/>
      </c>
      <c r="AB81" s="745">
        <f>Industry!$W83</f>
        <v>0</v>
      </c>
      <c r="AC81" s="746">
        <f t="shared" ref="AC81:AC97" si="5">SUM(T81:AA81)</f>
        <v>1.4343012210641171E-3</v>
      </c>
      <c r="AD81" s="747">
        <f>Recovery_OX!R76</f>
        <v>0</v>
      </c>
      <c r="AE81" s="703"/>
      <c r="AF81" s="749">
        <f>(AC81-AD81)*(1-Recovery_OX!U76)</f>
        <v>1.4343012210641171E-3</v>
      </c>
    </row>
    <row r="82" spans="2:32">
      <c r="B82" s="742">
        <f t="shared" ref="B82:B97" si="6">B81+1</f>
        <v>2065</v>
      </c>
      <c r="C82" s="743">
        <f>IF(Select2=1,Food!$K84,"")</f>
        <v>1.3565336845744173E-10</v>
      </c>
      <c r="D82" s="744">
        <f>IF(Select2=1,Paper!$K84,"")</f>
        <v>6.2368114666211242E-4</v>
      </c>
      <c r="E82" s="736">
        <f>IF(Select2=1,Nappies!$K84,"")</f>
        <v>6.2428406191047786E-6</v>
      </c>
      <c r="F82" s="744">
        <f>IF(Select2=1,Garden!$K84,"")</f>
        <v>0</v>
      </c>
      <c r="G82" s="736">
        <f>IF(Select2=1,Wood!$K84,"")</f>
        <v>0</v>
      </c>
      <c r="H82" s="744">
        <f>IF(Select2=1,Textiles!$K84,"")</f>
        <v>4.4471652653950586E-5</v>
      </c>
      <c r="I82" s="745">
        <f>Sludge!K84</f>
        <v>0</v>
      </c>
      <c r="J82" s="745" t="str">
        <f>IF(Select2=2,MSW!$K84,"")</f>
        <v/>
      </c>
      <c r="K82" s="745">
        <f>Industry!$K84</f>
        <v>0</v>
      </c>
      <c r="L82" s="746">
        <f t="shared" si="3"/>
        <v>6.7439577558853615E-4</v>
      </c>
      <c r="M82" s="747">
        <f>Recovery_OX!C77</f>
        <v>0</v>
      </c>
      <c r="N82" s="703"/>
      <c r="O82" s="748">
        <f>(L82-M82)*(1-Recovery_OX!F77)</f>
        <v>6.7439577558853615E-4</v>
      </c>
      <c r="P82" s="695"/>
      <c r="Q82" s="705"/>
      <c r="S82" s="742">
        <f t="shared" ref="S82:S97" si="7">S81+1</f>
        <v>2065</v>
      </c>
      <c r="T82" s="743">
        <f>IF(Select2=1,Food!$W84,"")</f>
        <v>9.075827506073271E-11</v>
      </c>
      <c r="U82" s="744">
        <f>IF(Select2=1,Paper!$W84,"")</f>
        <v>1.2885974104589106E-3</v>
      </c>
      <c r="V82" s="736">
        <f>IF(Select2=1,Nappies!$W84,"")</f>
        <v>0</v>
      </c>
      <c r="W82" s="744">
        <f>IF(Select2=1,Garden!$W84,"")</f>
        <v>0</v>
      </c>
      <c r="X82" s="736">
        <f>IF(Select2=1,Wood!$W84,"")</f>
        <v>0</v>
      </c>
      <c r="Y82" s="744">
        <f>IF(Select2=1,Textiles!$W84,"")</f>
        <v>4.8736057702959573E-5</v>
      </c>
      <c r="Z82" s="738">
        <f>Sludge!W84</f>
        <v>0</v>
      </c>
      <c r="AA82" s="738" t="str">
        <f>IF(Select2=2,MSW!$W84,"")</f>
        <v/>
      </c>
      <c r="AB82" s="745">
        <f>Industry!$W84</f>
        <v>0</v>
      </c>
      <c r="AC82" s="746">
        <f t="shared" si="5"/>
        <v>1.3373335589201452E-3</v>
      </c>
      <c r="AD82" s="747">
        <f>Recovery_OX!R77</f>
        <v>0</v>
      </c>
      <c r="AE82" s="703"/>
      <c r="AF82" s="749">
        <f>(AC82-AD82)*(1-Recovery_OX!U77)</f>
        <v>1.3373335589201452E-3</v>
      </c>
    </row>
    <row r="83" spans="2:32">
      <c r="B83" s="742">
        <f t="shared" si="6"/>
        <v>2066</v>
      </c>
      <c r="C83" s="743">
        <f>IF(Select2=1,Food!$K85,"")</f>
        <v>9.0931172189281886E-11</v>
      </c>
      <c r="D83" s="744">
        <f>IF(Select2=1,Paper!$K85,"")</f>
        <v>5.8151644673960887E-4</v>
      </c>
      <c r="E83" s="736">
        <f>IF(Select2=1,Nappies!$K85,"")</f>
        <v>5.2668649859574884E-6</v>
      </c>
      <c r="F83" s="744">
        <f>IF(Select2=1,Garden!$K85,"")</f>
        <v>0</v>
      </c>
      <c r="G83" s="736">
        <f>IF(Select2=1,Wood!$K85,"")</f>
        <v>0</v>
      </c>
      <c r="H83" s="744">
        <f>IF(Select2=1,Textiles!$K85,"")</f>
        <v>4.1465094095547492E-5</v>
      </c>
      <c r="I83" s="745">
        <f>Sludge!K85</f>
        <v>0</v>
      </c>
      <c r="J83" s="745" t="str">
        <f>IF(Select2=2,MSW!$K85,"")</f>
        <v/>
      </c>
      <c r="K83" s="745">
        <f>Industry!$K85</f>
        <v>0</v>
      </c>
      <c r="L83" s="746">
        <f t="shared" ref="L83:L97" si="8">SUM(C83:K83)</f>
        <v>6.2824849675228609E-4</v>
      </c>
      <c r="M83" s="747">
        <f>Recovery_OX!C78</f>
        <v>0</v>
      </c>
      <c r="N83" s="703"/>
      <c r="O83" s="748">
        <f>(L83-M83)*(1-Recovery_OX!F78)</f>
        <v>6.2824849675228609E-4</v>
      </c>
      <c r="P83" s="695"/>
      <c r="Q83" s="705"/>
      <c r="S83" s="742">
        <f t="shared" si="7"/>
        <v>2066</v>
      </c>
      <c r="T83" s="743">
        <f>IF(Select2=1,Food!$W85,"")</f>
        <v>6.0837091116825562E-11</v>
      </c>
      <c r="U83" s="744">
        <f>IF(Select2=1,Paper!$W85,"")</f>
        <v>1.201480261858697E-3</v>
      </c>
      <c r="V83" s="736">
        <f>IF(Select2=1,Nappies!$W85,"")</f>
        <v>0</v>
      </c>
      <c r="W83" s="744">
        <f>IF(Select2=1,Garden!$W85,"")</f>
        <v>0</v>
      </c>
      <c r="X83" s="736">
        <f>IF(Select2=1,Wood!$W85,"")</f>
        <v>0</v>
      </c>
      <c r="Y83" s="744">
        <f>IF(Select2=1,Textiles!$W85,"")</f>
        <v>4.544119900881919E-5</v>
      </c>
      <c r="Z83" s="738">
        <f>Sludge!W85</f>
        <v>0</v>
      </c>
      <c r="AA83" s="738" t="str">
        <f>IF(Select2=2,MSW!$W85,"")</f>
        <v/>
      </c>
      <c r="AB83" s="745">
        <f>Industry!$W85</f>
        <v>0</v>
      </c>
      <c r="AC83" s="746">
        <f t="shared" si="5"/>
        <v>1.2469215217046075E-3</v>
      </c>
      <c r="AD83" s="747">
        <f>Recovery_OX!R78</f>
        <v>0</v>
      </c>
      <c r="AE83" s="703"/>
      <c r="AF83" s="749">
        <f>(AC83-AD83)*(1-Recovery_OX!U78)</f>
        <v>1.2469215217046075E-3</v>
      </c>
    </row>
    <row r="84" spans="2:32">
      <c r="B84" s="742">
        <f t="shared" si="6"/>
        <v>2067</v>
      </c>
      <c r="C84" s="743">
        <f>IF(Select2=1,Food!$K86,"")</f>
        <v>6.0952987527994069E-11</v>
      </c>
      <c r="D84" s="744">
        <f>IF(Select2=1,Paper!$K86,"")</f>
        <v>5.4220234111367787E-4</v>
      </c>
      <c r="E84" s="736">
        <f>IF(Select2=1,Nappies!$K86,"")</f>
        <v>4.4434686824157394E-6</v>
      </c>
      <c r="F84" s="744">
        <f>IF(Select2=1,Garden!$K86,"")</f>
        <v>0</v>
      </c>
      <c r="G84" s="736">
        <f>IF(Select2=1,Wood!$K86,"")</f>
        <v>0</v>
      </c>
      <c r="H84" s="744">
        <f>IF(Select2=1,Textiles!$K86,"")</f>
        <v>3.8661797476507107E-5</v>
      </c>
      <c r="I84" s="745">
        <f>Sludge!K86</f>
        <v>0</v>
      </c>
      <c r="J84" s="745" t="str">
        <f>IF(Select2=2,MSW!$K86,"")</f>
        <v/>
      </c>
      <c r="K84" s="745">
        <f>Industry!$K86</f>
        <v>0</v>
      </c>
      <c r="L84" s="746">
        <f t="shared" si="8"/>
        <v>5.8530766822558822E-4</v>
      </c>
      <c r="M84" s="747">
        <f>Recovery_OX!C79</f>
        <v>0</v>
      </c>
      <c r="N84" s="703"/>
      <c r="O84" s="748">
        <f>(L84-M84)*(1-Recovery_OX!F79)</f>
        <v>5.8530766822558822E-4</v>
      </c>
      <c r="P84" s="695"/>
      <c r="Q84" s="705"/>
      <c r="S84" s="742">
        <f t="shared" si="7"/>
        <v>2067</v>
      </c>
      <c r="T84" s="743">
        <f>IF(Select2=1,Food!$W86,"")</f>
        <v>4.0780321718104898E-11</v>
      </c>
      <c r="U84" s="744">
        <f>IF(Select2=1,Paper!$W86,"")</f>
        <v>1.1202527708960295E-3</v>
      </c>
      <c r="V84" s="736">
        <f>IF(Select2=1,Nappies!$W86,"")</f>
        <v>0</v>
      </c>
      <c r="W84" s="744">
        <f>IF(Select2=1,Garden!$W86,"")</f>
        <v>0</v>
      </c>
      <c r="X84" s="736">
        <f>IF(Select2=1,Wood!$W86,"")</f>
        <v>0</v>
      </c>
      <c r="Y84" s="744">
        <f>IF(Select2=1,Textiles!$W86,"")</f>
        <v>4.236909312493932E-5</v>
      </c>
      <c r="Z84" s="738">
        <f>Sludge!W86</f>
        <v>0</v>
      </c>
      <c r="AA84" s="738" t="str">
        <f>IF(Select2=2,MSW!$W86,"")</f>
        <v/>
      </c>
      <c r="AB84" s="745">
        <f>Industry!$W86</f>
        <v>0</v>
      </c>
      <c r="AC84" s="746">
        <f t="shared" si="5"/>
        <v>1.1626219048012905E-3</v>
      </c>
      <c r="AD84" s="747">
        <f>Recovery_OX!R79</f>
        <v>0</v>
      </c>
      <c r="AE84" s="703"/>
      <c r="AF84" s="749">
        <f>(AC84-AD84)*(1-Recovery_OX!U79)</f>
        <v>1.1626219048012905E-3</v>
      </c>
    </row>
    <row r="85" spans="2:32">
      <c r="B85" s="742">
        <f t="shared" si="6"/>
        <v>2068</v>
      </c>
      <c r="C85" s="743">
        <f>IF(Select2=1,Food!$K87,"")</f>
        <v>4.0858009405774738E-11</v>
      </c>
      <c r="D85" s="744">
        <f>IF(Select2=1,Paper!$K87,"")</f>
        <v>5.0554611199293007E-4</v>
      </c>
      <c r="E85" s="736">
        <f>IF(Select2=1,Nappies!$K87,"")</f>
        <v>3.7487981910020493E-6</v>
      </c>
      <c r="F85" s="744">
        <f>IF(Select2=1,Garden!$K87,"")</f>
        <v>0</v>
      </c>
      <c r="G85" s="736">
        <f>IF(Select2=1,Wood!$K87,"")</f>
        <v>0</v>
      </c>
      <c r="H85" s="744">
        <f>IF(Select2=1,Textiles!$K87,"")</f>
        <v>3.6048021033550611E-5</v>
      </c>
      <c r="I85" s="745">
        <f>Sludge!K87</f>
        <v>0</v>
      </c>
      <c r="J85" s="745" t="str">
        <f>IF(Select2=2,MSW!$K87,"")</f>
        <v/>
      </c>
      <c r="K85" s="745">
        <f>Industry!$K87</f>
        <v>0</v>
      </c>
      <c r="L85" s="746">
        <f t="shared" si="8"/>
        <v>5.4534297207549202E-4</v>
      </c>
      <c r="M85" s="747">
        <f>Recovery_OX!C80</f>
        <v>0</v>
      </c>
      <c r="N85" s="703"/>
      <c r="O85" s="748">
        <f>(L85-M85)*(1-Recovery_OX!F80)</f>
        <v>5.4534297207549202E-4</v>
      </c>
      <c r="P85" s="695"/>
      <c r="Q85" s="705"/>
      <c r="S85" s="742">
        <f t="shared" si="7"/>
        <v>2068</v>
      </c>
      <c r="T85" s="743">
        <f>IF(Select2=1,Food!$W87,"")</f>
        <v>2.7335867131428264E-11</v>
      </c>
      <c r="U85" s="744">
        <f>IF(Select2=1,Paper!$W87,"")</f>
        <v>1.044516760315972E-3</v>
      </c>
      <c r="V85" s="736">
        <f>IF(Select2=1,Nappies!$W87,"")</f>
        <v>0</v>
      </c>
      <c r="W85" s="744">
        <f>IF(Select2=1,Garden!$W87,"")</f>
        <v>0</v>
      </c>
      <c r="X85" s="736">
        <f>IF(Select2=1,Wood!$W87,"")</f>
        <v>0</v>
      </c>
      <c r="Y85" s="744">
        <f>IF(Select2=1,Textiles!$W87,"")</f>
        <v>3.9504680584713023E-5</v>
      </c>
      <c r="Z85" s="738">
        <f>Sludge!W87</f>
        <v>0</v>
      </c>
      <c r="AA85" s="738" t="str">
        <f>IF(Select2=2,MSW!$W87,"")</f>
        <v/>
      </c>
      <c r="AB85" s="745">
        <f>Industry!$W87</f>
        <v>0</v>
      </c>
      <c r="AC85" s="746">
        <f t="shared" si="5"/>
        <v>1.0840214682365521E-3</v>
      </c>
      <c r="AD85" s="747">
        <f>Recovery_OX!R80</f>
        <v>0</v>
      </c>
      <c r="AE85" s="703"/>
      <c r="AF85" s="749">
        <f>(AC85-AD85)*(1-Recovery_OX!U80)</f>
        <v>1.0840214682365521E-3</v>
      </c>
    </row>
    <row r="86" spans="2:32">
      <c r="B86" s="742">
        <f t="shared" si="6"/>
        <v>2069</v>
      </c>
      <c r="C86" s="743">
        <f>IF(Select2=1,Food!$K88,"")</f>
        <v>2.7387942745803504E-11</v>
      </c>
      <c r="D86" s="744">
        <f>IF(Select2=1,Paper!$K88,"")</f>
        <v>4.7136807049968845E-4</v>
      </c>
      <c r="E86" s="736">
        <f>IF(Select2=1,Nappies!$K88,"")</f>
        <v>3.1627291382685991E-6</v>
      </c>
      <c r="F86" s="744">
        <f>IF(Select2=1,Garden!$K88,"")</f>
        <v>0</v>
      </c>
      <c r="G86" s="736">
        <f>IF(Select2=1,Wood!$K88,"")</f>
        <v>0</v>
      </c>
      <c r="H86" s="744">
        <f>IF(Select2=1,Textiles!$K88,"")</f>
        <v>3.3610952031522225E-5</v>
      </c>
      <c r="I86" s="745">
        <f>Sludge!K88</f>
        <v>0</v>
      </c>
      <c r="J86" s="745" t="str">
        <f>IF(Select2=2,MSW!$K88,"")</f>
        <v/>
      </c>
      <c r="K86" s="745">
        <f>Industry!$K88</f>
        <v>0</v>
      </c>
      <c r="L86" s="746">
        <f t="shared" si="8"/>
        <v>5.0814177905742202E-4</v>
      </c>
      <c r="M86" s="747">
        <f>Recovery_OX!C81</f>
        <v>0</v>
      </c>
      <c r="N86" s="703"/>
      <c r="O86" s="748">
        <f>(L86-M86)*(1-Recovery_OX!F81)</f>
        <v>5.0814177905742202E-4</v>
      </c>
      <c r="P86" s="695"/>
      <c r="Q86" s="705"/>
      <c r="S86" s="742">
        <f t="shared" si="7"/>
        <v>2069</v>
      </c>
      <c r="T86" s="743">
        <f>IF(Select2=1,Food!$W88,"")</f>
        <v>1.8323779713963114E-11</v>
      </c>
      <c r="U86" s="744">
        <f>IF(Select2=1,Paper!$W88,"")</f>
        <v>9.73900972106795E-4</v>
      </c>
      <c r="V86" s="736">
        <f>IF(Select2=1,Nappies!$W88,"")</f>
        <v>0</v>
      </c>
      <c r="W86" s="744">
        <f>IF(Select2=1,Garden!$W88,"")</f>
        <v>0</v>
      </c>
      <c r="X86" s="736">
        <f>IF(Select2=1,Wood!$W88,"")</f>
        <v>0</v>
      </c>
      <c r="Y86" s="744">
        <f>IF(Select2=1,Textiles!$W88,"")</f>
        <v>3.6833920034544919E-5</v>
      </c>
      <c r="Z86" s="738">
        <f>Sludge!W88</f>
        <v>0</v>
      </c>
      <c r="AA86" s="738" t="str">
        <f>IF(Select2=2,MSW!$W88,"")</f>
        <v/>
      </c>
      <c r="AB86" s="745">
        <f>Industry!$W88</f>
        <v>0</v>
      </c>
      <c r="AC86" s="746">
        <f t="shared" si="5"/>
        <v>1.0107349104651196E-3</v>
      </c>
      <c r="AD86" s="747">
        <f>Recovery_OX!R81</f>
        <v>0</v>
      </c>
      <c r="AE86" s="703"/>
      <c r="AF86" s="749">
        <f>(AC86-AD86)*(1-Recovery_OX!U81)</f>
        <v>1.0107349104651196E-3</v>
      </c>
    </row>
    <row r="87" spans="2:32">
      <c r="B87" s="742">
        <f t="shared" si="6"/>
        <v>2070</v>
      </c>
      <c r="C87" s="743">
        <f>IF(Select2=1,Food!$K89,"")</f>
        <v>1.835868704218846E-11</v>
      </c>
      <c r="D87" s="744">
        <f>IF(Select2=1,Paper!$K89,"")</f>
        <v>4.395006758349009E-4</v>
      </c>
      <c r="E87" s="736">
        <f>IF(Select2=1,Nappies!$K89,"")</f>
        <v>2.6682832983814161E-6</v>
      </c>
      <c r="F87" s="744">
        <f>IF(Select2=1,Garden!$K89,"")</f>
        <v>0</v>
      </c>
      <c r="G87" s="736">
        <f>IF(Select2=1,Wood!$K89,"")</f>
        <v>0</v>
      </c>
      <c r="H87" s="744">
        <f>IF(Select2=1,Textiles!$K89,"")</f>
        <v>3.1338643955346604E-5</v>
      </c>
      <c r="I87" s="745">
        <f>Sludge!K89</f>
        <v>0</v>
      </c>
      <c r="J87" s="745" t="str">
        <f>IF(Select2=2,MSW!$K89,"")</f>
        <v/>
      </c>
      <c r="K87" s="745">
        <f>Industry!$K89</f>
        <v>0</v>
      </c>
      <c r="L87" s="746">
        <f t="shared" si="8"/>
        <v>4.7350762144731599E-4</v>
      </c>
      <c r="M87" s="747">
        <f>Recovery_OX!C82</f>
        <v>0</v>
      </c>
      <c r="N87" s="703"/>
      <c r="O87" s="748">
        <f>(L87-M87)*(1-Recovery_OX!F82)</f>
        <v>4.7350762144731599E-4</v>
      </c>
      <c r="P87" s="695"/>
      <c r="Q87" s="705"/>
      <c r="S87" s="742">
        <f t="shared" si="7"/>
        <v>2070</v>
      </c>
      <c r="T87" s="743">
        <f>IF(Select2=1,Food!$W89,"")</f>
        <v>1.2282796861410668E-11</v>
      </c>
      <c r="U87" s="744">
        <f>IF(Select2=1,Paper!$W89,"")</f>
        <v>9.0805924759277084E-4</v>
      </c>
      <c r="V87" s="736">
        <f>IF(Select2=1,Nappies!$W89,"")</f>
        <v>0</v>
      </c>
      <c r="W87" s="744">
        <f>IF(Select2=1,Garden!$W89,"")</f>
        <v>0</v>
      </c>
      <c r="X87" s="736">
        <f>IF(Select2=1,Wood!$W89,"")</f>
        <v>0</v>
      </c>
      <c r="Y87" s="744">
        <f>IF(Select2=1,Textiles!$W89,"")</f>
        <v>3.4343719403119574E-5</v>
      </c>
      <c r="Z87" s="738">
        <f>Sludge!W89</f>
        <v>0</v>
      </c>
      <c r="AA87" s="738" t="str">
        <f>IF(Select2=2,MSW!$W89,"")</f>
        <v/>
      </c>
      <c r="AB87" s="745">
        <f>Industry!$W89</f>
        <v>0</v>
      </c>
      <c r="AC87" s="746">
        <f t="shared" si="5"/>
        <v>9.4240297927868728E-4</v>
      </c>
      <c r="AD87" s="747">
        <f>Recovery_OX!R82</f>
        <v>0</v>
      </c>
      <c r="AE87" s="703"/>
      <c r="AF87" s="749">
        <f>(AC87-AD87)*(1-Recovery_OX!U82)</f>
        <v>9.4240297927868728E-4</v>
      </c>
    </row>
    <row r="88" spans="2:32">
      <c r="B88" s="742">
        <f t="shared" si="6"/>
        <v>2071</v>
      </c>
      <c r="C88" s="743">
        <f>IF(Select2=1,Food!$K90,"")</f>
        <v>1.2306195943273663E-11</v>
      </c>
      <c r="D88" s="744">
        <f>IF(Select2=1,Paper!$K90,"")</f>
        <v>4.0978771399294918E-4</v>
      </c>
      <c r="E88" s="736">
        <f>IF(Select2=1,Nappies!$K90,"")</f>
        <v>2.2511367395561511E-6</v>
      </c>
      <c r="F88" s="744">
        <f>IF(Select2=1,Garden!$K90,"")</f>
        <v>0</v>
      </c>
      <c r="G88" s="736">
        <f>IF(Select2=1,Wood!$K90,"")</f>
        <v>0</v>
      </c>
      <c r="H88" s="744">
        <f>IF(Select2=1,Textiles!$K90,"")</f>
        <v>2.9219957948198074E-5</v>
      </c>
      <c r="I88" s="745">
        <f>Sludge!K90</f>
        <v>0</v>
      </c>
      <c r="J88" s="745" t="str">
        <f>IF(Select2=2,MSW!$K90,"")</f>
        <v/>
      </c>
      <c r="K88" s="745">
        <f>Industry!$K90</f>
        <v>0</v>
      </c>
      <c r="L88" s="746">
        <f t="shared" si="8"/>
        <v>4.4125882098689932E-4</v>
      </c>
      <c r="M88" s="747">
        <f>Recovery_OX!C83</f>
        <v>0</v>
      </c>
      <c r="N88" s="703"/>
      <c r="O88" s="748">
        <f>(L88-M88)*(1-Recovery_OX!F83)</f>
        <v>4.4125882098689932E-4</v>
      </c>
      <c r="P88" s="695"/>
      <c r="Q88" s="705"/>
      <c r="S88" s="742">
        <f t="shared" si="7"/>
        <v>2071</v>
      </c>
      <c r="T88" s="743">
        <f>IF(Select2=1,Food!$W90,"")</f>
        <v>8.2334049575872056E-12</v>
      </c>
      <c r="U88" s="744">
        <f>IF(Select2=1,Paper!$W90,"")</f>
        <v>8.4666883056394495E-4</v>
      </c>
      <c r="V88" s="736">
        <f>IF(Select2=1,Nappies!$W90,"")</f>
        <v>0</v>
      </c>
      <c r="W88" s="744">
        <f>IF(Select2=1,Garden!$W90,"")</f>
        <v>0</v>
      </c>
      <c r="X88" s="736">
        <f>IF(Select2=1,Wood!$W90,"")</f>
        <v>0</v>
      </c>
      <c r="Y88" s="744">
        <f>IF(Select2=1,Textiles!$W90,"")</f>
        <v>3.2021871724052694E-5</v>
      </c>
      <c r="Z88" s="738">
        <f>Sludge!W90</f>
        <v>0</v>
      </c>
      <c r="AA88" s="738" t="str">
        <f>IF(Select2=2,MSW!$W90,"")</f>
        <v/>
      </c>
      <c r="AB88" s="745">
        <f>Industry!$W90</f>
        <v>0</v>
      </c>
      <c r="AC88" s="746">
        <f t="shared" si="5"/>
        <v>8.7869071052140257E-4</v>
      </c>
      <c r="AD88" s="747">
        <f>Recovery_OX!R83</f>
        <v>0</v>
      </c>
      <c r="AE88" s="703"/>
      <c r="AF88" s="749">
        <f>(AC88-AD88)*(1-Recovery_OX!U83)</f>
        <v>8.7869071052140257E-4</v>
      </c>
    </row>
    <row r="89" spans="2:32">
      <c r="B89" s="742">
        <f t="shared" si="6"/>
        <v>2072</v>
      </c>
      <c r="C89" s="743">
        <f>IF(Select2=1,Food!$K91,"")</f>
        <v>8.2490898312187998E-12</v>
      </c>
      <c r="D89" s="744">
        <f>IF(Select2=1,Paper!$K91,"")</f>
        <v>3.8208353200041211E-4</v>
      </c>
      <c r="E89" s="736">
        <f>IF(Select2=1,Nappies!$K91,"")</f>
        <v>1.8992048645110214E-6</v>
      </c>
      <c r="F89" s="744">
        <f>IF(Select2=1,Garden!$K91,"")</f>
        <v>0</v>
      </c>
      <c r="G89" s="736">
        <f>IF(Select2=1,Wood!$K91,"")</f>
        <v>0</v>
      </c>
      <c r="H89" s="744">
        <f>IF(Select2=1,Textiles!$K91,"")</f>
        <v>2.7244508208811574E-5</v>
      </c>
      <c r="I89" s="745">
        <f>Sludge!K91</f>
        <v>0</v>
      </c>
      <c r="J89" s="745" t="str">
        <f>IF(Select2=2,MSW!$K91,"")</f>
        <v/>
      </c>
      <c r="K89" s="745">
        <f>Industry!$K91</f>
        <v>0</v>
      </c>
      <c r="L89" s="746">
        <f t="shared" si="8"/>
        <v>4.1122725332282453E-4</v>
      </c>
      <c r="M89" s="747">
        <f>Recovery_OX!C84</f>
        <v>0</v>
      </c>
      <c r="N89" s="703"/>
      <c r="O89" s="748">
        <f>(L89-M89)*(1-Recovery_OX!F84)</f>
        <v>4.1122725332282453E-4</v>
      </c>
      <c r="P89" s="695"/>
      <c r="Q89" s="705"/>
      <c r="S89" s="742">
        <f t="shared" si="7"/>
        <v>2072</v>
      </c>
      <c r="T89" s="743">
        <f>IF(Select2=1,Food!$W91,"")</f>
        <v>5.5190163901999163E-12</v>
      </c>
      <c r="U89" s="744">
        <f>IF(Select2=1,Paper!$W91,"")</f>
        <v>7.8942878512481868E-4</v>
      </c>
      <c r="V89" s="736">
        <f>IF(Select2=1,Nappies!$W91,"")</f>
        <v>0</v>
      </c>
      <c r="W89" s="744">
        <f>IF(Select2=1,Garden!$W91,"")</f>
        <v>0</v>
      </c>
      <c r="X89" s="736">
        <f>IF(Select2=1,Wood!$W91,"")</f>
        <v>0</v>
      </c>
      <c r="Y89" s="744">
        <f>IF(Select2=1,Textiles!$W91,"")</f>
        <v>2.985699529732777E-5</v>
      </c>
      <c r="Z89" s="738">
        <f>Sludge!W91</f>
        <v>0</v>
      </c>
      <c r="AA89" s="738" t="str">
        <f>IF(Select2=2,MSW!$W91,"")</f>
        <v/>
      </c>
      <c r="AB89" s="745">
        <f>Industry!$W91</f>
        <v>0</v>
      </c>
      <c r="AC89" s="746">
        <f t="shared" si="5"/>
        <v>8.1928578594116274E-4</v>
      </c>
      <c r="AD89" s="747">
        <f>Recovery_OX!R84</f>
        <v>0</v>
      </c>
      <c r="AE89" s="703"/>
      <c r="AF89" s="749">
        <f>(AC89-AD89)*(1-Recovery_OX!U84)</f>
        <v>8.1928578594116274E-4</v>
      </c>
    </row>
    <row r="90" spans="2:32">
      <c r="B90" s="742">
        <f t="shared" si="6"/>
        <v>2073</v>
      </c>
      <c r="C90" s="743">
        <f>IF(Select2=1,Food!$K92,"")</f>
        <v>5.5295302754147102E-12</v>
      </c>
      <c r="D90" s="744">
        <f>IF(Select2=1,Paper!$K92,"")</f>
        <v>3.5625232392502086E-4</v>
      </c>
      <c r="E90" s="736">
        <f>IF(Select2=1,Nappies!$K92,"")</f>
        <v>1.6022923236966504E-6</v>
      </c>
      <c r="F90" s="744">
        <f>IF(Select2=1,Garden!$K92,"")</f>
        <v>0</v>
      </c>
      <c r="G90" s="736">
        <f>IF(Select2=1,Wood!$K92,"")</f>
        <v>0</v>
      </c>
      <c r="H90" s="744">
        <f>IF(Select2=1,Textiles!$K92,"")</f>
        <v>2.5402611080272787E-5</v>
      </c>
      <c r="I90" s="745">
        <f>Sludge!K92</f>
        <v>0</v>
      </c>
      <c r="J90" s="745" t="str">
        <f>IF(Select2=2,MSW!$K92,"")</f>
        <v/>
      </c>
      <c r="K90" s="745">
        <f>Industry!$K92</f>
        <v>0</v>
      </c>
      <c r="L90" s="746">
        <f t="shared" si="8"/>
        <v>3.8325723285852057E-4</v>
      </c>
      <c r="M90" s="747">
        <f>Recovery_OX!C85</f>
        <v>0</v>
      </c>
      <c r="N90" s="703"/>
      <c r="O90" s="748">
        <f>(L90-M90)*(1-Recovery_OX!F85)</f>
        <v>3.8325723285852057E-4</v>
      </c>
      <c r="P90" s="695"/>
      <c r="Q90" s="705"/>
      <c r="S90" s="742">
        <f t="shared" si="7"/>
        <v>2073</v>
      </c>
      <c r="T90" s="743">
        <f>IF(Select2=1,Food!$W92,"")</f>
        <v>3.6995073207502561E-12</v>
      </c>
      <c r="U90" s="744">
        <f>IF(Select2=1,Paper!$W92,"")</f>
        <v>7.3605852050624178E-4</v>
      </c>
      <c r="V90" s="736">
        <f>IF(Select2=1,Nappies!$W92,"")</f>
        <v>0</v>
      </c>
      <c r="W90" s="744">
        <f>IF(Select2=1,Garden!$W92,"")</f>
        <v>0</v>
      </c>
      <c r="X90" s="736">
        <f>IF(Select2=1,Wood!$W92,"")</f>
        <v>0</v>
      </c>
      <c r="Y90" s="744">
        <f>IF(Select2=1,Textiles!$W92,"")</f>
        <v>2.7838477896189371E-5</v>
      </c>
      <c r="Z90" s="738">
        <f>Sludge!W92</f>
        <v>0</v>
      </c>
      <c r="AA90" s="738" t="str">
        <f>IF(Select2=2,MSW!$W92,"")</f>
        <v/>
      </c>
      <c r="AB90" s="745">
        <f>Industry!$W92</f>
        <v>0</v>
      </c>
      <c r="AC90" s="746">
        <f t="shared" si="5"/>
        <v>7.6389700210193845E-4</v>
      </c>
      <c r="AD90" s="747">
        <f>Recovery_OX!R85</f>
        <v>0</v>
      </c>
      <c r="AE90" s="703"/>
      <c r="AF90" s="749">
        <f>(AC90-AD90)*(1-Recovery_OX!U85)</f>
        <v>7.6389700210193845E-4</v>
      </c>
    </row>
    <row r="91" spans="2:32">
      <c r="B91" s="742">
        <f t="shared" si="6"/>
        <v>2074</v>
      </c>
      <c r="C91" s="743">
        <f>IF(Select2=1,Food!$K93,"")</f>
        <v>3.70655498877145E-12</v>
      </c>
      <c r="D91" s="744">
        <f>IF(Select2=1,Paper!$K93,"")</f>
        <v>3.3216746515482142E-4</v>
      </c>
      <c r="E91" s="736">
        <f>IF(Select2=1,Nappies!$K93,"")</f>
        <v>1.3517976594053281E-6</v>
      </c>
      <c r="F91" s="744">
        <f>IF(Select2=1,Garden!$K93,"")</f>
        <v>0</v>
      </c>
      <c r="G91" s="736">
        <f>IF(Select2=1,Wood!$K93,"")</f>
        <v>0</v>
      </c>
      <c r="H91" s="744">
        <f>IF(Select2=1,Textiles!$K93,"")</f>
        <v>2.3685237580720713E-5</v>
      </c>
      <c r="I91" s="745">
        <f>Sludge!K93</f>
        <v>0</v>
      </c>
      <c r="J91" s="745" t="str">
        <f>IF(Select2=2,MSW!$K93,"")</f>
        <v/>
      </c>
      <c r="K91" s="745">
        <f>Industry!$K93</f>
        <v>0</v>
      </c>
      <c r="L91" s="746">
        <f t="shared" si="8"/>
        <v>3.5720450410150247E-4</v>
      </c>
      <c r="M91" s="747">
        <f>Recovery_OX!C86</f>
        <v>0</v>
      </c>
      <c r="N91" s="703"/>
      <c r="O91" s="748">
        <f>(L91-M91)*(1-Recovery_OX!F86)</f>
        <v>3.5720450410150247E-4</v>
      </c>
      <c r="P91" s="695"/>
      <c r="Q91" s="705"/>
      <c r="S91" s="742">
        <f t="shared" si="7"/>
        <v>2074</v>
      </c>
      <c r="T91" s="743">
        <f>IF(Select2=1,Food!$W93,"")</f>
        <v>2.479853917554496E-12</v>
      </c>
      <c r="U91" s="744">
        <f>IF(Select2=1,Paper!$W93,"")</f>
        <v>6.8629641560913552E-4</v>
      </c>
      <c r="V91" s="736">
        <f>IF(Select2=1,Nappies!$W93,"")</f>
        <v>0</v>
      </c>
      <c r="W91" s="744">
        <f>IF(Select2=1,Garden!$W93,"")</f>
        <v>0</v>
      </c>
      <c r="X91" s="736">
        <f>IF(Select2=1,Wood!$W93,"")</f>
        <v>0</v>
      </c>
      <c r="Y91" s="744">
        <f>IF(Select2=1,Textiles!$W93,"")</f>
        <v>2.5956424745995317E-5</v>
      </c>
      <c r="Z91" s="738">
        <f>Sludge!W93</f>
        <v>0</v>
      </c>
      <c r="AA91" s="738" t="str">
        <f>IF(Select2=2,MSW!$W93,"")</f>
        <v/>
      </c>
      <c r="AB91" s="745">
        <f>Industry!$W93</f>
        <v>0</v>
      </c>
      <c r="AC91" s="746">
        <f t="shared" si="5"/>
        <v>7.1225284283498477E-4</v>
      </c>
      <c r="AD91" s="747">
        <f>Recovery_OX!R86</f>
        <v>0</v>
      </c>
      <c r="AE91" s="703"/>
      <c r="AF91" s="749">
        <f>(AC91-AD91)*(1-Recovery_OX!U86)</f>
        <v>7.1225284283498477E-4</v>
      </c>
    </row>
    <row r="92" spans="2:32">
      <c r="B92" s="742">
        <f t="shared" si="6"/>
        <v>2075</v>
      </c>
      <c r="C92" s="743">
        <f>IF(Select2=1,Food!$K94,"")</f>
        <v>2.4845781107069071E-12</v>
      </c>
      <c r="D92" s="744">
        <f>IF(Select2=1,Paper!$K94,"")</f>
        <v>3.0971089168417993E-4</v>
      </c>
      <c r="E92" s="736">
        <f>IF(Select2=1,Nappies!$K94,"")</f>
        <v>1.1404641243976168E-6</v>
      </c>
      <c r="F92" s="744">
        <f>IF(Select2=1,Garden!$K94,"")</f>
        <v>0</v>
      </c>
      <c r="G92" s="736">
        <f>IF(Select2=1,Wood!$K94,"")</f>
        <v>0</v>
      </c>
      <c r="H92" s="744">
        <f>IF(Select2=1,Textiles!$K94,"")</f>
        <v>2.2083969143268104E-5</v>
      </c>
      <c r="I92" s="745">
        <f>Sludge!K94</f>
        <v>0</v>
      </c>
      <c r="J92" s="745" t="str">
        <f>IF(Select2=2,MSW!$K94,"")</f>
        <v/>
      </c>
      <c r="K92" s="745">
        <f>Industry!$K94</f>
        <v>0</v>
      </c>
      <c r="L92" s="746">
        <f t="shared" si="8"/>
        <v>3.3293532743642381E-4</v>
      </c>
      <c r="M92" s="747">
        <f>Recovery_OX!C87</f>
        <v>0</v>
      </c>
      <c r="N92" s="703"/>
      <c r="O92" s="748">
        <f>(L92-M92)*(1-Recovery_OX!F87)</f>
        <v>3.3293532743642381E-4</v>
      </c>
      <c r="P92" s="695"/>
      <c r="Q92" s="705"/>
      <c r="S92" s="742">
        <f t="shared" si="7"/>
        <v>2075</v>
      </c>
      <c r="T92" s="743">
        <f>IF(Select2=1,Food!$W94,"")</f>
        <v>1.6622957921767904E-12</v>
      </c>
      <c r="U92" s="744">
        <f>IF(Select2=1,Paper!$W94,"")</f>
        <v>6.3989853653756206E-4</v>
      </c>
      <c r="V92" s="736">
        <f>IF(Select2=1,Nappies!$W94,"")</f>
        <v>0</v>
      </c>
      <c r="W92" s="744">
        <f>IF(Select2=1,Garden!$W94,"")</f>
        <v>0</v>
      </c>
      <c r="X92" s="736">
        <f>IF(Select2=1,Wood!$W94,"")</f>
        <v>0</v>
      </c>
      <c r="Y92" s="744">
        <f>IF(Select2=1,Textiles!$W94,"")</f>
        <v>2.4201610020019857E-5</v>
      </c>
      <c r="Z92" s="738">
        <f>Sludge!W94</f>
        <v>0</v>
      </c>
      <c r="AA92" s="738" t="str">
        <f>IF(Select2=2,MSW!$W94,"")</f>
        <v/>
      </c>
      <c r="AB92" s="745">
        <f>Industry!$W94</f>
        <v>0</v>
      </c>
      <c r="AC92" s="746">
        <f t="shared" si="5"/>
        <v>6.6410014821987771E-4</v>
      </c>
      <c r="AD92" s="747">
        <f>Recovery_OX!R87</f>
        <v>0</v>
      </c>
      <c r="AE92" s="703"/>
      <c r="AF92" s="749">
        <f>(AC92-AD92)*(1-Recovery_OX!U87)</f>
        <v>6.6410014821987771E-4</v>
      </c>
    </row>
    <row r="93" spans="2:32">
      <c r="B93" s="742">
        <f t="shared" si="6"/>
        <v>2076</v>
      </c>
      <c r="C93" s="743">
        <f>IF(Select2=1,Food!$K95,"")</f>
        <v>1.6654625135481956E-12</v>
      </c>
      <c r="D93" s="744">
        <f>IF(Select2=1,Paper!$K95,"")</f>
        <v>2.8877252136388996E-4</v>
      </c>
      <c r="E93" s="736">
        <f>IF(Select2=1,Nappies!$K95,"")</f>
        <v>9.6216945634467087E-7</v>
      </c>
      <c r="F93" s="744">
        <f>IF(Select2=1,Garden!$K95,"")</f>
        <v>0</v>
      </c>
      <c r="G93" s="736">
        <f>IF(Select2=1,Wood!$K95,"")</f>
        <v>0</v>
      </c>
      <c r="H93" s="744">
        <f>IF(Select2=1,Textiles!$K95,"")</f>
        <v>2.0590956348176843E-5</v>
      </c>
      <c r="I93" s="745">
        <f>Sludge!K95</f>
        <v>0</v>
      </c>
      <c r="J93" s="745" t="str">
        <f>IF(Select2=2,MSW!$K95,"")</f>
        <v/>
      </c>
      <c r="K93" s="745">
        <f>Industry!$K95</f>
        <v>0</v>
      </c>
      <c r="L93" s="746">
        <f t="shared" si="8"/>
        <v>3.1032564883387397E-4</v>
      </c>
      <c r="M93" s="747">
        <f>Recovery_OX!C88</f>
        <v>0</v>
      </c>
      <c r="N93" s="703"/>
      <c r="O93" s="748">
        <f>(L93-M93)*(1-Recovery_OX!F88)</f>
        <v>3.1032564883387397E-4</v>
      </c>
      <c r="P93" s="695"/>
      <c r="Q93" s="705"/>
      <c r="S93" s="742">
        <f t="shared" si="7"/>
        <v>2076</v>
      </c>
      <c r="T93" s="743">
        <f>IF(Select2=1,Food!$W95,"")</f>
        <v>1.1142701919367956E-12</v>
      </c>
      <c r="U93" s="744">
        <f>IF(Select2=1,Paper!$W95,"")</f>
        <v>5.9663744083448351E-4</v>
      </c>
      <c r="V93" s="736">
        <f>IF(Select2=1,Nappies!$W95,"")</f>
        <v>0</v>
      </c>
      <c r="W93" s="744">
        <f>IF(Select2=1,Garden!$W95,"")</f>
        <v>0</v>
      </c>
      <c r="X93" s="736">
        <f>IF(Select2=1,Wood!$W95,"")</f>
        <v>0</v>
      </c>
      <c r="Y93" s="744">
        <f>IF(Select2=1,Textiles!$W95,"")</f>
        <v>2.2565431614440387E-5</v>
      </c>
      <c r="Z93" s="738">
        <f>Sludge!W95</f>
        <v>0</v>
      </c>
      <c r="AA93" s="738" t="str">
        <f>IF(Select2=2,MSW!$W95,"")</f>
        <v/>
      </c>
      <c r="AB93" s="745">
        <f>Industry!$W95</f>
        <v>0</v>
      </c>
      <c r="AC93" s="746">
        <f t="shared" si="5"/>
        <v>6.1920287356319412E-4</v>
      </c>
      <c r="AD93" s="747">
        <f>Recovery_OX!R88</f>
        <v>0</v>
      </c>
      <c r="AE93" s="703"/>
      <c r="AF93" s="749">
        <f>(AC93-AD93)*(1-Recovery_OX!U88)</f>
        <v>6.1920287356319412E-4</v>
      </c>
    </row>
    <row r="94" spans="2:32">
      <c r="B94" s="742">
        <f t="shared" si="6"/>
        <v>2077</v>
      </c>
      <c r="C94" s="743">
        <f>IF(Select2=1,Food!$K96,"")</f>
        <v>1.1163929087522582E-12</v>
      </c>
      <c r="D94" s="744">
        <f>IF(Select2=1,Paper!$K96,"")</f>
        <v>2.6924971427834941E-4</v>
      </c>
      <c r="E94" s="736">
        <f>IF(Select2=1,Nappies!$K96,"")</f>
        <v>8.1174851792166896E-7</v>
      </c>
      <c r="F94" s="744">
        <f>IF(Select2=1,Garden!$K96,"")</f>
        <v>0</v>
      </c>
      <c r="G94" s="736">
        <f>IF(Select2=1,Wood!$K96,"")</f>
        <v>0</v>
      </c>
      <c r="H94" s="744">
        <f>IF(Select2=1,Textiles!$K96,"")</f>
        <v>1.919888044499324E-5</v>
      </c>
      <c r="I94" s="745">
        <f>Sludge!K96</f>
        <v>0</v>
      </c>
      <c r="J94" s="745" t="str">
        <f>IF(Select2=2,MSW!$K96,"")</f>
        <v/>
      </c>
      <c r="K94" s="745">
        <f>Industry!$K96</f>
        <v>0</v>
      </c>
      <c r="L94" s="746">
        <f t="shared" si="8"/>
        <v>2.892603443576572E-4</v>
      </c>
      <c r="M94" s="747">
        <f>Recovery_OX!C89</f>
        <v>0</v>
      </c>
      <c r="N94" s="703"/>
      <c r="O94" s="748">
        <f>(L94-M94)*(1-Recovery_OX!F89)</f>
        <v>2.892603443576572E-4</v>
      </c>
      <c r="P94" s="695"/>
      <c r="Q94" s="705"/>
      <c r="S94" s="742">
        <f t="shared" si="7"/>
        <v>2077</v>
      </c>
      <c r="T94" s="743">
        <f>IF(Select2=1,Food!$W96,"")</f>
        <v>7.4691764635521368E-13</v>
      </c>
      <c r="U94" s="744">
        <f>IF(Select2=1,Paper!$W96,"")</f>
        <v>5.5630106255857327E-4</v>
      </c>
      <c r="V94" s="736">
        <f>IF(Select2=1,Nappies!$W96,"")</f>
        <v>0</v>
      </c>
      <c r="W94" s="744">
        <f>IF(Select2=1,Garden!$W96,"")</f>
        <v>0</v>
      </c>
      <c r="X94" s="736">
        <f>IF(Select2=1,Wood!$W96,"")</f>
        <v>0</v>
      </c>
      <c r="Y94" s="744">
        <f>IF(Select2=1,Textiles!$W96,"")</f>
        <v>2.1039868980814524E-5</v>
      </c>
      <c r="Z94" s="738">
        <f>Sludge!W96</f>
        <v>0</v>
      </c>
      <c r="AA94" s="738" t="str">
        <f>IF(Select2=2,MSW!$W96,"")</f>
        <v/>
      </c>
      <c r="AB94" s="745">
        <f>Industry!$W96</f>
        <v>0</v>
      </c>
      <c r="AC94" s="746">
        <f t="shared" si="5"/>
        <v>5.7734093228630542E-4</v>
      </c>
      <c r="AD94" s="747">
        <f>Recovery_OX!R89</f>
        <v>0</v>
      </c>
      <c r="AE94" s="703"/>
      <c r="AF94" s="749">
        <f>(AC94-AD94)*(1-Recovery_OX!U89)</f>
        <v>5.7734093228630542E-4</v>
      </c>
    </row>
    <row r="95" spans="2:32">
      <c r="B95" s="742">
        <f t="shared" si="6"/>
        <v>2078</v>
      </c>
      <c r="C95" s="743">
        <f>IF(Select2=1,Food!$K97,"")</f>
        <v>7.48340545988675E-13</v>
      </c>
      <c r="D95" s="744">
        <f>IF(Select2=1,Paper!$K97,"")</f>
        <v>2.5104676960457538E-4</v>
      </c>
      <c r="E95" s="736">
        <f>IF(Select2=1,Nappies!$K97,"")</f>
        <v>6.8484366449477099E-7</v>
      </c>
      <c r="F95" s="744">
        <f>IF(Select2=1,Garden!$K97,"")</f>
        <v>0</v>
      </c>
      <c r="G95" s="736">
        <f>IF(Select2=1,Wood!$K97,"")</f>
        <v>0</v>
      </c>
      <c r="H95" s="744">
        <f>IF(Select2=1,Textiles!$K97,"")</f>
        <v>1.7900917476024859E-5</v>
      </c>
      <c r="I95" s="745">
        <f>Sludge!K97</f>
        <v>0</v>
      </c>
      <c r="J95" s="745" t="str">
        <f>IF(Select2=2,MSW!$K97,"")</f>
        <v/>
      </c>
      <c r="K95" s="745">
        <f>Industry!$K97</f>
        <v>0</v>
      </c>
      <c r="L95" s="746">
        <f t="shared" si="8"/>
        <v>2.6963253149343554E-4</v>
      </c>
      <c r="M95" s="747">
        <f>Recovery_OX!C90</f>
        <v>0</v>
      </c>
      <c r="N95" s="703"/>
      <c r="O95" s="748">
        <f>(L95-M95)*(1-Recovery_OX!F90)</f>
        <v>2.6963253149343554E-4</v>
      </c>
      <c r="P95" s="695"/>
      <c r="Q95" s="705"/>
      <c r="S95" s="742">
        <f t="shared" si="7"/>
        <v>2078</v>
      </c>
      <c r="T95" s="743">
        <f>IF(Select2=1,Food!$W97,"")</f>
        <v>5.0067387108965809E-13</v>
      </c>
      <c r="U95" s="744">
        <f>IF(Select2=1,Paper!$W97,"")</f>
        <v>5.1869167273672608E-4</v>
      </c>
      <c r="V95" s="736">
        <f>IF(Select2=1,Nappies!$W97,"")</f>
        <v>0</v>
      </c>
      <c r="W95" s="744">
        <f>IF(Select2=1,Garden!$W97,"")</f>
        <v>0</v>
      </c>
      <c r="X95" s="736">
        <f>IF(Select2=1,Wood!$W97,"")</f>
        <v>0</v>
      </c>
      <c r="Y95" s="744">
        <f>IF(Select2=1,Textiles!$W97,"")</f>
        <v>1.9617443809342323E-5</v>
      </c>
      <c r="Z95" s="738">
        <f>Sludge!W97</f>
        <v>0</v>
      </c>
      <c r="AA95" s="738" t="str">
        <f>IF(Select2=2,MSW!$W97,"")</f>
        <v/>
      </c>
      <c r="AB95" s="745">
        <f>Industry!$W97</f>
        <v>0</v>
      </c>
      <c r="AC95" s="746">
        <f t="shared" si="5"/>
        <v>5.3830911704674225E-4</v>
      </c>
      <c r="AD95" s="747">
        <f>Recovery_OX!R90</f>
        <v>0</v>
      </c>
      <c r="AE95" s="703"/>
      <c r="AF95" s="749">
        <f>(AC95-AD95)*(1-Recovery_OX!U90)</f>
        <v>5.3830911704674225E-4</v>
      </c>
    </row>
    <row r="96" spans="2:32">
      <c r="B96" s="742">
        <f t="shared" si="6"/>
        <v>2079</v>
      </c>
      <c r="C96" s="743">
        <f>IF(Select2=1,Food!$K98,"")</f>
        <v>5.0162766923746406E-13</v>
      </c>
      <c r="D96" s="744">
        <f>IF(Select2=1,Paper!$K98,"")</f>
        <v>2.3407445648665853E-4</v>
      </c>
      <c r="E96" s="736">
        <f>IF(Select2=1,Nappies!$K98,"")</f>
        <v>5.7777850460317635E-7</v>
      </c>
      <c r="F96" s="744">
        <f>IF(Select2=1,Garden!$K98,"")</f>
        <v>0</v>
      </c>
      <c r="G96" s="736">
        <f>IF(Select2=1,Wood!$K98,"")</f>
        <v>0</v>
      </c>
      <c r="H96" s="744">
        <f>IF(Select2=1,Textiles!$K98,"")</f>
        <v>1.6690704825291963E-5</v>
      </c>
      <c r="I96" s="745">
        <f>Sludge!K98</f>
        <v>0</v>
      </c>
      <c r="J96" s="745" t="str">
        <f>IF(Select2=2,MSW!$K98,"")</f>
        <v/>
      </c>
      <c r="K96" s="745">
        <f>Industry!$K98</f>
        <v>0</v>
      </c>
      <c r="L96" s="746">
        <f t="shared" si="8"/>
        <v>2.5134294031818133E-4</v>
      </c>
      <c r="M96" s="747">
        <f>Recovery_OX!C91</f>
        <v>0</v>
      </c>
      <c r="N96" s="703"/>
      <c r="O96" s="748">
        <f>(L96-M96)*(1-Recovery_OX!F91)</f>
        <v>2.5134294031818133E-4</v>
      </c>
      <c r="P96" s="693"/>
      <c r="S96" s="742">
        <f t="shared" si="7"/>
        <v>2079</v>
      </c>
      <c r="T96" s="743">
        <f>IF(Select2=1,Food!$W98,"")</f>
        <v>3.3561173231766137E-13</v>
      </c>
      <c r="U96" s="744">
        <f>IF(Select2=1,Paper!$W98,"")</f>
        <v>4.8362491009640198E-4</v>
      </c>
      <c r="V96" s="736">
        <f>IF(Select2=1,Nappies!$W98,"")</f>
        <v>0</v>
      </c>
      <c r="W96" s="744">
        <f>IF(Select2=1,Garden!$W98,"")</f>
        <v>0</v>
      </c>
      <c r="X96" s="736">
        <f>IF(Select2=1,Wood!$W98,"")</f>
        <v>0</v>
      </c>
      <c r="Y96" s="744">
        <f>IF(Select2=1,Textiles!$W98,"")</f>
        <v>1.8291183370182989E-5</v>
      </c>
      <c r="Z96" s="738">
        <f>Sludge!W98</f>
        <v>0</v>
      </c>
      <c r="AA96" s="738" t="str">
        <f>IF(Select2=2,MSW!$W98,"")</f>
        <v/>
      </c>
      <c r="AB96" s="745">
        <f>Industry!$W98</f>
        <v>0</v>
      </c>
      <c r="AC96" s="746">
        <f t="shared" si="5"/>
        <v>5.0191609380219673E-4</v>
      </c>
      <c r="AD96" s="747">
        <f>Recovery_OX!R91</f>
        <v>0</v>
      </c>
      <c r="AE96" s="703"/>
      <c r="AF96" s="749">
        <f>(AC96-AD96)*(1-Recovery_OX!U91)</f>
        <v>5.0191609380219673E-4</v>
      </c>
    </row>
    <row r="97" spans="2:32" ht="13.5" thickBot="1">
      <c r="B97" s="750">
        <f t="shared" si="6"/>
        <v>2080</v>
      </c>
      <c r="C97" s="751">
        <f>IF(Select2=1,Food!$K99,"")</f>
        <v>3.3625108233600739E-13</v>
      </c>
      <c r="D97" s="752">
        <f>IF(Select2=1,Paper!$K99,"")</f>
        <v>2.1824957662600425E-4</v>
      </c>
      <c r="E97" s="752">
        <f>IF(Select2=1,Nappies!$K99,"")</f>
        <v>4.8745139611937158E-7</v>
      </c>
      <c r="F97" s="752">
        <f>IF(Select2=1,Garden!$K99,"")</f>
        <v>0</v>
      </c>
      <c r="G97" s="752">
        <f>IF(Select2=1,Wood!$K99,"")</f>
        <v>0</v>
      </c>
      <c r="H97" s="752">
        <f>IF(Select2=1,Textiles!$K99,"")</f>
        <v>1.5562310028976617E-5</v>
      </c>
      <c r="I97" s="753">
        <f>Sludge!K99</f>
        <v>0</v>
      </c>
      <c r="J97" s="753" t="str">
        <f>IF(Select2=2,MSW!$K99,"")</f>
        <v/>
      </c>
      <c r="K97" s="745">
        <f>Industry!$K99</f>
        <v>0</v>
      </c>
      <c r="L97" s="746">
        <f t="shared" si="8"/>
        <v>2.342993383873513E-4</v>
      </c>
      <c r="M97" s="754">
        <f>Recovery_OX!C92</f>
        <v>0</v>
      </c>
      <c r="N97" s="703"/>
      <c r="O97" s="755">
        <f>(L97-M97)*(1-Recovery_OX!F92)</f>
        <v>2.342993383873513E-4</v>
      </c>
      <c r="S97" s="750">
        <f t="shared" si="7"/>
        <v>2080</v>
      </c>
      <c r="T97" s="751">
        <f>IF(Select2=1,Food!$W99,"")</f>
        <v>2.2496727185727543E-13</v>
      </c>
      <c r="U97" s="752">
        <f>IF(Select2=1,Paper!$W99,"")</f>
        <v>4.5092887732645504E-4</v>
      </c>
      <c r="V97" s="752">
        <f>IF(Select2=1,Nappies!$W99,"")</f>
        <v>0</v>
      </c>
      <c r="W97" s="752">
        <f>IF(Select2=1,Garden!$W99,"")</f>
        <v>0</v>
      </c>
      <c r="X97" s="752">
        <f>IF(Select2=1,Wood!$W99,"")</f>
        <v>0</v>
      </c>
      <c r="Y97" s="752">
        <f>IF(Select2=1,Textiles!$W99,"")</f>
        <v>1.7054586333125071E-5</v>
      </c>
      <c r="Z97" s="753">
        <f>Sludge!W99</f>
        <v>0</v>
      </c>
      <c r="AA97" s="753" t="str">
        <f>IF(Select2=2,MSW!$W99,"")</f>
        <v/>
      </c>
      <c r="AB97" s="745">
        <f>Industry!$W99</f>
        <v>0</v>
      </c>
      <c r="AC97" s="756">
        <f t="shared" si="5"/>
        <v>4.6798346388454741E-4</v>
      </c>
      <c r="AD97" s="754">
        <f>Recovery_OX!R92</f>
        <v>0</v>
      </c>
      <c r="AE97" s="703"/>
      <c r="AF97" s="757">
        <f>(AC97-AD97)*(1-Recovery_OX!U92)</f>
        <v>4.6798346388454741E-4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0.12633322839456004</v>
      </c>
      <c r="E12" s="501">
        <f>Stored_C!G18+Stored_C!M18</f>
        <v>0</v>
      </c>
      <c r="F12" s="502">
        <f>F11+HWP!C12</f>
        <v>0</v>
      </c>
      <c r="G12" s="500">
        <f>G11+HWP!D12</f>
        <v>0.12633322839456004</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0.13537486456032002</v>
      </c>
      <c r="E13" s="510">
        <f>Stored_C!G19+Stored_C!M19</f>
        <v>0</v>
      </c>
      <c r="F13" s="511">
        <f>F12+HWP!C13</f>
        <v>0</v>
      </c>
      <c r="G13" s="509">
        <f>G12+HWP!D13</f>
        <v>0.26170809295488007</v>
      </c>
      <c r="H13" s="510">
        <f>H12+HWP!E13</f>
        <v>0</v>
      </c>
      <c r="I13" s="493"/>
      <c r="J13" s="512">
        <f>Garden!J20</f>
        <v>0</v>
      </c>
      <c r="K13" s="513">
        <f>Paper!J20</f>
        <v>4.1337989835015087E-3</v>
      </c>
      <c r="L13" s="514">
        <f>Wood!J20</f>
        <v>0</v>
      </c>
      <c r="M13" s="515">
        <f>J13*(1-Recovery_OX!E13)*(1-Recovery_OX!F13)</f>
        <v>0</v>
      </c>
      <c r="N13" s="513">
        <f>K13*(1-Recovery_OX!E13)*(1-Recovery_OX!F13)</f>
        <v>4.1337989835015087E-3</v>
      </c>
      <c r="O13" s="514">
        <f>L13*(1-Recovery_OX!E13)*(1-Recovery_OX!F13)</f>
        <v>0</v>
      </c>
    </row>
    <row r="14" spans="2:15">
      <c r="B14" s="507">
        <f t="shared" ref="B14:B77" si="0">B13+1</f>
        <v>1952</v>
      </c>
      <c r="C14" s="508">
        <f>Stored_C!E20</f>
        <v>0</v>
      </c>
      <c r="D14" s="509">
        <f>Stored_C!F20+Stored_C!L20</f>
        <v>0.13395917804544002</v>
      </c>
      <c r="E14" s="510">
        <f>Stored_C!G20+Stored_C!M20</f>
        <v>0</v>
      </c>
      <c r="F14" s="511">
        <f>F13+HWP!C14</f>
        <v>0</v>
      </c>
      <c r="G14" s="509">
        <f>G13+HWP!D14</f>
        <v>0.39566727100032006</v>
      </c>
      <c r="H14" s="510">
        <f>H13+HWP!E14</f>
        <v>0</v>
      </c>
      <c r="I14" s="493"/>
      <c r="J14" s="512">
        <f>Garden!J21</f>
        <v>0</v>
      </c>
      <c r="K14" s="513">
        <f>Paper!J21</f>
        <v>8.2839825222079597E-3</v>
      </c>
      <c r="L14" s="514">
        <f>Wood!J21</f>
        <v>0</v>
      </c>
      <c r="M14" s="515">
        <f>J14*(1-Recovery_OX!E14)*(1-Recovery_OX!F14)</f>
        <v>0</v>
      </c>
      <c r="N14" s="513">
        <f>K14*(1-Recovery_OX!E14)*(1-Recovery_OX!F14)</f>
        <v>8.2839825222079597E-3</v>
      </c>
      <c r="O14" s="514">
        <f>L14*(1-Recovery_OX!E14)*(1-Recovery_OX!F14)</f>
        <v>0</v>
      </c>
    </row>
    <row r="15" spans="2:15">
      <c r="B15" s="507">
        <f t="shared" si="0"/>
        <v>1953</v>
      </c>
      <c r="C15" s="508">
        <f>Stored_C!E21</f>
        <v>0</v>
      </c>
      <c r="D15" s="509">
        <f>Stored_C!F21+Stored_C!L21</f>
        <v>0.14355847049280004</v>
      </c>
      <c r="E15" s="510">
        <f>Stored_C!G21+Stored_C!M21</f>
        <v>0</v>
      </c>
      <c r="F15" s="511">
        <f>F14+HWP!C15</f>
        <v>0</v>
      </c>
      <c r="G15" s="509">
        <f>G14+HWP!D15</f>
        <v>0.53922574149312008</v>
      </c>
      <c r="H15" s="510">
        <f>H14+HWP!E15</f>
        <v>0</v>
      </c>
      <c r="I15" s="493"/>
      <c r="J15" s="512">
        <f>Garden!J22</f>
        <v>0</v>
      </c>
      <c r="K15" s="513">
        <f>Paper!J22</f>
        <v>1.2107264772952112E-2</v>
      </c>
      <c r="L15" s="514">
        <f>Wood!J22</f>
        <v>0</v>
      </c>
      <c r="M15" s="515">
        <f>J15*(1-Recovery_OX!E15)*(1-Recovery_OX!F15)</f>
        <v>0</v>
      </c>
      <c r="N15" s="513">
        <f>K15*(1-Recovery_OX!E15)*(1-Recovery_OX!F15)</f>
        <v>1.2107264772952112E-2</v>
      </c>
      <c r="O15" s="514">
        <f>L15*(1-Recovery_OX!E15)*(1-Recovery_OX!F15)</f>
        <v>0</v>
      </c>
    </row>
    <row r="16" spans="2:15">
      <c r="B16" s="507">
        <f t="shared" si="0"/>
        <v>1954</v>
      </c>
      <c r="C16" s="508">
        <f>Stored_C!E22</f>
        <v>0</v>
      </c>
      <c r="D16" s="509">
        <f>Stored_C!F22+Stored_C!L22</f>
        <v>0.14740122923328</v>
      </c>
      <c r="E16" s="510">
        <f>Stored_C!G22+Stored_C!M22</f>
        <v>0</v>
      </c>
      <c r="F16" s="511">
        <f>F15+HWP!C16</f>
        <v>0</v>
      </c>
      <c r="G16" s="509">
        <f>G15+HWP!D16</f>
        <v>0.68662697072640011</v>
      </c>
      <c r="H16" s="510">
        <f>H15+HWP!E16</f>
        <v>0</v>
      </c>
      <c r="I16" s="493"/>
      <c r="J16" s="512">
        <f>Garden!J23</f>
        <v>0</v>
      </c>
      <c r="K16" s="513">
        <f>Paper!J23</f>
        <v>1.5986171718384363E-2</v>
      </c>
      <c r="L16" s="514">
        <f>Wood!J23</f>
        <v>0</v>
      </c>
      <c r="M16" s="515">
        <f>J16*(1-Recovery_OX!E16)*(1-Recovery_OX!F16)</f>
        <v>0</v>
      </c>
      <c r="N16" s="513">
        <f>K16*(1-Recovery_OX!E16)*(1-Recovery_OX!F16)</f>
        <v>1.5986171718384363E-2</v>
      </c>
      <c r="O16" s="514">
        <f>L16*(1-Recovery_OX!E16)*(1-Recovery_OX!F16)</f>
        <v>0</v>
      </c>
    </row>
    <row r="17" spans="2:15">
      <c r="B17" s="507">
        <f t="shared" si="0"/>
        <v>1955</v>
      </c>
      <c r="C17" s="508">
        <f>Stored_C!E23</f>
        <v>0</v>
      </c>
      <c r="D17" s="509">
        <f>Stored_C!F23+Stored_C!L23</f>
        <v>0.15501197007648004</v>
      </c>
      <c r="E17" s="510">
        <f>Stored_C!G23+Stored_C!M23</f>
        <v>0</v>
      </c>
      <c r="F17" s="511">
        <f>F16+HWP!C17</f>
        <v>0</v>
      </c>
      <c r="G17" s="509">
        <f>G16+HWP!D17</f>
        <v>0.84163894080288015</v>
      </c>
      <c r="H17" s="510">
        <f>H16+HWP!E17</f>
        <v>0</v>
      </c>
      <c r="I17" s="493"/>
      <c r="J17" s="512">
        <f>Garden!J24</f>
        <v>0</v>
      </c>
      <c r="K17" s="513">
        <f>Paper!J24</f>
        <v>1.9728580994197623E-2</v>
      </c>
      <c r="L17" s="514">
        <f>Wood!J24</f>
        <v>0</v>
      </c>
      <c r="M17" s="515">
        <f>J17*(1-Recovery_OX!E17)*(1-Recovery_OX!F17)</f>
        <v>0</v>
      </c>
      <c r="N17" s="513">
        <f>K17*(1-Recovery_OX!E17)*(1-Recovery_OX!F17)</f>
        <v>1.9728580994197623E-2</v>
      </c>
      <c r="O17" s="514">
        <f>L17*(1-Recovery_OX!E17)*(1-Recovery_OX!F17)</f>
        <v>0</v>
      </c>
    </row>
    <row r="18" spans="2:15">
      <c r="B18" s="507">
        <f t="shared" si="0"/>
        <v>1956</v>
      </c>
      <c r="C18" s="508">
        <f>Stored_C!E24</f>
        <v>0</v>
      </c>
      <c r="D18" s="509">
        <f>Stored_C!F24+Stored_C!L24</f>
        <v>0.15988512553728002</v>
      </c>
      <c r="E18" s="510">
        <f>Stored_C!G24+Stored_C!M24</f>
        <v>0</v>
      </c>
      <c r="F18" s="511">
        <f>F17+HWP!C18</f>
        <v>0</v>
      </c>
      <c r="G18" s="509">
        <f>G17+HWP!D18</f>
        <v>1.0015240663401601</v>
      </c>
      <c r="H18" s="510">
        <f>H17+HWP!E18</f>
        <v>0</v>
      </c>
      <c r="I18" s="493"/>
      <c r="J18" s="512">
        <f>Garden!J25</f>
        <v>0</v>
      </c>
      <c r="K18" s="513">
        <f>Paper!J25</f>
        <v>2.3467014302714355E-2</v>
      </c>
      <c r="L18" s="514">
        <f>Wood!J25</f>
        <v>0</v>
      </c>
      <c r="M18" s="515">
        <f>J18*(1-Recovery_OX!E18)*(1-Recovery_OX!F18)</f>
        <v>0</v>
      </c>
      <c r="N18" s="513">
        <f>K18*(1-Recovery_OX!E18)*(1-Recovery_OX!F18)</f>
        <v>2.3467014302714355E-2</v>
      </c>
      <c r="O18" s="514">
        <f>L18*(1-Recovery_OX!E18)*(1-Recovery_OX!F18)</f>
        <v>0</v>
      </c>
    </row>
    <row r="19" spans="2:15">
      <c r="B19" s="507">
        <f t="shared" si="0"/>
        <v>1957</v>
      </c>
      <c r="C19" s="508">
        <f>Stored_C!E25</f>
        <v>0</v>
      </c>
      <c r="D19" s="509">
        <f>Stored_C!F25+Stored_C!L25</f>
        <v>0.16484319684096005</v>
      </c>
      <c r="E19" s="510">
        <f>Stored_C!G25+Stored_C!M25</f>
        <v>0</v>
      </c>
      <c r="F19" s="511">
        <f>F18+HWP!C19</f>
        <v>0</v>
      </c>
      <c r="G19" s="509">
        <f>G18+HWP!D19</f>
        <v>1.1663672631811202</v>
      </c>
      <c r="H19" s="510">
        <f>H18+HWP!E19</f>
        <v>0</v>
      </c>
      <c r="I19" s="493"/>
      <c r="J19" s="512">
        <f>Garden!J26</f>
        <v>0</v>
      </c>
      <c r="K19" s="513">
        <f>Paper!J26</f>
        <v>2.7112162841749138E-2</v>
      </c>
      <c r="L19" s="514">
        <f>Wood!J26</f>
        <v>0</v>
      </c>
      <c r="M19" s="515">
        <f>J19*(1-Recovery_OX!E19)*(1-Recovery_OX!F19)</f>
        <v>0</v>
      </c>
      <c r="N19" s="513">
        <f>K19*(1-Recovery_OX!E19)*(1-Recovery_OX!F19)</f>
        <v>2.7112162841749138E-2</v>
      </c>
      <c r="O19" s="514">
        <f>L19*(1-Recovery_OX!E19)*(1-Recovery_OX!F19)</f>
        <v>0</v>
      </c>
    </row>
    <row r="20" spans="2:15">
      <c r="B20" s="507">
        <f t="shared" si="0"/>
        <v>1958</v>
      </c>
      <c r="C20" s="508">
        <f>Stored_C!E26</f>
        <v>0</v>
      </c>
      <c r="D20" s="509">
        <f>Stored_C!F26+Stored_C!L26</f>
        <v>0.16986590557728001</v>
      </c>
      <c r="E20" s="510">
        <f>Stored_C!G26+Stored_C!M26</f>
        <v>0</v>
      </c>
      <c r="F20" s="511">
        <f>F19+HWP!C20</f>
        <v>0</v>
      </c>
      <c r="G20" s="509">
        <f>G19+HWP!D20</f>
        <v>1.3362331687584001</v>
      </c>
      <c r="H20" s="510">
        <f>H19+HWP!E20</f>
        <v>0</v>
      </c>
      <c r="I20" s="493"/>
      <c r="J20" s="512">
        <f>Garden!J27</f>
        <v>0</v>
      </c>
      <c r="K20" s="513">
        <f>Paper!J27</f>
        <v>3.0673111802738622E-2</v>
      </c>
      <c r="L20" s="514">
        <f>Wood!J27</f>
        <v>0</v>
      </c>
      <c r="M20" s="515">
        <f>J20*(1-Recovery_OX!E20)*(1-Recovery_OX!F20)</f>
        <v>0</v>
      </c>
      <c r="N20" s="513">
        <f>K20*(1-Recovery_OX!E20)*(1-Recovery_OX!F20)</f>
        <v>3.0673111802738622E-2</v>
      </c>
      <c r="O20" s="514">
        <f>L20*(1-Recovery_OX!E20)*(1-Recovery_OX!F20)</f>
        <v>0</v>
      </c>
    </row>
    <row r="21" spans="2:15">
      <c r="B21" s="507">
        <f t="shared" si="0"/>
        <v>1959</v>
      </c>
      <c r="C21" s="508">
        <f>Stored_C!E27</f>
        <v>0</v>
      </c>
      <c r="D21" s="509">
        <f>Stored_C!F27+Stored_C!L27</f>
        <v>0.17492790373344003</v>
      </c>
      <c r="E21" s="510">
        <f>Stored_C!G27+Stored_C!M27</f>
        <v>0</v>
      </c>
      <c r="F21" s="511">
        <f>F20+HWP!C21</f>
        <v>0</v>
      </c>
      <c r="G21" s="509">
        <f>G20+HWP!D21</f>
        <v>1.5111610724918401</v>
      </c>
      <c r="H21" s="510">
        <f>H20+HWP!E21</f>
        <v>0</v>
      </c>
      <c r="I21" s="493"/>
      <c r="J21" s="512">
        <f>Garden!J28</f>
        <v>0</v>
      </c>
      <c r="K21" s="513">
        <f>Paper!J28</f>
        <v>3.4157668624237331E-2</v>
      </c>
      <c r="L21" s="514">
        <f>Wood!J28</f>
        <v>0</v>
      </c>
      <c r="M21" s="515">
        <f>J21*(1-Recovery_OX!E21)*(1-Recovery_OX!F21)</f>
        <v>0</v>
      </c>
      <c r="N21" s="513">
        <f>K21*(1-Recovery_OX!E21)*(1-Recovery_OX!F21)</f>
        <v>3.4157668624237331E-2</v>
      </c>
      <c r="O21" s="514">
        <f>L21*(1-Recovery_OX!E21)*(1-Recovery_OX!F21)</f>
        <v>0</v>
      </c>
    </row>
    <row r="22" spans="2:15">
      <c r="B22" s="507">
        <f t="shared" si="0"/>
        <v>1960</v>
      </c>
      <c r="C22" s="508">
        <f>Stored_C!E28</f>
        <v>0</v>
      </c>
      <c r="D22" s="509">
        <f>Stored_C!F28+Stored_C!L28</f>
        <v>0.18210392615712001</v>
      </c>
      <c r="E22" s="510">
        <f>Stored_C!G28+Stored_C!M28</f>
        <v>0</v>
      </c>
      <c r="F22" s="511">
        <f>F21+HWP!C22</f>
        <v>0</v>
      </c>
      <c r="G22" s="509">
        <f>G21+HWP!D22</f>
        <v>1.6932649986489601</v>
      </c>
      <c r="H22" s="510">
        <f>H21+HWP!E22</f>
        <v>0</v>
      </c>
      <c r="I22" s="493"/>
      <c r="J22" s="512">
        <f>Garden!J29</f>
        <v>0</v>
      </c>
      <c r="K22" s="513">
        <f>Paper!J29</f>
        <v>3.7572283491460703E-2</v>
      </c>
      <c r="L22" s="514">
        <f>Wood!J29</f>
        <v>0</v>
      </c>
      <c r="M22" s="515">
        <f>J22*(1-Recovery_OX!E22)*(1-Recovery_OX!F22)</f>
        <v>0</v>
      </c>
      <c r="N22" s="513">
        <f>K22*(1-Recovery_OX!E22)*(1-Recovery_OX!F22)</f>
        <v>3.7572283491460703E-2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1.6932649986489601</v>
      </c>
      <c r="H23" s="510">
        <f>H22+HWP!E23</f>
        <v>0</v>
      </c>
      <c r="I23" s="493"/>
      <c r="J23" s="512">
        <f>Garden!J30</f>
        <v>0</v>
      </c>
      <c r="K23" s="513">
        <f>Paper!J30</f>
        <v>4.0990858727756527E-2</v>
      </c>
      <c r="L23" s="514">
        <f>Wood!J30</f>
        <v>0</v>
      </c>
      <c r="M23" s="515">
        <f>J23*(1-Recovery_OX!E23)*(1-Recovery_OX!F23)</f>
        <v>0</v>
      </c>
      <c r="N23" s="513">
        <f>K23*(1-Recovery_OX!E23)*(1-Recovery_OX!F23)</f>
        <v>4.0990858727756527E-2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1.6932649986489601</v>
      </c>
      <c r="H24" s="510">
        <f>H23+HWP!E24</f>
        <v>0</v>
      </c>
      <c r="I24" s="493"/>
      <c r="J24" s="512">
        <f>Garden!J31</f>
        <v>0</v>
      </c>
      <c r="K24" s="513">
        <f>Paper!J31</f>
        <v>3.8219623350397983E-2</v>
      </c>
      <c r="L24" s="514">
        <f>Wood!J31</f>
        <v>0</v>
      </c>
      <c r="M24" s="515">
        <f>J24*(1-Recovery_OX!E24)*(1-Recovery_OX!F24)</f>
        <v>0</v>
      </c>
      <c r="N24" s="513">
        <f>K24*(1-Recovery_OX!E24)*(1-Recovery_OX!F24)</f>
        <v>3.8219623350397983E-2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1.6932649986489601</v>
      </c>
      <c r="H25" s="510">
        <f>H24+HWP!E25</f>
        <v>0</v>
      </c>
      <c r="I25" s="493"/>
      <c r="J25" s="512">
        <f>Garden!J32</f>
        <v>0</v>
      </c>
      <c r="K25" s="513">
        <f>Paper!J32</f>
        <v>3.5635740611044159E-2</v>
      </c>
      <c r="L25" s="514">
        <f>Wood!J32</f>
        <v>0</v>
      </c>
      <c r="M25" s="515">
        <f>J25*(1-Recovery_OX!E25)*(1-Recovery_OX!F25)</f>
        <v>0</v>
      </c>
      <c r="N25" s="513">
        <f>K25*(1-Recovery_OX!E25)*(1-Recovery_OX!F25)</f>
        <v>3.5635740611044159E-2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1.6932649986489601</v>
      </c>
      <c r="H26" s="510">
        <f>H25+HWP!E26</f>
        <v>0</v>
      </c>
      <c r="I26" s="493"/>
      <c r="J26" s="512">
        <f>Garden!J33</f>
        <v>0</v>
      </c>
      <c r="K26" s="513">
        <f>Paper!J33</f>
        <v>3.3226544313508993E-2</v>
      </c>
      <c r="L26" s="514">
        <f>Wood!J33</f>
        <v>0</v>
      </c>
      <c r="M26" s="515">
        <f>J26*(1-Recovery_OX!E26)*(1-Recovery_OX!F26)</f>
        <v>0</v>
      </c>
      <c r="N26" s="513">
        <f>K26*(1-Recovery_OX!E26)*(1-Recovery_OX!F26)</f>
        <v>3.3226544313508993E-2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1.6932649986489601</v>
      </c>
      <c r="H27" s="510">
        <f>H26+HWP!E27</f>
        <v>0</v>
      </c>
      <c r="I27" s="493"/>
      <c r="J27" s="512">
        <f>Garden!J34</f>
        <v>0</v>
      </c>
      <c r="K27" s="513">
        <f>Paper!J34</f>
        <v>3.0980224574746914E-2</v>
      </c>
      <c r="L27" s="514">
        <f>Wood!J34</f>
        <v>0</v>
      </c>
      <c r="M27" s="515">
        <f>J27*(1-Recovery_OX!E27)*(1-Recovery_OX!F27)</f>
        <v>0</v>
      </c>
      <c r="N27" s="513">
        <f>K27*(1-Recovery_OX!E27)*(1-Recovery_OX!F27)</f>
        <v>3.0980224574746914E-2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1.6932649986489601</v>
      </c>
      <c r="H28" s="510">
        <f>H27+HWP!E28</f>
        <v>0</v>
      </c>
      <c r="I28" s="493"/>
      <c r="J28" s="512">
        <f>Garden!J35</f>
        <v>0</v>
      </c>
      <c r="K28" s="513">
        <f>Paper!J35</f>
        <v>2.8885769932792404E-2</v>
      </c>
      <c r="L28" s="514">
        <f>Wood!J35</f>
        <v>0</v>
      </c>
      <c r="M28" s="515">
        <f>J28*(1-Recovery_OX!E28)*(1-Recovery_OX!F28)</f>
        <v>0</v>
      </c>
      <c r="N28" s="513">
        <f>K28*(1-Recovery_OX!E28)*(1-Recovery_OX!F28)</f>
        <v>2.8885769932792404E-2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1.6932649986489601</v>
      </c>
      <c r="H29" s="510">
        <f>H28+HWP!E29</f>
        <v>0</v>
      </c>
      <c r="I29" s="493"/>
      <c r="J29" s="512">
        <f>Garden!J36</f>
        <v>0</v>
      </c>
      <c r="K29" s="513">
        <f>Paper!J36</f>
        <v>2.6932913368560699E-2</v>
      </c>
      <c r="L29" s="514">
        <f>Wood!J36</f>
        <v>0</v>
      </c>
      <c r="M29" s="515">
        <f>J29*(1-Recovery_OX!E29)*(1-Recovery_OX!F29)</f>
        <v>0</v>
      </c>
      <c r="N29" s="513">
        <f>K29*(1-Recovery_OX!E29)*(1-Recovery_OX!F29)</f>
        <v>2.6932913368560699E-2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1.6932649986489601</v>
      </c>
      <c r="H30" s="510">
        <f>H29+HWP!E30</f>
        <v>0</v>
      </c>
      <c r="I30" s="493"/>
      <c r="J30" s="512">
        <f>Garden!J37</f>
        <v>0</v>
      </c>
      <c r="K30" s="513">
        <f>Paper!J37</f>
        <v>2.5112081976908292E-2</v>
      </c>
      <c r="L30" s="514">
        <f>Wood!J37</f>
        <v>0</v>
      </c>
      <c r="M30" s="515">
        <f>J30*(1-Recovery_OX!E30)*(1-Recovery_OX!F30)</f>
        <v>0</v>
      </c>
      <c r="N30" s="513">
        <f>K30*(1-Recovery_OX!E30)*(1-Recovery_OX!F30)</f>
        <v>2.5112081976908292E-2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1.6932649986489601</v>
      </c>
      <c r="H31" s="510">
        <f>H30+HWP!E31</f>
        <v>0</v>
      </c>
      <c r="I31" s="493"/>
      <c r="J31" s="512">
        <f>Garden!J38</f>
        <v>0</v>
      </c>
      <c r="K31" s="513">
        <f>Paper!J38</f>
        <v>2.3414350040240839E-2</v>
      </c>
      <c r="L31" s="514">
        <f>Wood!J38</f>
        <v>0</v>
      </c>
      <c r="M31" s="515">
        <f>J31*(1-Recovery_OX!E31)*(1-Recovery_OX!F31)</f>
        <v>0</v>
      </c>
      <c r="N31" s="513">
        <f>K31*(1-Recovery_OX!E31)*(1-Recovery_OX!F31)</f>
        <v>2.3414350040240839E-2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1.6932649986489601</v>
      </c>
      <c r="H32" s="510">
        <f>H31+HWP!E32</f>
        <v>0</v>
      </c>
      <c r="I32" s="493"/>
      <c r="J32" s="512">
        <f>Garden!J39</f>
        <v>0</v>
      </c>
      <c r="K32" s="513">
        <f>Paper!J39</f>
        <v>2.1831395274635148E-2</v>
      </c>
      <c r="L32" s="514">
        <f>Wood!J39</f>
        <v>0</v>
      </c>
      <c r="M32" s="515">
        <f>J32*(1-Recovery_OX!E32)*(1-Recovery_OX!F32)</f>
        <v>0</v>
      </c>
      <c r="N32" s="513">
        <f>K32*(1-Recovery_OX!E32)*(1-Recovery_OX!F32)</f>
        <v>2.1831395274635148E-2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1.6932649986489601</v>
      </c>
      <c r="H33" s="510">
        <f>H32+HWP!E33</f>
        <v>0</v>
      </c>
      <c r="I33" s="493"/>
      <c r="J33" s="512">
        <f>Garden!J40</f>
        <v>0</v>
      </c>
      <c r="K33" s="513">
        <f>Paper!J40</f>
        <v>2.0355458033993738E-2</v>
      </c>
      <c r="L33" s="514">
        <f>Wood!J40</f>
        <v>0</v>
      </c>
      <c r="M33" s="515">
        <f>J33*(1-Recovery_OX!E33)*(1-Recovery_OX!F33)</f>
        <v>0</v>
      </c>
      <c r="N33" s="513">
        <f>K33*(1-Recovery_OX!E33)*(1-Recovery_OX!F33)</f>
        <v>2.0355458033993738E-2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1.6932649986489601</v>
      </c>
      <c r="H34" s="510">
        <f>H33+HWP!E34</f>
        <v>0</v>
      </c>
      <c r="I34" s="493"/>
      <c r="J34" s="512">
        <f>Garden!J41</f>
        <v>0</v>
      </c>
      <c r="K34" s="513">
        <f>Paper!J41</f>
        <v>1.8979303272250645E-2</v>
      </c>
      <c r="L34" s="514">
        <f>Wood!J41</f>
        <v>0</v>
      </c>
      <c r="M34" s="515">
        <f>J34*(1-Recovery_OX!E34)*(1-Recovery_OX!F34)</f>
        <v>0</v>
      </c>
      <c r="N34" s="513">
        <f>K34*(1-Recovery_OX!E34)*(1-Recovery_OX!F34)</f>
        <v>1.8979303272250645E-2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1.6932649986489601</v>
      </c>
      <c r="H35" s="510">
        <f>H34+HWP!E35</f>
        <v>0</v>
      </c>
      <c r="I35" s="493"/>
      <c r="J35" s="512">
        <f>Garden!J42</f>
        <v>0</v>
      </c>
      <c r="K35" s="513">
        <f>Paper!J42</f>
        <v>1.7696185077167241E-2</v>
      </c>
      <c r="L35" s="514">
        <f>Wood!J42</f>
        <v>0</v>
      </c>
      <c r="M35" s="515">
        <f>J35*(1-Recovery_OX!E35)*(1-Recovery_OX!F35)</f>
        <v>0</v>
      </c>
      <c r="N35" s="513">
        <f>K35*(1-Recovery_OX!E35)*(1-Recovery_OX!F35)</f>
        <v>1.7696185077167241E-2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1.6932649986489601</v>
      </c>
      <c r="H36" s="510">
        <f>H35+HWP!E36</f>
        <v>0</v>
      </c>
      <c r="I36" s="493"/>
      <c r="J36" s="512">
        <f>Garden!J43</f>
        <v>0</v>
      </c>
      <c r="K36" s="513">
        <f>Paper!J43</f>
        <v>1.64998136018626E-2</v>
      </c>
      <c r="L36" s="514">
        <f>Wood!J43</f>
        <v>0</v>
      </c>
      <c r="M36" s="515">
        <f>J36*(1-Recovery_OX!E36)*(1-Recovery_OX!F36)</f>
        <v>0</v>
      </c>
      <c r="N36" s="513">
        <f>K36*(1-Recovery_OX!E36)*(1-Recovery_OX!F36)</f>
        <v>1.64998136018626E-2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1.6932649986489601</v>
      </c>
      <c r="H37" s="510">
        <f>H36+HWP!E37</f>
        <v>0</v>
      </c>
      <c r="I37" s="493"/>
      <c r="J37" s="512">
        <f>Garden!J44</f>
        <v>0</v>
      </c>
      <c r="K37" s="513">
        <f>Paper!J44</f>
        <v>1.5384324231976793E-2</v>
      </c>
      <c r="L37" s="514">
        <f>Wood!J44</f>
        <v>0</v>
      </c>
      <c r="M37" s="515">
        <f>J37*(1-Recovery_OX!E37)*(1-Recovery_OX!F37)</f>
        <v>0</v>
      </c>
      <c r="N37" s="513">
        <f>K37*(1-Recovery_OX!E37)*(1-Recovery_OX!F37)</f>
        <v>1.5384324231976793E-2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1.6932649986489601</v>
      </c>
      <c r="H38" s="510">
        <f>H37+HWP!E38</f>
        <v>0</v>
      </c>
      <c r="I38" s="493"/>
      <c r="J38" s="512">
        <f>Garden!J45</f>
        <v>0</v>
      </c>
      <c r="K38" s="513">
        <f>Paper!J45</f>
        <v>1.4344248837324486E-2</v>
      </c>
      <c r="L38" s="514">
        <f>Wood!J45</f>
        <v>0</v>
      </c>
      <c r="M38" s="515">
        <f>J38*(1-Recovery_OX!E38)*(1-Recovery_OX!F38)</f>
        <v>0</v>
      </c>
      <c r="N38" s="513">
        <f>K38*(1-Recovery_OX!E38)*(1-Recovery_OX!F38)</f>
        <v>1.4344248837324486E-2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1.6932649986489601</v>
      </c>
      <c r="H39" s="510">
        <f>H38+HWP!E39</f>
        <v>0</v>
      </c>
      <c r="I39" s="493"/>
      <c r="J39" s="512">
        <f>Garden!J46</f>
        <v>0</v>
      </c>
      <c r="K39" s="513">
        <f>Paper!J46</f>
        <v>1.3374488967114434E-2</v>
      </c>
      <c r="L39" s="514">
        <f>Wood!J46</f>
        <v>0</v>
      </c>
      <c r="M39" s="515">
        <f>J39*(1-Recovery_OX!E39)*(1-Recovery_OX!F39)</f>
        <v>0</v>
      </c>
      <c r="N39" s="513">
        <f>K39*(1-Recovery_OX!E39)*(1-Recovery_OX!F39)</f>
        <v>1.3374488967114434E-2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1.6932649986489601</v>
      </c>
      <c r="H40" s="510">
        <f>H39+HWP!E40</f>
        <v>0</v>
      </c>
      <c r="I40" s="493"/>
      <c r="J40" s="512">
        <f>Garden!J47</f>
        <v>0</v>
      </c>
      <c r="K40" s="513">
        <f>Paper!J47</f>
        <v>1.2470290857337788E-2</v>
      </c>
      <c r="L40" s="514">
        <f>Wood!J47</f>
        <v>0</v>
      </c>
      <c r="M40" s="515">
        <f>J40*(1-Recovery_OX!E40)*(1-Recovery_OX!F40)</f>
        <v>0</v>
      </c>
      <c r="N40" s="513">
        <f>K40*(1-Recovery_OX!E40)*(1-Recovery_OX!F40)</f>
        <v>1.2470290857337788E-2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1.6932649986489601</v>
      </c>
      <c r="H41" s="510">
        <f>H40+HWP!E41</f>
        <v>0</v>
      </c>
      <c r="I41" s="493"/>
      <c r="J41" s="512">
        <f>Garden!J48</f>
        <v>0</v>
      </c>
      <c r="K41" s="513">
        <f>Paper!J48</f>
        <v>1.1627222127811403E-2</v>
      </c>
      <c r="L41" s="514">
        <f>Wood!J48</f>
        <v>0</v>
      </c>
      <c r="M41" s="515">
        <f>J41*(1-Recovery_OX!E41)*(1-Recovery_OX!F41)</f>
        <v>0</v>
      </c>
      <c r="N41" s="513">
        <f>K41*(1-Recovery_OX!E41)*(1-Recovery_OX!F41)</f>
        <v>1.1627222127811403E-2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1.6932649986489601</v>
      </c>
      <c r="H42" s="510">
        <f>H41+HWP!E42</f>
        <v>0</v>
      </c>
      <c r="I42" s="493"/>
      <c r="J42" s="512">
        <f>Garden!J49</f>
        <v>0</v>
      </c>
      <c r="K42" s="513">
        <f>Paper!J49</f>
        <v>1.0841150054645043E-2</v>
      </c>
      <c r="L42" s="514">
        <f>Wood!J49</f>
        <v>0</v>
      </c>
      <c r="M42" s="515">
        <f>J42*(1-Recovery_OX!E42)*(1-Recovery_OX!F42)</f>
        <v>0</v>
      </c>
      <c r="N42" s="513">
        <f>K42*(1-Recovery_OX!E42)*(1-Recovery_OX!F42)</f>
        <v>1.0841150054645043E-2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1.6932649986489601</v>
      </c>
      <c r="H43" s="510">
        <f>H42+HWP!E43</f>
        <v>0</v>
      </c>
      <c r="I43" s="493"/>
      <c r="J43" s="512">
        <f>Garden!J50</f>
        <v>0</v>
      </c>
      <c r="K43" s="513">
        <f>Paper!J50</f>
        <v>1.0108221311624073E-2</v>
      </c>
      <c r="L43" s="514">
        <f>Wood!J50</f>
        <v>0</v>
      </c>
      <c r="M43" s="515">
        <f>J43*(1-Recovery_OX!E43)*(1-Recovery_OX!F43)</f>
        <v>0</v>
      </c>
      <c r="N43" s="513">
        <f>K43*(1-Recovery_OX!E43)*(1-Recovery_OX!F43)</f>
        <v>1.0108221311624073E-2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1.6932649986489601</v>
      </c>
      <c r="H44" s="510">
        <f>H43+HWP!E44</f>
        <v>0</v>
      </c>
      <c r="I44" s="493"/>
      <c r="J44" s="512">
        <f>Garden!J51</f>
        <v>0</v>
      </c>
      <c r="K44" s="513">
        <f>Paper!J51</f>
        <v>9.4248430811998841E-3</v>
      </c>
      <c r="L44" s="514">
        <f>Wood!J51</f>
        <v>0</v>
      </c>
      <c r="M44" s="515">
        <f>J44*(1-Recovery_OX!E44)*(1-Recovery_OX!F44)</f>
        <v>0</v>
      </c>
      <c r="N44" s="513">
        <f>K44*(1-Recovery_OX!E44)*(1-Recovery_OX!F44)</f>
        <v>9.4248430811998841E-3</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1.6932649986489601</v>
      </c>
      <c r="H45" s="510">
        <f>H44+HWP!E45</f>
        <v>0</v>
      </c>
      <c r="I45" s="493"/>
      <c r="J45" s="512">
        <f>Garden!J52</f>
        <v>0</v>
      </c>
      <c r="K45" s="513">
        <f>Paper!J52</f>
        <v>8.7876654424941074E-3</v>
      </c>
      <c r="L45" s="514">
        <f>Wood!J52</f>
        <v>0</v>
      </c>
      <c r="M45" s="515">
        <f>J45*(1-Recovery_OX!E45)*(1-Recovery_OX!F45)</f>
        <v>0</v>
      </c>
      <c r="N45" s="513">
        <f>K45*(1-Recovery_OX!E45)*(1-Recovery_OX!F45)</f>
        <v>8.7876654424941074E-3</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1.6932649986489601</v>
      </c>
      <c r="H46" s="510">
        <f>H45+HWP!E46</f>
        <v>0</v>
      </c>
      <c r="I46" s="493"/>
      <c r="J46" s="512">
        <f>Garden!J53</f>
        <v>0</v>
      </c>
      <c r="K46" s="513">
        <f>Paper!J53</f>
        <v>8.1935649499825756E-3</v>
      </c>
      <c r="L46" s="514">
        <f>Wood!J53</f>
        <v>0</v>
      </c>
      <c r="M46" s="515">
        <f>J46*(1-Recovery_OX!E46)*(1-Recovery_OX!F46)</f>
        <v>0</v>
      </c>
      <c r="N46" s="513">
        <f>K46*(1-Recovery_OX!E46)*(1-Recovery_OX!F46)</f>
        <v>8.1935649499825756E-3</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1.6932649986489601</v>
      </c>
      <c r="H47" s="510">
        <f>H46+HWP!E47</f>
        <v>0</v>
      </c>
      <c r="I47" s="493"/>
      <c r="J47" s="512">
        <f>Garden!J54</f>
        <v>0</v>
      </c>
      <c r="K47" s="513">
        <f>Paper!J54</f>
        <v>7.6396293223617434E-3</v>
      </c>
      <c r="L47" s="514">
        <f>Wood!J54</f>
        <v>0</v>
      </c>
      <c r="M47" s="515">
        <f>J47*(1-Recovery_OX!E47)*(1-Recovery_OX!F47)</f>
        <v>0</v>
      </c>
      <c r="N47" s="513">
        <f>K47*(1-Recovery_OX!E47)*(1-Recovery_OX!F47)</f>
        <v>7.6396293223617434E-3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1.6932649986489601</v>
      </c>
      <c r="H48" s="510">
        <f>H47+HWP!E48</f>
        <v>0</v>
      </c>
      <c r="I48" s="493"/>
      <c r="J48" s="512">
        <f>Garden!J55</f>
        <v>0</v>
      </c>
      <c r="K48" s="513">
        <f>Paper!J55</f>
        <v>7.1231431665423565E-3</v>
      </c>
      <c r="L48" s="514">
        <f>Wood!J55</f>
        <v>0</v>
      </c>
      <c r="M48" s="515">
        <f>J48*(1-Recovery_OX!E48)*(1-Recovery_OX!F48)</f>
        <v>0</v>
      </c>
      <c r="N48" s="513">
        <f>K48*(1-Recovery_OX!E48)*(1-Recovery_OX!F48)</f>
        <v>7.1231431665423565E-3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1.6932649986489601</v>
      </c>
      <c r="H49" s="510">
        <f>H48+HWP!E49</f>
        <v>0</v>
      </c>
      <c r="I49" s="493"/>
      <c r="J49" s="512">
        <f>Garden!J56</f>
        <v>0</v>
      </c>
      <c r="K49" s="513">
        <f>Paper!J56</f>
        <v>6.6415746667893797E-3</v>
      </c>
      <c r="L49" s="514">
        <f>Wood!J56</f>
        <v>0</v>
      </c>
      <c r="M49" s="515">
        <f>J49*(1-Recovery_OX!E49)*(1-Recovery_OX!F49)</f>
        <v>0</v>
      </c>
      <c r="N49" s="513">
        <f>K49*(1-Recovery_OX!E49)*(1-Recovery_OX!F49)</f>
        <v>6.6415746667893797E-3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1.6932649986489601</v>
      </c>
      <c r="H50" s="510">
        <f>H49+HWP!E50</f>
        <v>0</v>
      </c>
      <c r="I50" s="493"/>
      <c r="J50" s="512">
        <f>Garden!J57</f>
        <v>0</v>
      </c>
      <c r="K50" s="513">
        <f>Paper!J57</f>
        <v>6.1925631737583253E-3</v>
      </c>
      <c r="L50" s="514">
        <f>Wood!J57</f>
        <v>0</v>
      </c>
      <c r="M50" s="515">
        <f>J50*(1-Recovery_OX!E50)*(1-Recovery_OX!F50)</f>
        <v>0</v>
      </c>
      <c r="N50" s="513">
        <f>K50*(1-Recovery_OX!E50)*(1-Recovery_OX!F50)</f>
        <v>6.1925631737583253E-3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1.6932649986489601</v>
      </c>
      <c r="H51" s="510">
        <f>H50+HWP!E51</f>
        <v>0</v>
      </c>
      <c r="I51" s="493"/>
      <c r="J51" s="512">
        <f>Garden!J58</f>
        <v>0</v>
      </c>
      <c r="K51" s="513">
        <f>Paper!J58</f>
        <v>5.773907632589427E-3</v>
      </c>
      <c r="L51" s="514">
        <f>Wood!J58</f>
        <v>0</v>
      </c>
      <c r="M51" s="515">
        <f>J51*(1-Recovery_OX!E51)*(1-Recovery_OX!F51)</f>
        <v>0</v>
      </c>
      <c r="N51" s="513">
        <f>K51*(1-Recovery_OX!E51)*(1-Recovery_OX!F51)</f>
        <v>5.773907632589427E-3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1.6932649986489601</v>
      </c>
      <c r="H52" s="510">
        <f>H51+HWP!E52</f>
        <v>0</v>
      </c>
      <c r="I52" s="493"/>
      <c r="J52" s="512">
        <f>Garden!J59</f>
        <v>0</v>
      </c>
      <c r="K52" s="513">
        <f>Paper!J59</f>
        <v>5.3835557933341665E-3</v>
      </c>
      <c r="L52" s="514">
        <f>Wood!J59</f>
        <v>0</v>
      </c>
      <c r="M52" s="515">
        <f>J52*(1-Recovery_OX!E52)*(1-Recovery_OX!F52)</f>
        <v>0</v>
      </c>
      <c r="N52" s="513">
        <f>K52*(1-Recovery_OX!E52)*(1-Recovery_OX!F52)</f>
        <v>5.3835557933341665E-3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1.6932649986489601</v>
      </c>
      <c r="H53" s="510">
        <f>H52+HWP!E53</f>
        <v>0</v>
      </c>
      <c r="I53" s="493"/>
      <c r="J53" s="512">
        <f>Garden!J60</f>
        <v>0</v>
      </c>
      <c r="K53" s="513">
        <f>Paper!J60</f>
        <v>5.0195941508236414E-3</v>
      </c>
      <c r="L53" s="514">
        <f>Wood!J60</f>
        <v>0</v>
      </c>
      <c r="M53" s="515">
        <f>J53*(1-Recovery_OX!E53)*(1-Recovery_OX!F53)</f>
        <v>0</v>
      </c>
      <c r="N53" s="513">
        <f>K53*(1-Recovery_OX!E53)*(1-Recovery_OX!F53)</f>
        <v>5.0195941508236414E-3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1.6932649986489601</v>
      </c>
      <c r="H54" s="510">
        <f>H53+HWP!E54</f>
        <v>0</v>
      </c>
      <c r="I54" s="493"/>
      <c r="J54" s="512">
        <f>Garden!J61</f>
        <v>0</v>
      </c>
      <c r="K54" s="513">
        <f>Paper!J61</f>
        <v>4.6802385646640098E-3</v>
      </c>
      <c r="L54" s="514">
        <f>Wood!J61</f>
        <v>0</v>
      </c>
      <c r="M54" s="515">
        <f>J54*(1-Recovery_OX!E54)*(1-Recovery_OX!F54)</f>
        <v>0</v>
      </c>
      <c r="N54" s="513">
        <f>K54*(1-Recovery_OX!E54)*(1-Recovery_OX!F54)</f>
        <v>4.6802385646640098E-3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1.6932649986489601</v>
      </c>
      <c r="H55" s="510">
        <f>H54+HWP!E55</f>
        <v>0</v>
      </c>
      <c r="I55" s="493"/>
      <c r="J55" s="512">
        <f>Garden!J62</f>
        <v>0</v>
      </c>
      <c r="K55" s="513">
        <f>Paper!J62</f>
        <v>4.363825513378208E-3</v>
      </c>
      <c r="L55" s="514">
        <f>Wood!J62</f>
        <v>0</v>
      </c>
      <c r="M55" s="515">
        <f>J55*(1-Recovery_OX!E55)*(1-Recovery_OX!F55)</f>
        <v>0</v>
      </c>
      <c r="N55" s="513">
        <f>K55*(1-Recovery_OX!E55)*(1-Recovery_OX!F55)</f>
        <v>4.363825513378208E-3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1.6932649986489601</v>
      </c>
      <c r="H56" s="510">
        <f>H55+HWP!E56</f>
        <v>0</v>
      </c>
      <c r="I56" s="493"/>
      <c r="J56" s="512">
        <f>Garden!J63</f>
        <v>0</v>
      </c>
      <c r="K56" s="513">
        <f>Paper!J63</f>
        <v>4.0688039398217432E-3</v>
      </c>
      <c r="L56" s="514">
        <f>Wood!J63</f>
        <v>0</v>
      </c>
      <c r="M56" s="515">
        <f>J56*(1-Recovery_OX!E56)*(1-Recovery_OX!F56)</f>
        <v>0</v>
      </c>
      <c r="N56" s="513">
        <f>K56*(1-Recovery_OX!E56)*(1-Recovery_OX!F56)</f>
        <v>4.0688039398217432E-3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1.6932649986489601</v>
      </c>
      <c r="H57" s="510">
        <f>H56+HWP!E57</f>
        <v>0</v>
      </c>
      <c r="I57" s="493"/>
      <c r="J57" s="512">
        <f>Garden!J64</f>
        <v>0</v>
      </c>
      <c r="K57" s="513">
        <f>Paper!J64</f>
        <v>3.793727647898767E-3</v>
      </c>
      <c r="L57" s="514">
        <f>Wood!J64</f>
        <v>0</v>
      </c>
      <c r="M57" s="515">
        <f>J57*(1-Recovery_OX!E57)*(1-Recovery_OX!F57)</f>
        <v>0</v>
      </c>
      <c r="N57" s="513">
        <f>K57*(1-Recovery_OX!E57)*(1-Recovery_OX!F57)</f>
        <v>3.793727647898767E-3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1.6932649986489601</v>
      </c>
      <c r="H58" s="510">
        <f>H57+HWP!E58</f>
        <v>0</v>
      </c>
      <c r="I58" s="493"/>
      <c r="J58" s="512">
        <f>Garden!J65</f>
        <v>0</v>
      </c>
      <c r="K58" s="513">
        <f>Paper!J65</f>
        <v>3.5372482133071395E-3</v>
      </c>
      <c r="L58" s="514">
        <f>Wood!J65</f>
        <v>0</v>
      </c>
      <c r="M58" s="515">
        <f>J58*(1-Recovery_OX!E58)*(1-Recovery_OX!F58)</f>
        <v>0</v>
      </c>
      <c r="N58" s="513">
        <f>K58*(1-Recovery_OX!E58)*(1-Recovery_OX!F58)</f>
        <v>3.5372482133071395E-3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1.6932649986489601</v>
      </c>
      <c r="H59" s="510">
        <f>H58+HWP!E59</f>
        <v>0</v>
      </c>
      <c r="I59" s="493"/>
      <c r="J59" s="512">
        <f>Garden!J66</f>
        <v>0</v>
      </c>
      <c r="K59" s="513">
        <f>Paper!J66</f>
        <v>3.2981083735609345E-3</v>
      </c>
      <c r="L59" s="514">
        <f>Wood!J66</f>
        <v>0</v>
      </c>
      <c r="M59" s="515">
        <f>J59*(1-Recovery_OX!E59)*(1-Recovery_OX!F59)</f>
        <v>0</v>
      </c>
      <c r="N59" s="513">
        <f>K59*(1-Recovery_OX!E59)*(1-Recovery_OX!F59)</f>
        <v>3.2981083735609345E-3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1.6932649986489601</v>
      </c>
      <c r="H60" s="510">
        <f>H59+HWP!E60</f>
        <v>0</v>
      </c>
      <c r="I60" s="493"/>
      <c r="J60" s="512">
        <f>Garden!J67</f>
        <v>0</v>
      </c>
      <c r="K60" s="513">
        <f>Paper!J67</f>
        <v>3.075135864888274E-3</v>
      </c>
      <c r="L60" s="514">
        <f>Wood!J67</f>
        <v>0</v>
      </c>
      <c r="M60" s="515">
        <f>J60*(1-Recovery_OX!E60)*(1-Recovery_OX!F60)</f>
        <v>0</v>
      </c>
      <c r="N60" s="513">
        <f>K60*(1-Recovery_OX!E60)*(1-Recovery_OX!F60)</f>
        <v>3.075135864888274E-3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1.6932649986489601</v>
      </c>
      <c r="H61" s="510">
        <f>H60+HWP!E61</f>
        <v>0</v>
      </c>
      <c r="I61" s="493"/>
      <c r="J61" s="512">
        <f>Garden!J68</f>
        <v>0</v>
      </c>
      <c r="K61" s="513">
        <f>Paper!J68</f>
        <v>2.8672376757929597E-3</v>
      </c>
      <c r="L61" s="514">
        <f>Wood!J68</f>
        <v>0</v>
      </c>
      <c r="M61" s="515">
        <f>J61*(1-Recovery_OX!E61)*(1-Recovery_OX!F61)</f>
        <v>0</v>
      </c>
      <c r="N61" s="513">
        <f>K61*(1-Recovery_OX!E61)*(1-Recovery_OX!F61)</f>
        <v>2.8672376757929597E-3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1.6932649986489601</v>
      </c>
      <c r="H62" s="510">
        <f>H61+HWP!E62</f>
        <v>0</v>
      </c>
      <c r="I62" s="493"/>
      <c r="J62" s="512">
        <f>Garden!J69</f>
        <v>0</v>
      </c>
      <c r="K62" s="513">
        <f>Paper!J69</f>
        <v>2.6733946891108508E-3</v>
      </c>
      <c r="L62" s="514">
        <f>Wood!J69</f>
        <v>0</v>
      </c>
      <c r="M62" s="515">
        <f>J62*(1-Recovery_OX!E62)*(1-Recovery_OX!F62)</f>
        <v>0</v>
      </c>
      <c r="N62" s="513">
        <f>K62*(1-Recovery_OX!E62)*(1-Recovery_OX!F62)</f>
        <v>2.6733946891108508E-3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1.6932649986489601</v>
      </c>
      <c r="H63" s="510">
        <f>H62+HWP!E63</f>
        <v>0</v>
      </c>
      <c r="I63" s="493"/>
      <c r="J63" s="512">
        <f>Garden!J70</f>
        <v>0</v>
      </c>
      <c r="K63" s="513">
        <f>Paper!J70</f>
        <v>2.4926566862963411E-3</v>
      </c>
      <c r="L63" s="514">
        <f>Wood!J70</f>
        <v>0</v>
      </c>
      <c r="M63" s="515">
        <f>J63*(1-Recovery_OX!E63)*(1-Recovery_OX!F63)</f>
        <v>0</v>
      </c>
      <c r="N63" s="513">
        <f>K63*(1-Recovery_OX!E63)*(1-Recovery_OX!F63)</f>
        <v>2.4926566862963411E-3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1.6932649986489601</v>
      </c>
      <c r="H64" s="510">
        <f>H63+HWP!E64</f>
        <v>0</v>
      </c>
      <c r="I64" s="493"/>
      <c r="J64" s="512">
        <f>Garden!J71</f>
        <v>0</v>
      </c>
      <c r="K64" s="513">
        <f>Paper!J71</f>
        <v>2.3241376894499481E-3</v>
      </c>
      <c r="L64" s="514">
        <f>Wood!J71</f>
        <v>0</v>
      </c>
      <c r="M64" s="515">
        <f>J64*(1-Recovery_OX!E64)*(1-Recovery_OX!F64)</f>
        <v>0</v>
      </c>
      <c r="N64" s="513">
        <f>K64*(1-Recovery_OX!E64)*(1-Recovery_OX!F64)</f>
        <v>2.3241376894499481E-3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1.6932649986489601</v>
      </c>
      <c r="H65" s="510">
        <f>H64+HWP!E65</f>
        <v>0</v>
      </c>
      <c r="I65" s="493"/>
      <c r="J65" s="512">
        <f>Garden!J72</f>
        <v>0</v>
      </c>
      <c r="K65" s="513">
        <f>Paper!J72</f>
        <v>2.1670116182536218E-3</v>
      </c>
      <c r="L65" s="514">
        <f>Wood!J72</f>
        <v>0</v>
      </c>
      <c r="M65" s="515">
        <f>J65*(1-Recovery_OX!E65)*(1-Recovery_OX!F65)</f>
        <v>0</v>
      </c>
      <c r="N65" s="513">
        <f>K65*(1-Recovery_OX!E65)*(1-Recovery_OX!F65)</f>
        <v>2.1670116182536218E-3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1.6932649986489601</v>
      </c>
      <c r="H66" s="510">
        <f>H65+HWP!E66</f>
        <v>0</v>
      </c>
      <c r="I66" s="493"/>
      <c r="J66" s="512">
        <f>Garden!J73</f>
        <v>0</v>
      </c>
      <c r="K66" s="513">
        <f>Paper!J73</f>
        <v>2.0205082405240654E-3</v>
      </c>
      <c r="L66" s="514">
        <f>Wood!J73</f>
        <v>0</v>
      </c>
      <c r="M66" s="515">
        <f>J66*(1-Recovery_OX!E66)*(1-Recovery_OX!F66)</f>
        <v>0</v>
      </c>
      <c r="N66" s="513">
        <f>K66*(1-Recovery_OX!E66)*(1-Recovery_OX!F66)</f>
        <v>2.0205082405240654E-3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1.6932649986489601</v>
      </c>
      <c r="H67" s="510">
        <f>H66+HWP!E67</f>
        <v>0</v>
      </c>
      <c r="I67" s="493"/>
      <c r="J67" s="512">
        <f>Garden!J74</f>
        <v>0</v>
      </c>
      <c r="K67" s="513">
        <f>Paper!J74</f>
        <v>1.8839093965336796E-3</v>
      </c>
      <c r="L67" s="514">
        <f>Wood!J74</f>
        <v>0</v>
      </c>
      <c r="M67" s="515">
        <f>J67*(1-Recovery_OX!E67)*(1-Recovery_OX!F67)</f>
        <v>0</v>
      </c>
      <c r="N67" s="513">
        <f>K67*(1-Recovery_OX!E67)*(1-Recovery_OX!F67)</f>
        <v>1.8839093965336796E-3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1.6932649986489601</v>
      </c>
      <c r="H68" s="510">
        <f>H67+HWP!E68</f>
        <v>0</v>
      </c>
      <c r="I68" s="493"/>
      <c r="J68" s="512">
        <f>Garden!J75</f>
        <v>0</v>
      </c>
      <c r="K68" s="513">
        <f>Paper!J75</f>
        <v>1.7565454785907473E-3</v>
      </c>
      <c r="L68" s="514">
        <f>Wood!J75</f>
        <v>0</v>
      </c>
      <c r="M68" s="515">
        <f>J68*(1-Recovery_OX!E68)*(1-Recovery_OX!F68)</f>
        <v>0</v>
      </c>
      <c r="N68" s="513">
        <f>K68*(1-Recovery_OX!E68)*(1-Recovery_OX!F68)</f>
        <v>1.7565454785907473E-3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1.6932649986489601</v>
      </c>
      <c r="H69" s="510">
        <f>H68+HWP!E69</f>
        <v>0</v>
      </c>
      <c r="I69" s="493"/>
      <c r="J69" s="512">
        <f>Garden!J76</f>
        <v>0</v>
      </c>
      <c r="K69" s="513">
        <f>Paper!J76</f>
        <v>1.6377921486217487E-3</v>
      </c>
      <c r="L69" s="514">
        <f>Wood!J76</f>
        <v>0</v>
      </c>
      <c r="M69" s="515">
        <f>J69*(1-Recovery_OX!E69)*(1-Recovery_OX!F69)</f>
        <v>0</v>
      </c>
      <c r="N69" s="513">
        <f>K69*(1-Recovery_OX!E69)*(1-Recovery_OX!F69)</f>
        <v>1.6377921486217487E-3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1.6932649986489601</v>
      </c>
      <c r="H70" s="510">
        <f>H69+HWP!E70</f>
        <v>0</v>
      </c>
      <c r="I70" s="493"/>
      <c r="J70" s="512">
        <f>Garden!J77</f>
        <v>0</v>
      </c>
      <c r="K70" s="513">
        <f>Paper!J77</f>
        <v>1.5270672776654028E-3</v>
      </c>
      <c r="L70" s="514">
        <f>Wood!J77</f>
        <v>0</v>
      </c>
      <c r="M70" s="515">
        <f>J70*(1-Recovery_OX!E70)*(1-Recovery_OX!F70)</f>
        <v>0</v>
      </c>
      <c r="N70" s="513">
        <f>K70*(1-Recovery_OX!E70)*(1-Recovery_OX!F70)</f>
        <v>1.5270672776654028E-3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1.6932649986489601</v>
      </c>
      <c r="H71" s="510">
        <f>H70+HWP!E71</f>
        <v>0</v>
      </c>
      <c r="I71" s="493"/>
      <c r="J71" s="512">
        <f>Garden!J78</f>
        <v>0</v>
      </c>
      <c r="K71" s="513">
        <f>Paper!J78</f>
        <v>1.4238280922758222E-3</v>
      </c>
      <c r="L71" s="514">
        <f>Wood!J78</f>
        <v>0</v>
      </c>
      <c r="M71" s="515">
        <f>J71*(1-Recovery_OX!E71)*(1-Recovery_OX!F71)</f>
        <v>0</v>
      </c>
      <c r="N71" s="513">
        <f>K71*(1-Recovery_OX!E71)*(1-Recovery_OX!F71)</f>
        <v>1.4238280922758222E-3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1.6932649986489601</v>
      </c>
      <c r="H72" s="510">
        <f>H71+HWP!E72</f>
        <v>0</v>
      </c>
      <c r="I72" s="493"/>
      <c r="J72" s="512">
        <f>Garden!J79</f>
        <v>0</v>
      </c>
      <c r="K72" s="513">
        <f>Paper!J79</f>
        <v>1.3275685138464529E-3</v>
      </c>
      <c r="L72" s="514">
        <f>Wood!J79</f>
        <v>0</v>
      </c>
      <c r="M72" s="515">
        <f>J72*(1-Recovery_OX!E72)*(1-Recovery_OX!F72)</f>
        <v>0</v>
      </c>
      <c r="N72" s="513">
        <f>K72*(1-Recovery_OX!E72)*(1-Recovery_OX!F72)</f>
        <v>1.3275685138464529E-3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1.6932649986489601</v>
      </c>
      <c r="H73" s="510">
        <f>H72+HWP!E73</f>
        <v>0</v>
      </c>
      <c r="I73" s="493"/>
      <c r="J73" s="512">
        <f>Garden!J80</f>
        <v>0</v>
      </c>
      <c r="K73" s="513">
        <f>Paper!J80</f>
        <v>1.2378166778121572E-3</v>
      </c>
      <c r="L73" s="514">
        <f>Wood!J80</f>
        <v>0</v>
      </c>
      <c r="M73" s="515">
        <f>J73*(1-Recovery_OX!E73)*(1-Recovery_OX!F73)</f>
        <v>0</v>
      </c>
      <c r="N73" s="513">
        <f>K73*(1-Recovery_OX!E73)*(1-Recovery_OX!F73)</f>
        <v>1.2378166778121572E-3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1.6932649986489601</v>
      </c>
      <c r="H74" s="510">
        <f>H73+HWP!E74</f>
        <v>0</v>
      </c>
      <c r="I74" s="493"/>
      <c r="J74" s="512">
        <f>Garden!J81</f>
        <v>0</v>
      </c>
      <c r="K74" s="513">
        <f>Paper!J81</f>
        <v>1.1541326205685677E-3</v>
      </c>
      <c r="L74" s="514">
        <f>Wood!J81</f>
        <v>0</v>
      </c>
      <c r="M74" s="515">
        <f>J74*(1-Recovery_OX!E74)*(1-Recovery_OX!F74)</f>
        <v>0</v>
      </c>
      <c r="N74" s="513">
        <f>K74*(1-Recovery_OX!E74)*(1-Recovery_OX!F74)</f>
        <v>1.1541326205685677E-3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1.6932649986489601</v>
      </c>
      <c r="H75" s="510">
        <f>H74+HWP!E75</f>
        <v>0</v>
      </c>
      <c r="I75" s="493"/>
      <c r="J75" s="512">
        <f>Garden!J82</f>
        <v>0</v>
      </c>
      <c r="K75" s="513">
        <f>Paper!J82</f>
        <v>1.0761061227699891E-3</v>
      </c>
      <c r="L75" s="514">
        <f>Wood!J82</f>
        <v>0</v>
      </c>
      <c r="M75" s="515">
        <f>J75*(1-Recovery_OX!E75)*(1-Recovery_OX!F75)</f>
        <v>0</v>
      </c>
      <c r="N75" s="513">
        <f>K75*(1-Recovery_OX!E75)*(1-Recovery_OX!F75)</f>
        <v>1.0761061227699891E-3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1.6932649986489601</v>
      </c>
      <c r="H76" s="510">
        <f>H75+HWP!E76</f>
        <v>0</v>
      </c>
      <c r="I76" s="493"/>
      <c r="J76" s="512">
        <f>Garden!J83</f>
        <v>0</v>
      </c>
      <c r="K76" s="513">
        <f>Paper!J83</f>
        <v>1.0033546984336897E-3</v>
      </c>
      <c r="L76" s="514">
        <f>Wood!J83</f>
        <v>0</v>
      </c>
      <c r="M76" s="515">
        <f>J76*(1-Recovery_OX!E76)*(1-Recovery_OX!F76)</f>
        <v>0</v>
      </c>
      <c r="N76" s="513">
        <f>K76*(1-Recovery_OX!E76)*(1-Recovery_OX!F76)</f>
        <v>1.0033546984336897E-3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1.6932649986489601</v>
      </c>
      <c r="H77" s="510">
        <f>H76+HWP!E77</f>
        <v>0</v>
      </c>
      <c r="I77" s="493"/>
      <c r="J77" s="512">
        <f>Garden!J84</f>
        <v>0</v>
      </c>
      <c r="K77" s="513">
        <f>Paper!J84</f>
        <v>9.3552171999316863E-4</v>
      </c>
      <c r="L77" s="514">
        <f>Wood!J84</f>
        <v>0</v>
      </c>
      <c r="M77" s="515">
        <f>J77*(1-Recovery_OX!E77)*(1-Recovery_OX!F77)</f>
        <v>0</v>
      </c>
      <c r="N77" s="513">
        <f>K77*(1-Recovery_OX!E77)*(1-Recovery_OX!F77)</f>
        <v>9.3552171999316863E-4</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1.6932649986489601</v>
      </c>
      <c r="H78" s="510">
        <f>H77+HWP!E78</f>
        <v>0</v>
      </c>
      <c r="I78" s="493"/>
      <c r="J78" s="512">
        <f>Garden!J85</f>
        <v>0</v>
      </c>
      <c r="K78" s="513">
        <f>Paper!J85</f>
        <v>8.7227467010941341E-4</v>
      </c>
      <c r="L78" s="514">
        <f>Wood!J85</f>
        <v>0</v>
      </c>
      <c r="M78" s="515">
        <f>J78*(1-Recovery_OX!E78)*(1-Recovery_OX!F78)</f>
        <v>0</v>
      </c>
      <c r="N78" s="513">
        <f>K78*(1-Recovery_OX!E78)*(1-Recovery_OX!F78)</f>
        <v>8.7227467010941341E-4</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1.6932649986489601</v>
      </c>
      <c r="H79" s="510">
        <f>H78+HWP!E79</f>
        <v>0</v>
      </c>
      <c r="I79" s="493"/>
      <c r="J79" s="512">
        <f>Garden!J86</f>
        <v>0</v>
      </c>
      <c r="K79" s="513">
        <f>Paper!J86</f>
        <v>8.1330351167051686E-4</v>
      </c>
      <c r="L79" s="514">
        <f>Wood!J86</f>
        <v>0</v>
      </c>
      <c r="M79" s="515">
        <f>J79*(1-Recovery_OX!E79)*(1-Recovery_OX!F79)</f>
        <v>0</v>
      </c>
      <c r="N79" s="513">
        <f>K79*(1-Recovery_OX!E79)*(1-Recovery_OX!F79)</f>
        <v>8.1330351167051686E-4</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1.6932649986489601</v>
      </c>
      <c r="H80" s="510">
        <f>H79+HWP!E80</f>
        <v>0</v>
      </c>
      <c r="I80" s="493"/>
      <c r="J80" s="512">
        <f>Garden!J87</f>
        <v>0</v>
      </c>
      <c r="K80" s="513">
        <f>Paper!J87</f>
        <v>7.5831916798939521E-4</v>
      </c>
      <c r="L80" s="514">
        <f>Wood!J87</f>
        <v>0</v>
      </c>
      <c r="M80" s="515">
        <f>J80*(1-Recovery_OX!E80)*(1-Recovery_OX!F80)</f>
        <v>0</v>
      </c>
      <c r="N80" s="513">
        <f>K80*(1-Recovery_OX!E80)*(1-Recovery_OX!F80)</f>
        <v>7.5831916798939521E-4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1.6932649986489601</v>
      </c>
      <c r="H81" s="510">
        <f>H80+HWP!E81</f>
        <v>0</v>
      </c>
      <c r="I81" s="493"/>
      <c r="J81" s="512">
        <f>Garden!J88</f>
        <v>0</v>
      </c>
      <c r="K81" s="513">
        <f>Paper!J88</f>
        <v>7.0705210574953273E-4</v>
      </c>
      <c r="L81" s="514">
        <f>Wood!J88</f>
        <v>0</v>
      </c>
      <c r="M81" s="515">
        <f>J81*(1-Recovery_OX!E81)*(1-Recovery_OX!F81)</f>
        <v>0</v>
      </c>
      <c r="N81" s="513">
        <f>K81*(1-Recovery_OX!E81)*(1-Recovery_OX!F81)</f>
        <v>7.0705210574953273E-4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1.6932649986489601</v>
      </c>
      <c r="H82" s="510">
        <f>H81+HWP!E82</f>
        <v>0</v>
      </c>
      <c r="I82" s="493"/>
      <c r="J82" s="512">
        <f>Garden!J89</f>
        <v>0</v>
      </c>
      <c r="K82" s="513">
        <f>Paper!J89</f>
        <v>6.5925101375235138E-4</v>
      </c>
      <c r="L82" s="514">
        <f>Wood!J89</f>
        <v>0</v>
      </c>
      <c r="M82" s="515">
        <f>J82*(1-Recovery_OX!E82)*(1-Recovery_OX!F82)</f>
        <v>0</v>
      </c>
      <c r="N82" s="513">
        <f>K82*(1-Recovery_OX!E82)*(1-Recovery_OX!F82)</f>
        <v>6.5925101375235138E-4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1.6932649986489601</v>
      </c>
      <c r="H83" s="510">
        <f>H82+HWP!E83</f>
        <v>0</v>
      </c>
      <c r="I83" s="493"/>
      <c r="J83" s="512">
        <f>Garden!J90</f>
        <v>0</v>
      </c>
      <c r="K83" s="513">
        <f>Paper!J90</f>
        <v>6.1468157098942377E-4</v>
      </c>
      <c r="L83" s="514">
        <f>Wood!J90</f>
        <v>0</v>
      </c>
      <c r="M83" s="515">
        <f>J83*(1-Recovery_OX!E83)*(1-Recovery_OX!F83)</f>
        <v>0</v>
      </c>
      <c r="N83" s="513">
        <f>K83*(1-Recovery_OX!E83)*(1-Recovery_OX!F83)</f>
        <v>6.1468157098942377E-4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1.6932649986489601</v>
      </c>
      <c r="H84" s="510">
        <f>H83+HWP!E84</f>
        <v>0</v>
      </c>
      <c r="I84" s="493"/>
      <c r="J84" s="512">
        <f>Garden!J91</f>
        <v>0</v>
      </c>
      <c r="K84" s="513">
        <f>Paper!J91</f>
        <v>5.7312529800061817E-4</v>
      </c>
      <c r="L84" s="514">
        <f>Wood!J91</f>
        <v>0</v>
      </c>
      <c r="M84" s="515">
        <f>J84*(1-Recovery_OX!E84)*(1-Recovery_OX!F84)</f>
        <v>0</v>
      </c>
      <c r="N84" s="513">
        <f>K84*(1-Recovery_OX!E84)*(1-Recovery_OX!F84)</f>
        <v>5.7312529800061817E-4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1.6932649986489601</v>
      </c>
      <c r="H85" s="510">
        <f>H84+HWP!E85</f>
        <v>0</v>
      </c>
      <c r="I85" s="493"/>
      <c r="J85" s="512">
        <f>Garden!J92</f>
        <v>0</v>
      </c>
      <c r="K85" s="513">
        <f>Paper!J92</f>
        <v>5.3437848588753134E-4</v>
      </c>
      <c r="L85" s="514">
        <f>Wood!J92</f>
        <v>0</v>
      </c>
      <c r="M85" s="515">
        <f>J85*(1-Recovery_OX!E85)*(1-Recovery_OX!F85)</f>
        <v>0</v>
      </c>
      <c r="N85" s="513">
        <f>K85*(1-Recovery_OX!E85)*(1-Recovery_OX!F85)</f>
        <v>5.3437848588753134E-4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1.6932649986489601</v>
      </c>
      <c r="H86" s="510">
        <f>H85+HWP!E86</f>
        <v>0</v>
      </c>
      <c r="I86" s="493"/>
      <c r="J86" s="512">
        <f>Garden!J93</f>
        <v>0</v>
      </c>
      <c r="K86" s="513">
        <f>Paper!J93</f>
        <v>4.9825119773223218E-4</v>
      </c>
      <c r="L86" s="514">
        <f>Wood!J93</f>
        <v>0</v>
      </c>
      <c r="M86" s="515">
        <f>J86*(1-Recovery_OX!E86)*(1-Recovery_OX!F86)</f>
        <v>0</v>
      </c>
      <c r="N86" s="513">
        <f>K86*(1-Recovery_OX!E86)*(1-Recovery_OX!F86)</f>
        <v>4.9825119773223218E-4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1.6932649986489601</v>
      </c>
      <c r="H87" s="510">
        <f>H86+HWP!E87</f>
        <v>0</v>
      </c>
      <c r="I87" s="493"/>
      <c r="J87" s="512">
        <f>Garden!J94</f>
        <v>0</v>
      </c>
      <c r="K87" s="513">
        <f>Paper!J94</f>
        <v>4.6456633752626992E-4</v>
      </c>
      <c r="L87" s="514">
        <f>Wood!J94</f>
        <v>0</v>
      </c>
      <c r="M87" s="515">
        <f>J87*(1-Recovery_OX!E87)*(1-Recovery_OX!F87)</f>
        <v>0</v>
      </c>
      <c r="N87" s="513">
        <f>K87*(1-Recovery_OX!E87)*(1-Recovery_OX!F87)</f>
        <v>4.6456633752626992E-4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1.6932649986489601</v>
      </c>
      <c r="H88" s="510">
        <f>H87+HWP!E88</f>
        <v>0</v>
      </c>
      <c r="I88" s="493"/>
      <c r="J88" s="512">
        <f>Garden!J95</f>
        <v>0</v>
      </c>
      <c r="K88" s="513">
        <f>Paper!J95</f>
        <v>4.3315878204583494E-4</v>
      </c>
      <c r="L88" s="514">
        <f>Wood!J95</f>
        <v>0</v>
      </c>
      <c r="M88" s="515">
        <f>J88*(1-Recovery_OX!E88)*(1-Recovery_OX!F88)</f>
        <v>0</v>
      </c>
      <c r="N88" s="513">
        <f>K88*(1-Recovery_OX!E88)*(1-Recovery_OX!F88)</f>
        <v>4.3315878204583494E-4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1.6932649986489601</v>
      </c>
      <c r="H89" s="510">
        <f>H88+HWP!E89</f>
        <v>0</v>
      </c>
      <c r="I89" s="493"/>
      <c r="J89" s="512">
        <f>Garden!J96</f>
        <v>0</v>
      </c>
      <c r="K89" s="513">
        <f>Paper!J96</f>
        <v>4.0387457141752411E-4</v>
      </c>
      <c r="L89" s="514">
        <f>Wood!J96</f>
        <v>0</v>
      </c>
      <c r="M89" s="515">
        <f>J89*(1-Recovery_OX!E89)*(1-Recovery_OX!F89)</f>
        <v>0</v>
      </c>
      <c r="N89" s="513">
        <f>K89*(1-Recovery_OX!E89)*(1-Recovery_OX!F89)</f>
        <v>4.0387457141752411E-4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1.6932649986489601</v>
      </c>
      <c r="H90" s="510">
        <f>H89+HWP!E90</f>
        <v>0</v>
      </c>
      <c r="I90" s="493"/>
      <c r="J90" s="512">
        <f>Garden!J97</f>
        <v>0</v>
      </c>
      <c r="K90" s="513">
        <f>Paper!J97</f>
        <v>3.7657015440686306E-4</v>
      </c>
      <c r="L90" s="514">
        <f>Wood!J97</f>
        <v>0</v>
      </c>
      <c r="M90" s="515">
        <f>J90*(1-Recovery_OX!E90)*(1-Recovery_OX!F90)</f>
        <v>0</v>
      </c>
      <c r="N90" s="513">
        <f>K90*(1-Recovery_OX!E90)*(1-Recovery_OX!F90)</f>
        <v>3.7657015440686306E-4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1.6932649986489601</v>
      </c>
      <c r="H91" s="510">
        <f>H90+HWP!E91</f>
        <v>0</v>
      </c>
      <c r="I91" s="493"/>
      <c r="J91" s="512">
        <f>Garden!J98</f>
        <v>0</v>
      </c>
      <c r="K91" s="513">
        <f>Paper!J98</f>
        <v>3.511116847299878E-4</v>
      </c>
      <c r="L91" s="514">
        <f>Wood!J98</f>
        <v>0</v>
      </c>
      <c r="M91" s="515">
        <f>J91*(1-Recovery_OX!E91)*(1-Recovery_OX!F91)</f>
        <v>0</v>
      </c>
      <c r="N91" s="513">
        <f>K91*(1-Recovery_OX!E91)*(1-Recovery_OX!F91)</f>
        <v>3.511116847299878E-4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1.6932649986489601</v>
      </c>
      <c r="H92" s="519">
        <f>H91+HWP!E92</f>
        <v>0</v>
      </c>
      <c r="I92" s="493"/>
      <c r="J92" s="521">
        <f>Garden!J99</f>
        <v>0</v>
      </c>
      <c r="K92" s="522">
        <f>Paper!J99</f>
        <v>3.2737436493900638E-4</v>
      </c>
      <c r="L92" s="523">
        <f>Wood!J99</f>
        <v>0</v>
      </c>
      <c r="M92" s="524">
        <f>J92*(1-Recovery_OX!E92)*(1-Recovery_OX!F92)</f>
        <v>0</v>
      </c>
      <c r="N92" s="522">
        <f>K92*(1-Recovery_OX!E92)*(1-Recovery_OX!F92)</f>
        <v>3.2737436493900638E-4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2017-09-14T05:59:22Z</dcterms:modified>
</cp:coreProperties>
</file>