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2_Kaltim\"/>
    </mc:Choice>
  </mc:AlternateContent>
  <bookViews>
    <workbookView xWindow="0" yWindow="0" windowWidth="20490" windowHeight="7755" tabRatio="917" firstSheet="7" activeTab="11"/>
  </bookViews>
  <sheets>
    <sheet name="4A_DOC" sheetId="21" r:id="rId1"/>
    <sheet name="4B_CH4 emissions" sheetId="1" r:id="rId2"/>
    <sheet name="4B_N2O emission" sheetId="2" r:id="rId3"/>
    <sheet name="4C1_Amount_Waste_OpenBurned" sheetId="4" r:id="rId4"/>
    <sheet name="4C2_CO2_OpenBurning" sheetId="5" r:id="rId5"/>
    <sheet name="4C2_CH4_OpenBurning" sheetId="8" r:id="rId6"/>
    <sheet name="4C2_N2O_OpenBurning" sheetId="10" r:id="rId7"/>
    <sheet name="REKAPITULASI" sheetId="22" r:id="rId8"/>
    <sheet name="4D1_TOW_DomesticWastewater" sheetId="11" r:id="rId9"/>
    <sheet name="4D1_CH4_EF_DomesticWastewater" sheetId="12" r:id="rId10"/>
    <sheet name="4D1_CH4_Domestic_Wastewater" sheetId="13" r:id="rId11"/>
    <sheet name="4D1_N_effluent" sheetId="17" r:id="rId12"/>
    <sheet name="4D1_Indirect_N2O" sheetId="18" r:id="rId13"/>
  </sheets>
  <externalReferences>
    <externalReference r:id="rId14"/>
    <externalReference r:id="rId15"/>
  </externalReferences>
  <definedNames>
    <definedName name="_xlnm.Print_Area" localSheetId="2">'4B_N2O emission'!$A$2:$E$41</definedName>
    <definedName name="_xlnm.Print_Area" localSheetId="3">'4C1_Amount_Waste_OpenBurned'!$A$2:$G$33</definedName>
    <definedName name="_xlnm.Print_Area" localSheetId="5">'4C2_CH4_OpenBurning'!$A$2:$D$34</definedName>
    <definedName name="_xlnm.Print_Area" localSheetId="4">'4C2_CO2_OpenBurning'!$A$2:$I$29</definedName>
    <definedName name="_xlnm.Print_Area" localSheetId="6">'4C2_N2O_OpenBurning'!$A$2:$D$35</definedName>
    <definedName name="_xlnm.Print_Area" localSheetId="10">'4D1_CH4_Domestic_Wastewater'!$A$2:$I$27</definedName>
    <definedName name="_xlnm.Print_Area" localSheetId="9">'4D1_CH4_EF_DomesticWastewater'!$A$2:$D$26</definedName>
    <definedName name="_xlnm.Print_Area" localSheetId="12">'4D1_Indirect_N2O'!$A$2:$F$22</definedName>
    <definedName name="_xlnm.Print_Area" localSheetId="11">'4D1_N_effluent'!$A$2:$H$22</definedName>
    <definedName name="_xlnm.Print_Area" localSheetId="8">'4D1_TOW_DomesticWastewater'!$A$2:$E$34</definedName>
  </definedNames>
  <calcPr calcId="152511"/>
</workbook>
</file>

<file path=xl/calcChain.xml><?xml version="1.0" encoding="utf-8"?>
<calcChain xmlns="http://schemas.openxmlformats.org/spreadsheetml/2006/main">
  <c r="B27" i="11" l="1"/>
  <c r="B28" i="11"/>
  <c r="B29" i="11"/>
  <c r="B30" i="11"/>
  <c r="B31" i="11"/>
  <c r="B26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12" i="11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12" i="4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2" i="1"/>
  <c r="C17" i="17" l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16" i="17"/>
  <c r="C15" i="17"/>
  <c r="D17" i="12" l="1"/>
  <c r="D18" i="12"/>
  <c r="B32" i="4" l="1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A70" i="22" l="1"/>
  <c r="A71" i="22"/>
  <c r="A72" i="22"/>
  <c r="A73" i="22"/>
  <c r="A74" i="22"/>
  <c r="A75" i="22"/>
  <c r="A76" i="22"/>
  <c r="A77" i="22"/>
  <c r="A78" i="22"/>
  <c r="A48" i="22"/>
  <c r="A49" i="22"/>
  <c r="A50" i="22"/>
  <c r="A17" i="22"/>
  <c r="A43" i="22" s="1"/>
  <c r="A18" i="22"/>
  <c r="A44" i="22" s="1"/>
  <c r="A19" i="22"/>
  <c r="A45" i="22" s="1"/>
  <c r="A20" i="22"/>
  <c r="A46" i="22" s="1"/>
  <c r="A21" i="22"/>
  <c r="A47" i="22" s="1"/>
  <c r="A22" i="22"/>
  <c r="A23" i="22"/>
  <c r="A24" i="22"/>
  <c r="A25" i="22"/>
  <c r="A51" i="22" s="1"/>
  <c r="E562" i="13"/>
  <c r="E561" i="13"/>
  <c r="E560" i="13"/>
  <c r="E559" i="13"/>
  <c r="E557" i="13"/>
  <c r="E556" i="13"/>
  <c r="E555" i="13"/>
  <c r="E554" i="13"/>
  <c r="E552" i="13"/>
  <c r="E551" i="13"/>
  <c r="E550" i="13"/>
  <c r="E549" i="13"/>
  <c r="E534" i="13"/>
  <c r="E533" i="13"/>
  <c r="E532" i="13"/>
  <c r="E531" i="13"/>
  <c r="E529" i="13"/>
  <c r="E528" i="13"/>
  <c r="E527" i="13"/>
  <c r="E526" i="13"/>
  <c r="E524" i="13"/>
  <c r="E523" i="13"/>
  <c r="E522" i="13"/>
  <c r="E521" i="13"/>
  <c r="E506" i="13"/>
  <c r="E505" i="13"/>
  <c r="E504" i="13"/>
  <c r="E503" i="13"/>
  <c r="E501" i="13"/>
  <c r="E500" i="13"/>
  <c r="E499" i="13"/>
  <c r="E498" i="13"/>
  <c r="E496" i="13"/>
  <c r="E495" i="13"/>
  <c r="E494" i="13"/>
  <c r="E493" i="13"/>
  <c r="E478" i="13"/>
  <c r="E477" i="13"/>
  <c r="E476" i="13"/>
  <c r="E475" i="13"/>
  <c r="E473" i="13"/>
  <c r="E472" i="13"/>
  <c r="E471" i="13"/>
  <c r="E470" i="13"/>
  <c r="E468" i="13"/>
  <c r="E467" i="13"/>
  <c r="E466" i="13"/>
  <c r="E465" i="13"/>
  <c r="E450" i="13"/>
  <c r="E449" i="13"/>
  <c r="E448" i="13"/>
  <c r="E447" i="13"/>
  <c r="E445" i="13"/>
  <c r="E444" i="13"/>
  <c r="E443" i="13"/>
  <c r="E442" i="13"/>
  <c r="E440" i="13"/>
  <c r="E439" i="13"/>
  <c r="E438" i="13"/>
  <c r="E437" i="13"/>
  <c r="E422" i="13"/>
  <c r="E421" i="13"/>
  <c r="E420" i="13"/>
  <c r="E419" i="13"/>
  <c r="E417" i="13"/>
  <c r="E416" i="13"/>
  <c r="E415" i="13"/>
  <c r="E414" i="13"/>
  <c r="E412" i="13"/>
  <c r="E411" i="13"/>
  <c r="E410" i="13"/>
  <c r="E409" i="13"/>
  <c r="E394" i="13"/>
  <c r="E393" i="13"/>
  <c r="E392" i="13"/>
  <c r="E391" i="13"/>
  <c r="E389" i="13"/>
  <c r="E388" i="13"/>
  <c r="E387" i="13"/>
  <c r="E386" i="13"/>
  <c r="E384" i="13"/>
  <c r="E383" i="13"/>
  <c r="E382" i="13"/>
  <c r="E381" i="13"/>
  <c r="E366" i="13"/>
  <c r="E365" i="13"/>
  <c r="E364" i="13"/>
  <c r="E363" i="13"/>
  <c r="E361" i="13"/>
  <c r="E360" i="13"/>
  <c r="E359" i="13"/>
  <c r="E358" i="13"/>
  <c r="E356" i="13"/>
  <c r="E355" i="13"/>
  <c r="E354" i="13"/>
  <c r="E353" i="13"/>
  <c r="E338" i="13"/>
  <c r="E337" i="13"/>
  <c r="E336" i="13"/>
  <c r="E335" i="13"/>
  <c r="E333" i="13"/>
  <c r="E332" i="13"/>
  <c r="E331" i="13"/>
  <c r="E330" i="13"/>
  <c r="E328" i="13"/>
  <c r="E327" i="13"/>
  <c r="E326" i="13"/>
  <c r="E325" i="13"/>
  <c r="H597" i="5"/>
  <c r="H596" i="5"/>
  <c r="H595" i="5"/>
  <c r="H594" i="5"/>
  <c r="F594" i="5"/>
  <c r="H593" i="5"/>
  <c r="F593" i="5"/>
  <c r="H592" i="5"/>
  <c r="F592" i="5"/>
  <c r="H591" i="5"/>
  <c r="H590" i="5"/>
  <c r="F590" i="5"/>
  <c r="H589" i="5"/>
  <c r="H567" i="5"/>
  <c r="H566" i="5"/>
  <c r="H565" i="5"/>
  <c r="H564" i="5"/>
  <c r="F564" i="5"/>
  <c r="H563" i="5"/>
  <c r="F563" i="5"/>
  <c r="H562" i="5"/>
  <c r="F562" i="5"/>
  <c r="H561" i="5"/>
  <c r="H560" i="5"/>
  <c r="F560" i="5"/>
  <c r="H559" i="5"/>
  <c r="H537" i="5"/>
  <c r="H536" i="5"/>
  <c r="H535" i="5"/>
  <c r="H534" i="5"/>
  <c r="F534" i="5"/>
  <c r="H533" i="5"/>
  <c r="F533" i="5"/>
  <c r="H532" i="5"/>
  <c r="F532" i="5"/>
  <c r="H531" i="5"/>
  <c r="H530" i="5"/>
  <c r="F530" i="5"/>
  <c r="H529" i="5"/>
  <c r="H507" i="5"/>
  <c r="H506" i="5"/>
  <c r="H505" i="5"/>
  <c r="H504" i="5"/>
  <c r="F504" i="5"/>
  <c r="H503" i="5"/>
  <c r="F503" i="5"/>
  <c r="H502" i="5"/>
  <c r="F502" i="5"/>
  <c r="H501" i="5"/>
  <c r="H500" i="5"/>
  <c r="F500" i="5"/>
  <c r="H499" i="5"/>
  <c r="H477" i="5"/>
  <c r="H476" i="5"/>
  <c r="H475" i="5"/>
  <c r="H474" i="5"/>
  <c r="F474" i="5"/>
  <c r="H473" i="5"/>
  <c r="F473" i="5"/>
  <c r="H472" i="5"/>
  <c r="F472" i="5"/>
  <c r="H471" i="5"/>
  <c r="H470" i="5"/>
  <c r="F470" i="5"/>
  <c r="H469" i="5"/>
  <c r="H447" i="5"/>
  <c r="H446" i="5"/>
  <c r="H445" i="5"/>
  <c r="H444" i="5"/>
  <c r="F444" i="5"/>
  <c r="H443" i="5"/>
  <c r="F443" i="5"/>
  <c r="H442" i="5"/>
  <c r="F442" i="5"/>
  <c r="H441" i="5"/>
  <c r="H440" i="5"/>
  <c r="F440" i="5"/>
  <c r="H439" i="5"/>
  <c r="H417" i="5"/>
  <c r="H416" i="5"/>
  <c r="H415" i="5"/>
  <c r="H414" i="5"/>
  <c r="F414" i="5"/>
  <c r="H413" i="5"/>
  <c r="F413" i="5"/>
  <c r="H412" i="5"/>
  <c r="F412" i="5"/>
  <c r="H411" i="5"/>
  <c r="H410" i="5"/>
  <c r="F410" i="5"/>
  <c r="H409" i="5"/>
  <c r="H387" i="5"/>
  <c r="H386" i="5"/>
  <c r="H385" i="5"/>
  <c r="H384" i="5"/>
  <c r="F384" i="5"/>
  <c r="H383" i="5"/>
  <c r="F383" i="5"/>
  <c r="H382" i="5"/>
  <c r="F382" i="5"/>
  <c r="H381" i="5"/>
  <c r="H380" i="5"/>
  <c r="F380" i="5"/>
  <c r="H379" i="5"/>
  <c r="H357" i="5"/>
  <c r="H356" i="5"/>
  <c r="H355" i="5"/>
  <c r="H354" i="5"/>
  <c r="F354" i="5"/>
  <c r="H353" i="5"/>
  <c r="F353" i="5"/>
  <c r="H352" i="5"/>
  <c r="F352" i="5"/>
  <c r="H351" i="5"/>
  <c r="H350" i="5"/>
  <c r="F350" i="5"/>
  <c r="H349" i="5"/>
  <c r="E310" i="13" l="1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B32" i="17"/>
  <c r="H12" i="17"/>
  <c r="B32" i="11"/>
  <c r="E12" i="11"/>
  <c r="C11" i="8"/>
  <c r="B79" i="22" l="1"/>
  <c r="C79" i="22" s="1"/>
  <c r="D22" i="18"/>
  <c r="D23" i="18"/>
  <c r="D24" i="18"/>
  <c r="D25" i="18"/>
  <c r="D26" i="18"/>
  <c r="D27" i="18"/>
  <c r="D28" i="18"/>
  <c r="D29" i="18"/>
  <c r="D30" i="18"/>
  <c r="D31" i="18"/>
  <c r="H23" i="17"/>
  <c r="B22" i="18" s="1"/>
  <c r="F22" i="18" s="1"/>
  <c r="G22" i="18" s="1"/>
  <c r="D70" i="22" s="1"/>
  <c r="H24" i="17"/>
  <c r="B23" i="18" s="1"/>
  <c r="F23" i="18" s="1"/>
  <c r="G23" i="18" s="1"/>
  <c r="D71" i="22" s="1"/>
  <c r="H25" i="17"/>
  <c r="B24" i="18" s="1"/>
  <c r="F24" i="18" s="1"/>
  <c r="G24" i="18" s="1"/>
  <c r="D72" i="22" s="1"/>
  <c r="H26" i="17"/>
  <c r="B25" i="18" s="1"/>
  <c r="F25" i="18" s="1"/>
  <c r="G25" i="18" s="1"/>
  <c r="D73" i="22" s="1"/>
  <c r="H27" i="17"/>
  <c r="B26" i="18" s="1"/>
  <c r="F26" i="18" s="1"/>
  <c r="G26" i="18" s="1"/>
  <c r="D74" i="22" s="1"/>
  <c r="H28" i="17"/>
  <c r="B27" i="18" s="1"/>
  <c r="F27" i="18" s="1"/>
  <c r="G27" i="18" s="1"/>
  <c r="D75" i="22" s="1"/>
  <c r="H29" i="17"/>
  <c r="B28" i="18" s="1"/>
  <c r="F28" i="18" s="1"/>
  <c r="G28" i="18" s="1"/>
  <c r="D76" i="22" s="1"/>
  <c r="H30" i="17"/>
  <c r="B29" i="18" s="1"/>
  <c r="F29" i="18" s="1"/>
  <c r="G29" i="18" s="1"/>
  <c r="D77" i="22" s="1"/>
  <c r="H31" i="17"/>
  <c r="B30" i="18" s="1"/>
  <c r="F30" i="18" s="1"/>
  <c r="G30" i="18" s="1"/>
  <c r="D78" i="22" s="1"/>
  <c r="H32" i="17"/>
  <c r="B31" i="18" s="1"/>
  <c r="F31" i="18" s="1"/>
  <c r="G31" i="18" s="1"/>
  <c r="D79" i="22" s="1"/>
  <c r="E79" i="22" s="1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D17" i="22" s="1"/>
  <c r="C24" i="2"/>
  <c r="E24" i="2" s="1"/>
  <c r="D18" i="22" s="1"/>
  <c r="C25" i="2"/>
  <c r="E25" i="2" s="1"/>
  <c r="D19" i="22" s="1"/>
  <c r="C26" i="2"/>
  <c r="E26" i="2" s="1"/>
  <c r="D20" i="22" s="1"/>
  <c r="C27" i="2"/>
  <c r="E27" i="2" s="1"/>
  <c r="D21" i="22" s="1"/>
  <c r="C28" i="2"/>
  <c r="E28" i="2" s="1"/>
  <c r="D22" i="22" s="1"/>
  <c r="C29" i="2"/>
  <c r="E29" i="2" s="1"/>
  <c r="D23" i="22" s="1"/>
  <c r="C30" i="2"/>
  <c r="E30" i="2" s="1"/>
  <c r="D24" i="22" s="1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E14" i="1"/>
  <c r="E15" i="1"/>
  <c r="E16" i="1"/>
  <c r="E17" i="1"/>
  <c r="E18" i="1"/>
  <c r="E19" i="1"/>
  <c r="E20" i="1"/>
  <c r="E21" i="1"/>
  <c r="E22" i="1"/>
  <c r="G22" i="1" s="1"/>
  <c r="B16" i="22" s="1"/>
  <c r="E23" i="1"/>
  <c r="G23" i="1" s="1"/>
  <c r="B17" i="22" s="1"/>
  <c r="E24" i="1"/>
  <c r="G24" i="1" s="1"/>
  <c r="B18" i="22" s="1"/>
  <c r="E25" i="1"/>
  <c r="G25" i="1" s="1"/>
  <c r="B19" i="22" s="1"/>
  <c r="E26" i="1"/>
  <c r="G26" i="1" s="1"/>
  <c r="B20" i="22" s="1"/>
  <c r="E27" i="1"/>
  <c r="G27" i="1" s="1"/>
  <c r="B21" i="22" s="1"/>
  <c r="E28" i="1"/>
  <c r="G28" i="1" s="1"/>
  <c r="B22" i="22" s="1"/>
  <c r="E29" i="1"/>
  <c r="G29" i="1" s="1"/>
  <c r="B23" i="22" s="1"/>
  <c r="E30" i="1"/>
  <c r="G30" i="1" s="1"/>
  <c r="B24" i="22" s="1"/>
  <c r="E31" i="1"/>
  <c r="G31" i="1" s="1"/>
  <c r="B25" i="22" s="1"/>
  <c r="E32" i="1"/>
  <c r="E23" i="11"/>
  <c r="M23" i="13" s="1"/>
  <c r="E24" i="11"/>
  <c r="M24" i="13" s="1"/>
  <c r="E25" i="11"/>
  <c r="M25" i="13" s="1"/>
  <c r="E26" i="11"/>
  <c r="M26" i="13" s="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0" i="8"/>
  <c r="C22" i="8"/>
  <c r="C23" i="8"/>
  <c r="C24" i="8"/>
  <c r="C25" i="8"/>
  <c r="C26" i="8"/>
  <c r="C27" i="8"/>
  <c r="C28" i="8"/>
  <c r="C29" i="8"/>
  <c r="C30" i="8"/>
  <c r="C31" i="8"/>
  <c r="G22" i="4"/>
  <c r="L23" i="5" s="1"/>
  <c r="G23" i="4"/>
  <c r="B22" i="8" s="1"/>
  <c r="D22" i="8" s="1"/>
  <c r="B43" i="22" s="1"/>
  <c r="G24" i="4"/>
  <c r="B23" i="8" s="1"/>
  <c r="D23" i="8" s="1"/>
  <c r="B44" i="22" s="1"/>
  <c r="G25" i="4"/>
  <c r="B24" i="8" s="1"/>
  <c r="D24" i="8" s="1"/>
  <c r="B45" i="22" s="1"/>
  <c r="G26" i="4"/>
  <c r="L27" i="5" s="1"/>
  <c r="G27" i="4"/>
  <c r="B27" i="10" s="1"/>
  <c r="D27" i="10" s="1"/>
  <c r="D47" i="22" s="1"/>
  <c r="G28" i="4"/>
  <c r="B27" i="8" s="1"/>
  <c r="D27" i="8" s="1"/>
  <c r="B48" i="22" s="1"/>
  <c r="G29" i="4"/>
  <c r="L30" i="5" s="1"/>
  <c r="G30" i="4"/>
  <c r="B30" i="10" s="1"/>
  <c r="D30" i="10" s="1"/>
  <c r="D50" i="22" s="1"/>
  <c r="G31" i="4"/>
  <c r="B30" i="8" s="1"/>
  <c r="D30" i="8" s="1"/>
  <c r="B51" i="22" s="1"/>
  <c r="C23" i="22" l="1"/>
  <c r="C20" i="22"/>
  <c r="E18" i="22"/>
  <c r="E74" i="22"/>
  <c r="C48" i="22"/>
  <c r="C19" i="22"/>
  <c r="E17" i="22"/>
  <c r="E73" i="22"/>
  <c r="E47" i="22"/>
  <c r="C18" i="22"/>
  <c r="E24" i="22"/>
  <c r="E72" i="22"/>
  <c r="C25" i="22"/>
  <c r="C17" i="22"/>
  <c r="E23" i="22"/>
  <c r="E71" i="22"/>
  <c r="C45" i="22"/>
  <c r="C24" i="22"/>
  <c r="E22" i="22"/>
  <c r="E78" i="22"/>
  <c r="E70" i="22"/>
  <c r="C44" i="22"/>
  <c r="E21" i="22"/>
  <c r="E77" i="22"/>
  <c r="C51" i="22"/>
  <c r="C43" i="22"/>
  <c r="C22" i="22"/>
  <c r="E20" i="22"/>
  <c r="E76" i="22"/>
  <c r="E50" i="22"/>
  <c r="C21" i="22"/>
  <c r="E19" i="22"/>
  <c r="E75" i="22"/>
  <c r="L26" i="5"/>
  <c r="C416" i="5" s="1"/>
  <c r="I416" i="5" s="1"/>
  <c r="F387" i="13"/>
  <c r="I387" i="13" s="1"/>
  <c r="J387" i="13" s="1"/>
  <c r="F395" i="13"/>
  <c r="I395" i="13" s="1"/>
  <c r="J395" i="13" s="1"/>
  <c r="F389" i="13"/>
  <c r="I389" i="13" s="1"/>
  <c r="J389" i="13" s="1"/>
  <c r="F385" i="13"/>
  <c r="I385" i="13" s="1"/>
  <c r="J385" i="13" s="1"/>
  <c r="F393" i="13"/>
  <c r="I393" i="13" s="1"/>
  <c r="J393" i="13" s="1"/>
  <c r="F386" i="13"/>
  <c r="I386" i="13" s="1"/>
  <c r="J386" i="13" s="1"/>
  <c r="F394" i="13"/>
  <c r="I394" i="13" s="1"/>
  <c r="J394" i="13" s="1"/>
  <c r="F391" i="13"/>
  <c r="I391" i="13" s="1"/>
  <c r="J391" i="13" s="1"/>
  <c r="F392" i="13"/>
  <c r="I392" i="13" s="1"/>
  <c r="J392" i="13" s="1"/>
  <c r="F381" i="13"/>
  <c r="I381" i="13" s="1"/>
  <c r="F382" i="13"/>
  <c r="I382" i="13" s="1"/>
  <c r="J382" i="13" s="1"/>
  <c r="F383" i="13"/>
  <c r="I383" i="13" s="1"/>
  <c r="J383" i="13" s="1"/>
  <c r="F388" i="13"/>
  <c r="I388" i="13" s="1"/>
  <c r="J388" i="13" s="1"/>
  <c r="F390" i="13"/>
  <c r="I390" i="13" s="1"/>
  <c r="J390" i="13" s="1"/>
  <c r="F384" i="13"/>
  <c r="I384" i="13" s="1"/>
  <c r="J384" i="13" s="1"/>
  <c r="F442" i="13"/>
  <c r="I442" i="13" s="1"/>
  <c r="J442" i="13" s="1"/>
  <c r="F450" i="13"/>
  <c r="I450" i="13" s="1"/>
  <c r="J450" i="13" s="1"/>
  <c r="F443" i="13"/>
  <c r="I443" i="13" s="1"/>
  <c r="J443" i="13" s="1"/>
  <c r="F451" i="13"/>
  <c r="I451" i="13" s="1"/>
  <c r="J451" i="13" s="1"/>
  <c r="F444" i="13"/>
  <c r="I444" i="13" s="1"/>
  <c r="J444" i="13" s="1"/>
  <c r="F437" i="13"/>
  <c r="I437" i="13" s="1"/>
  <c r="F445" i="13"/>
  <c r="I445" i="13" s="1"/>
  <c r="J445" i="13" s="1"/>
  <c r="F440" i="13"/>
  <c r="I440" i="13" s="1"/>
  <c r="J440" i="13" s="1"/>
  <c r="F448" i="13"/>
  <c r="I448" i="13" s="1"/>
  <c r="J448" i="13" s="1"/>
  <c r="F441" i="13"/>
  <c r="I441" i="13" s="1"/>
  <c r="J441" i="13" s="1"/>
  <c r="F449" i="13"/>
  <c r="I449" i="13" s="1"/>
  <c r="J449" i="13" s="1"/>
  <c r="F438" i="13"/>
  <c r="I438" i="13" s="1"/>
  <c r="J438" i="13" s="1"/>
  <c r="F439" i="13"/>
  <c r="I439" i="13" s="1"/>
  <c r="J439" i="13" s="1"/>
  <c r="F446" i="13"/>
  <c r="I446" i="13" s="1"/>
  <c r="J446" i="13" s="1"/>
  <c r="F447" i="13"/>
  <c r="I447" i="13" s="1"/>
  <c r="J447" i="13" s="1"/>
  <c r="C536" i="5"/>
  <c r="I536" i="5" s="1"/>
  <c r="C534" i="5"/>
  <c r="I534" i="5" s="1"/>
  <c r="C530" i="5"/>
  <c r="I530" i="5" s="1"/>
  <c r="C537" i="5"/>
  <c r="I537" i="5" s="1"/>
  <c r="C532" i="5"/>
  <c r="I532" i="5" s="1"/>
  <c r="C531" i="5"/>
  <c r="I531" i="5" s="1"/>
  <c r="C535" i="5"/>
  <c r="I535" i="5" s="1"/>
  <c r="C533" i="5"/>
  <c r="I533" i="5" s="1"/>
  <c r="C529" i="5"/>
  <c r="I529" i="5" s="1"/>
  <c r="F498" i="13"/>
  <c r="I498" i="13" s="1"/>
  <c r="J498" i="13" s="1"/>
  <c r="F506" i="13"/>
  <c r="I506" i="13" s="1"/>
  <c r="J506" i="13" s="1"/>
  <c r="F499" i="13"/>
  <c r="I499" i="13" s="1"/>
  <c r="J499" i="13" s="1"/>
  <c r="F507" i="13"/>
  <c r="I507" i="13" s="1"/>
  <c r="J507" i="13" s="1"/>
  <c r="F500" i="13"/>
  <c r="I500" i="13" s="1"/>
  <c r="J500" i="13" s="1"/>
  <c r="F493" i="13"/>
  <c r="I493" i="13" s="1"/>
  <c r="F501" i="13"/>
  <c r="I501" i="13" s="1"/>
  <c r="J501" i="13" s="1"/>
  <c r="F496" i="13"/>
  <c r="I496" i="13" s="1"/>
  <c r="J496" i="13" s="1"/>
  <c r="F504" i="13"/>
  <c r="I504" i="13" s="1"/>
  <c r="J504" i="13" s="1"/>
  <c r="F497" i="13"/>
  <c r="I497" i="13" s="1"/>
  <c r="J497" i="13" s="1"/>
  <c r="F505" i="13"/>
  <c r="I505" i="13" s="1"/>
  <c r="J505" i="13" s="1"/>
  <c r="F494" i="13"/>
  <c r="I494" i="13" s="1"/>
  <c r="J494" i="13" s="1"/>
  <c r="F495" i="13"/>
  <c r="I495" i="13" s="1"/>
  <c r="J495" i="13" s="1"/>
  <c r="F502" i="13"/>
  <c r="I502" i="13" s="1"/>
  <c r="J502" i="13" s="1"/>
  <c r="F503" i="13"/>
  <c r="I503" i="13" s="1"/>
  <c r="J503" i="13" s="1"/>
  <c r="F469" i="13"/>
  <c r="I469" i="13" s="1"/>
  <c r="J469" i="13" s="1"/>
  <c r="F477" i="13"/>
  <c r="I477" i="13" s="1"/>
  <c r="J477" i="13" s="1"/>
  <c r="F470" i="13"/>
  <c r="I470" i="13" s="1"/>
  <c r="J470" i="13" s="1"/>
  <c r="F478" i="13"/>
  <c r="I478" i="13" s="1"/>
  <c r="J478" i="13" s="1"/>
  <c r="F471" i="13"/>
  <c r="I471" i="13" s="1"/>
  <c r="J471" i="13" s="1"/>
  <c r="F479" i="13"/>
  <c r="I479" i="13" s="1"/>
  <c r="J479" i="13" s="1"/>
  <c r="F472" i="13"/>
  <c r="I472" i="13" s="1"/>
  <c r="J472" i="13" s="1"/>
  <c r="F465" i="13"/>
  <c r="I465" i="13" s="1"/>
  <c r="F467" i="13"/>
  <c r="I467" i="13" s="1"/>
  <c r="J467" i="13" s="1"/>
  <c r="F475" i="13"/>
  <c r="I475" i="13" s="1"/>
  <c r="J475" i="13" s="1"/>
  <c r="F468" i="13"/>
  <c r="I468" i="13" s="1"/>
  <c r="J468" i="13" s="1"/>
  <c r="F476" i="13"/>
  <c r="I476" i="13" s="1"/>
  <c r="J476" i="13" s="1"/>
  <c r="F466" i="13"/>
  <c r="I466" i="13" s="1"/>
  <c r="J466" i="13" s="1"/>
  <c r="F473" i="13"/>
  <c r="I473" i="13" s="1"/>
  <c r="J473" i="13" s="1"/>
  <c r="F474" i="13"/>
  <c r="I474" i="13" s="1"/>
  <c r="J474" i="13" s="1"/>
  <c r="C446" i="5"/>
  <c r="I446" i="5" s="1"/>
  <c r="C444" i="5"/>
  <c r="I444" i="5" s="1"/>
  <c r="C440" i="5"/>
  <c r="I440" i="5" s="1"/>
  <c r="C447" i="5"/>
  <c r="I447" i="5" s="1"/>
  <c r="C445" i="5"/>
  <c r="I445" i="5" s="1"/>
  <c r="C443" i="5"/>
  <c r="I443" i="5" s="1"/>
  <c r="C442" i="5"/>
  <c r="I442" i="5" s="1"/>
  <c r="C441" i="5"/>
  <c r="I441" i="5" s="1"/>
  <c r="C439" i="5"/>
  <c r="I439" i="5" s="1"/>
  <c r="F414" i="13"/>
  <c r="I414" i="13" s="1"/>
  <c r="J414" i="13" s="1"/>
  <c r="F422" i="13"/>
  <c r="I422" i="13" s="1"/>
  <c r="J422" i="13" s="1"/>
  <c r="F415" i="13"/>
  <c r="I415" i="13" s="1"/>
  <c r="J415" i="13" s="1"/>
  <c r="F423" i="13"/>
  <c r="I423" i="13" s="1"/>
  <c r="J423" i="13" s="1"/>
  <c r="F416" i="13"/>
  <c r="I416" i="13" s="1"/>
  <c r="J416" i="13" s="1"/>
  <c r="F409" i="13"/>
  <c r="I409" i="13" s="1"/>
  <c r="F417" i="13"/>
  <c r="I417" i="13" s="1"/>
  <c r="J417" i="13" s="1"/>
  <c r="F412" i="13"/>
  <c r="I412" i="13" s="1"/>
  <c r="J412" i="13" s="1"/>
  <c r="F420" i="13"/>
  <c r="I420" i="13" s="1"/>
  <c r="J420" i="13" s="1"/>
  <c r="F413" i="13"/>
  <c r="I413" i="13" s="1"/>
  <c r="J413" i="13" s="1"/>
  <c r="F421" i="13"/>
  <c r="I421" i="13" s="1"/>
  <c r="J421" i="13" s="1"/>
  <c r="F410" i="13"/>
  <c r="I410" i="13" s="1"/>
  <c r="J410" i="13" s="1"/>
  <c r="F418" i="13"/>
  <c r="I418" i="13" s="1"/>
  <c r="J418" i="13" s="1"/>
  <c r="F419" i="13"/>
  <c r="I419" i="13" s="1"/>
  <c r="J419" i="13" s="1"/>
  <c r="F411" i="13"/>
  <c r="I411" i="13" s="1"/>
  <c r="J411" i="13" s="1"/>
  <c r="B31" i="10"/>
  <c r="D31" i="10" s="1"/>
  <c r="D51" i="22" s="1"/>
  <c r="B26" i="10"/>
  <c r="D26" i="10" s="1"/>
  <c r="D46" i="22" s="1"/>
  <c r="F360" i="13"/>
  <c r="I360" i="13" s="1"/>
  <c r="J360" i="13" s="1"/>
  <c r="F353" i="13"/>
  <c r="I353" i="13" s="1"/>
  <c r="F354" i="13"/>
  <c r="I354" i="13" s="1"/>
  <c r="J354" i="13" s="1"/>
  <c r="F362" i="13"/>
  <c r="I362" i="13" s="1"/>
  <c r="J362" i="13" s="1"/>
  <c r="F358" i="13"/>
  <c r="I358" i="13" s="1"/>
  <c r="J358" i="13" s="1"/>
  <c r="F366" i="13"/>
  <c r="I366" i="13" s="1"/>
  <c r="J366" i="13" s="1"/>
  <c r="F365" i="13"/>
  <c r="I365" i="13" s="1"/>
  <c r="J365" i="13" s="1"/>
  <c r="F355" i="13"/>
  <c r="I355" i="13" s="1"/>
  <c r="J355" i="13" s="1"/>
  <c r="F367" i="13"/>
  <c r="I367" i="13" s="1"/>
  <c r="J367" i="13" s="1"/>
  <c r="F359" i="13"/>
  <c r="I359" i="13" s="1"/>
  <c r="J359" i="13" s="1"/>
  <c r="F356" i="13"/>
  <c r="I356" i="13" s="1"/>
  <c r="J356" i="13" s="1"/>
  <c r="F357" i="13"/>
  <c r="I357" i="13" s="1"/>
  <c r="J357" i="13" s="1"/>
  <c r="F363" i="13"/>
  <c r="I363" i="13" s="1"/>
  <c r="J363" i="13" s="1"/>
  <c r="F364" i="13"/>
  <c r="I364" i="13" s="1"/>
  <c r="J364" i="13" s="1"/>
  <c r="F361" i="13"/>
  <c r="I361" i="13" s="1"/>
  <c r="J361" i="13" s="1"/>
  <c r="B23" i="10"/>
  <c r="D23" i="10" s="1"/>
  <c r="D43" i="22" s="1"/>
  <c r="F552" i="13"/>
  <c r="I552" i="13" s="1"/>
  <c r="J552" i="13" s="1"/>
  <c r="F560" i="13"/>
  <c r="I560" i="13" s="1"/>
  <c r="J560" i="13" s="1"/>
  <c r="F553" i="13"/>
  <c r="I553" i="13" s="1"/>
  <c r="J553" i="13" s="1"/>
  <c r="F561" i="13"/>
  <c r="I561" i="13" s="1"/>
  <c r="J561" i="13" s="1"/>
  <c r="F554" i="13"/>
  <c r="I554" i="13" s="1"/>
  <c r="J554" i="13" s="1"/>
  <c r="F562" i="13"/>
  <c r="I562" i="13" s="1"/>
  <c r="J562" i="13" s="1"/>
  <c r="F555" i="13"/>
  <c r="I555" i="13" s="1"/>
  <c r="J555" i="13" s="1"/>
  <c r="F563" i="13"/>
  <c r="I563" i="13" s="1"/>
  <c r="J563" i="13" s="1"/>
  <c r="F550" i="13"/>
  <c r="I550" i="13" s="1"/>
  <c r="J550" i="13" s="1"/>
  <c r="F558" i="13"/>
  <c r="I558" i="13" s="1"/>
  <c r="J558" i="13" s="1"/>
  <c r="F551" i="13"/>
  <c r="I551" i="13" s="1"/>
  <c r="J551" i="13" s="1"/>
  <c r="F559" i="13"/>
  <c r="I559" i="13" s="1"/>
  <c r="J559" i="13" s="1"/>
  <c r="F556" i="13"/>
  <c r="I556" i="13" s="1"/>
  <c r="J556" i="13" s="1"/>
  <c r="F557" i="13"/>
  <c r="I557" i="13" s="1"/>
  <c r="J557" i="13" s="1"/>
  <c r="F549" i="13"/>
  <c r="I549" i="13" s="1"/>
  <c r="F332" i="13"/>
  <c r="I332" i="13" s="1"/>
  <c r="J332" i="13" s="1"/>
  <c r="F325" i="13"/>
  <c r="I325" i="13" s="1"/>
  <c r="F326" i="13"/>
  <c r="I326" i="13" s="1"/>
  <c r="J326" i="13" s="1"/>
  <c r="F334" i="13"/>
  <c r="I334" i="13" s="1"/>
  <c r="J334" i="13" s="1"/>
  <c r="F330" i="13"/>
  <c r="I330" i="13" s="1"/>
  <c r="J330" i="13" s="1"/>
  <c r="F338" i="13"/>
  <c r="I338" i="13" s="1"/>
  <c r="J338" i="13" s="1"/>
  <c r="F337" i="13"/>
  <c r="I337" i="13" s="1"/>
  <c r="J337" i="13" s="1"/>
  <c r="F327" i="13"/>
  <c r="I327" i="13" s="1"/>
  <c r="J327" i="13" s="1"/>
  <c r="F339" i="13"/>
  <c r="I339" i="13" s="1"/>
  <c r="J339" i="13" s="1"/>
  <c r="F331" i="13"/>
  <c r="I331" i="13" s="1"/>
  <c r="J331" i="13" s="1"/>
  <c r="F328" i="13"/>
  <c r="I328" i="13" s="1"/>
  <c r="J328" i="13" s="1"/>
  <c r="F329" i="13"/>
  <c r="I329" i="13" s="1"/>
  <c r="J329" i="13" s="1"/>
  <c r="F335" i="13"/>
  <c r="I335" i="13" s="1"/>
  <c r="J335" i="13" s="1"/>
  <c r="F336" i="13"/>
  <c r="I336" i="13" s="1"/>
  <c r="J336" i="13" s="1"/>
  <c r="F333" i="13"/>
  <c r="I333" i="13" s="1"/>
  <c r="J333" i="13" s="1"/>
  <c r="F525" i="13"/>
  <c r="I525" i="13" s="1"/>
  <c r="J525" i="13" s="1"/>
  <c r="F533" i="13"/>
  <c r="I533" i="13" s="1"/>
  <c r="J533" i="13" s="1"/>
  <c r="F526" i="13"/>
  <c r="I526" i="13" s="1"/>
  <c r="J526" i="13" s="1"/>
  <c r="F534" i="13"/>
  <c r="I534" i="13" s="1"/>
  <c r="J534" i="13" s="1"/>
  <c r="F527" i="13"/>
  <c r="I527" i="13" s="1"/>
  <c r="J527" i="13" s="1"/>
  <c r="F535" i="13"/>
  <c r="I535" i="13" s="1"/>
  <c r="J535" i="13" s="1"/>
  <c r="F528" i="13"/>
  <c r="I528" i="13" s="1"/>
  <c r="J528" i="13" s="1"/>
  <c r="F521" i="13"/>
  <c r="I521" i="13" s="1"/>
  <c r="F523" i="13"/>
  <c r="I523" i="13" s="1"/>
  <c r="J523" i="13" s="1"/>
  <c r="F531" i="13"/>
  <c r="I531" i="13" s="1"/>
  <c r="J531" i="13" s="1"/>
  <c r="F524" i="13"/>
  <c r="I524" i="13" s="1"/>
  <c r="J524" i="13" s="1"/>
  <c r="F532" i="13"/>
  <c r="I532" i="13" s="1"/>
  <c r="J532" i="13" s="1"/>
  <c r="F530" i="13"/>
  <c r="I530" i="13" s="1"/>
  <c r="J530" i="13" s="1"/>
  <c r="F522" i="13"/>
  <c r="I522" i="13" s="1"/>
  <c r="J522" i="13" s="1"/>
  <c r="F529" i="13"/>
  <c r="I529" i="13" s="1"/>
  <c r="J529" i="13" s="1"/>
  <c r="L25" i="5"/>
  <c r="L24" i="5"/>
  <c r="B25" i="10"/>
  <c r="D25" i="10" s="1"/>
  <c r="D45" i="22" s="1"/>
  <c r="B28" i="10"/>
  <c r="D28" i="10" s="1"/>
  <c r="D48" i="22" s="1"/>
  <c r="C324" i="5"/>
  <c r="I324" i="5" s="1"/>
  <c r="C322" i="5"/>
  <c r="I322" i="5" s="1"/>
  <c r="C327" i="5"/>
  <c r="I327" i="5" s="1"/>
  <c r="C319" i="5"/>
  <c r="I319" i="5" s="1"/>
  <c r="C326" i="5"/>
  <c r="I326" i="5" s="1"/>
  <c r="C325" i="5"/>
  <c r="I325" i="5" s="1"/>
  <c r="C321" i="5"/>
  <c r="I321" i="5" s="1"/>
  <c r="C320" i="5"/>
  <c r="I320" i="5" s="1"/>
  <c r="C323" i="5"/>
  <c r="I323" i="5" s="1"/>
  <c r="L32" i="5"/>
  <c r="B29" i="10"/>
  <c r="D29" i="10" s="1"/>
  <c r="D49" i="22" s="1"/>
  <c r="A28" i="4"/>
  <c r="A28" i="10"/>
  <c r="A27" i="8"/>
  <c r="K29" i="5"/>
  <c r="A28" i="17"/>
  <c r="L28" i="13"/>
  <c r="A27" i="18"/>
  <c r="A28" i="11"/>
  <c r="A30" i="18"/>
  <c r="A31" i="11"/>
  <c r="A30" i="8"/>
  <c r="A31" i="17"/>
  <c r="A31" i="10"/>
  <c r="A31" i="4"/>
  <c r="L31" i="13"/>
  <c r="K32" i="5"/>
  <c r="A26" i="8"/>
  <c r="A27" i="11"/>
  <c r="L27" i="13"/>
  <c r="K28" i="5"/>
  <c r="A26" i="18"/>
  <c r="A27" i="4"/>
  <c r="A27" i="17"/>
  <c r="A27" i="10"/>
  <c r="L26" i="13"/>
  <c r="K27" i="5"/>
  <c r="A25" i="8"/>
  <c r="A25" i="18"/>
  <c r="A26" i="11"/>
  <c r="A26" i="17"/>
  <c r="A26" i="10"/>
  <c r="A26" i="4"/>
  <c r="L25" i="13"/>
  <c r="K26" i="5"/>
  <c r="A24" i="8"/>
  <c r="A24" i="18"/>
  <c r="A25" i="11"/>
  <c r="A25" i="17"/>
  <c r="A25" i="10"/>
  <c r="A25" i="4"/>
  <c r="A22" i="18"/>
  <c r="A23" i="11"/>
  <c r="A22" i="8"/>
  <c r="K24" i="5"/>
  <c r="A23" i="17"/>
  <c r="A23" i="10"/>
  <c r="A23" i="4"/>
  <c r="L23" i="13"/>
  <c r="A29" i="18"/>
  <c r="A30" i="17"/>
  <c r="A30" i="10"/>
  <c r="A30" i="11"/>
  <c r="A30" i="4"/>
  <c r="A29" i="8"/>
  <c r="K31" i="5"/>
  <c r="L30" i="13"/>
  <c r="K25" i="5"/>
  <c r="A23" i="18"/>
  <c r="A24" i="11"/>
  <c r="A24" i="4"/>
  <c r="A24" i="17"/>
  <c r="A24" i="10"/>
  <c r="L24" i="13"/>
  <c r="A23" i="8"/>
  <c r="A29" i="17"/>
  <c r="A29" i="10"/>
  <c r="L29" i="13"/>
  <c r="A29" i="4"/>
  <c r="A28" i="8"/>
  <c r="K30" i="5"/>
  <c r="A28" i="18"/>
  <c r="A29" i="11"/>
  <c r="K33" i="5"/>
  <c r="A31" i="18"/>
  <c r="A32" i="11"/>
  <c r="A32" i="17"/>
  <c r="A32" i="10"/>
  <c r="A32" i="4"/>
  <c r="A31" i="8"/>
  <c r="L32" i="13"/>
  <c r="K23" i="5"/>
  <c r="A22" i="17"/>
  <c r="A22" i="10"/>
  <c r="A21" i="8"/>
  <c r="A16" i="22"/>
  <c r="A42" i="22" s="1"/>
  <c r="A69" i="22" s="1"/>
  <c r="A22" i="4"/>
  <c r="L22" i="13"/>
  <c r="A21" i="18"/>
  <c r="A22" i="11"/>
  <c r="A20" i="4"/>
  <c r="L20" i="13"/>
  <c r="A19" i="8"/>
  <c r="A14" i="22"/>
  <c r="A40" i="22" s="1"/>
  <c r="A67" i="22" s="1"/>
  <c r="A19" i="18"/>
  <c r="A20" i="11"/>
  <c r="K21" i="5"/>
  <c r="A20" i="17"/>
  <c r="A20" i="10"/>
  <c r="A18" i="8"/>
  <c r="A19" i="4"/>
  <c r="L19" i="13"/>
  <c r="A13" i="22"/>
  <c r="A39" i="22" s="1"/>
  <c r="A66" i="22" s="1"/>
  <c r="A18" i="18"/>
  <c r="A19" i="11"/>
  <c r="K20" i="5"/>
  <c r="A19" i="17"/>
  <c r="A19" i="10"/>
  <c r="A18" i="4"/>
  <c r="A17" i="8"/>
  <c r="L18" i="13"/>
  <c r="A12" i="22"/>
  <c r="A38" i="22" s="1"/>
  <c r="A65" i="22" s="1"/>
  <c r="A17" i="18"/>
  <c r="A18" i="11"/>
  <c r="K19" i="5"/>
  <c r="A18" i="17"/>
  <c r="A18" i="10"/>
  <c r="A21" i="17"/>
  <c r="A21" i="10"/>
  <c r="A20" i="8"/>
  <c r="A21" i="4"/>
  <c r="L21" i="13"/>
  <c r="A15" i="22"/>
  <c r="A41" i="22" s="1"/>
  <c r="A68" i="22" s="1"/>
  <c r="A20" i="18"/>
  <c r="A21" i="11"/>
  <c r="K22" i="5"/>
  <c r="L17" i="13"/>
  <c r="A16" i="18"/>
  <c r="A17" i="11"/>
  <c r="K18" i="5"/>
  <c r="A17" i="4"/>
  <c r="A11" i="22"/>
  <c r="A37" i="22" s="1"/>
  <c r="A64" i="22" s="1"/>
  <c r="A17" i="17"/>
  <c r="A17" i="10"/>
  <c r="A16" i="8"/>
  <c r="A16" i="10"/>
  <c r="A10" i="22"/>
  <c r="A36" i="22" s="1"/>
  <c r="A63" i="22" s="1"/>
  <c r="A15" i="18"/>
  <c r="A16" i="11"/>
  <c r="K17" i="5"/>
  <c r="A16" i="17"/>
  <c r="A15" i="8"/>
  <c r="A16" i="4"/>
  <c r="L16" i="13"/>
  <c r="A9" i="22"/>
  <c r="A35" i="22" s="1"/>
  <c r="A62" i="22" s="1"/>
  <c r="A14" i="18"/>
  <c r="A15" i="11"/>
  <c r="A15" i="10"/>
  <c r="K16" i="5"/>
  <c r="A15" i="17"/>
  <c r="A14" i="8"/>
  <c r="A15" i="4"/>
  <c r="L15" i="13"/>
  <c r="A14" i="17"/>
  <c r="A14" i="4"/>
  <c r="A14" i="10"/>
  <c r="L14" i="13"/>
  <c r="A13" i="8"/>
  <c r="A14" i="11"/>
  <c r="A8" i="22"/>
  <c r="A34" i="22" s="1"/>
  <c r="A61" i="22" s="1"/>
  <c r="K15" i="5"/>
  <c r="A13" i="18"/>
  <c r="B28" i="8"/>
  <c r="D28" i="8" s="1"/>
  <c r="B49" i="22" s="1"/>
  <c r="L31" i="5"/>
  <c r="B26" i="8"/>
  <c r="D26" i="8" s="1"/>
  <c r="B47" i="22" s="1"/>
  <c r="B25" i="8"/>
  <c r="D25" i="8" s="1"/>
  <c r="B46" i="22" s="1"/>
  <c r="L29" i="5"/>
  <c r="B24" i="10"/>
  <c r="D24" i="10" s="1"/>
  <c r="D44" i="22" s="1"/>
  <c r="B29" i="8"/>
  <c r="D29" i="8" s="1"/>
  <c r="B50" i="22" s="1"/>
  <c r="L28" i="5"/>
  <c r="B21" i="8"/>
  <c r="B22" i="10"/>
  <c r="D22" i="10" s="1"/>
  <c r="F79" i="22"/>
  <c r="E32" i="2"/>
  <c r="E16" i="22" s="1"/>
  <c r="E31" i="2"/>
  <c r="E20" i="2"/>
  <c r="D14" i="22" s="1"/>
  <c r="E18" i="2"/>
  <c r="D12" i="22" s="1"/>
  <c r="E17" i="2"/>
  <c r="D11" i="22" s="1"/>
  <c r="E16" i="2"/>
  <c r="D10" i="22" s="1"/>
  <c r="E14" i="2"/>
  <c r="D8" i="22" s="1"/>
  <c r="C13" i="2"/>
  <c r="E13" i="2" s="1"/>
  <c r="D7" i="22" s="1"/>
  <c r="C12" i="2"/>
  <c r="E12" i="2" s="1"/>
  <c r="D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60" i="22" s="1"/>
  <c r="C13" i="11"/>
  <c r="H14" i="17"/>
  <c r="B13" i="18" s="1"/>
  <c r="F13" i="18" s="1"/>
  <c r="G13" i="18" s="1"/>
  <c r="D61" i="22" s="1"/>
  <c r="C14" i="11"/>
  <c r="H15" i="17"/>
  <c r="B14" i="18" s="1"/>
  <c r="F14" i="18" s="1"/>
  <c r="G14" i="18" s="1"/>
  <c r="D62" i="22" s="1"/>
  <c r="C15" i="11"/>
  <c r="H16" i="17"/>
  <c r="B15" i="18" s="1"/>
  <c r="F15" i="18" s="1"/>
  <c r="G15" i="18" s="1"/>
  <c r="D63" i="22" s="1"/>
  <c r="C16" i="11"/>
  <c r="E17" i="11"/>
  <c r="M17" i="13" s="1"/>
  <c r="C17" i="11"/>
  <c r="C18" i="11"/>
  <c r="H19" i="17"/>
  <c r="B18" i="18" s="1"/>
  <c r="F18" i="18" s="1"/>
  <c r="G18" i="18" s="1"/>
  <c r="D66" i="22" s="1"/>
  <c r="C19" i="11"/>
  <c r="H20" i="17"/>
  <c r="B19" i="18" s="1"/>
  <c r="F19" i="18" s="1"/>
  <c r="G19" i="18" s="1"/>
  <c r="D67" i="22" s="1"/>
  <c r="C20" i="11"/>
  <c r="H21" i="17"/>
  <c r="B20" i="18" s="1"/>
  <c r="F20" i="18" s="1"/>
  <c r="G20" i="18" s="1"/>
  <c r="D68" i="22" s="1"/>
  <c r="C21" i="11"/>
  <c r="H22" i="17"/>
  <c r="B21" i="18" s="1"/>
  <c r="F21" i="18" s="1"/>
  <c r="G21" i="18" s="1"/>
  <c r="D69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B11" i="18"/>
  <c r="F11" i="18" s="1"/>
  <c r="G11" i="18" s="1"/>
  <c r="D59" i="22" s="1"/>
  <c r="E15" i="2"/>
  <c r="D9" i="22" s="1"/>
  <c r="E19" i="2"/>
  <c r="D13" i="22" s="1"/>
  <c r="E13" i="1"/>
  <c r="G13" i="1" s="1"/>
  <c r="B7" i="22" s="1"/>
  <c r="G14" i="1"/>
  <c r="B8" i="22" s="1"/>
  <c r="G15" i="1"/>
  <c r="B9" i="22" s="1"/>
  <c r="G18" i="1"/>
  <c r="B12" i="22" s="1"/>
  <c r="G19" i="1"/>
  <c r="B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9" i="12"/>
  <c r="D20" i="12"/>
  <c r="D21" i="12"/>
  <c r="D22" i="12"/>
  <c r="D23" i="12"/>
  <c r="D24" i="12"/>
  <c r="D25" i="12"/>
  <c r="D26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B15" i="22" s="1"/>
  <c r="E12" i="1"/>
  <c r="G20" i="1"/>
  <c r="B14" i="22" s="1"/>
  <c r="G17" i="1"/>
  <c r="B11" i="22" s="1"/>
  <c r="G16" i="1"/>
  <c r="B10" i="22" s="1"/>
  <c r="F17" i="22" l="1"/>
  <c r="C411" i="5"/>
  <c r="I411" i="5" s="1"/>
  <c r="F24" i="22"/>
  <c r="F23" i="22"/>
  <c r="F21" i="22"/>
  <c r="F19" i="22"/>
  <c r="F22" i="22"/>
  <c r="F18" i="22"/>
  <c r="F20" i="22"/>
  <c r="E59" i="22"/>
  <c r="C49" i="22"/>
  <c r="C9" i="22"/>
  <c r="E44" i="22"/>
  <c r="E51" i="22"/>
  <c r="C10" i="22"/>
  <c r="C8" i="22"/>
  <c r="E67" i="22"/>
  <c r="C11" i="22"/>
  <c r="C7" i="22"/>
  <c r="E62" i="22"/>
  <c r="E6" i="22"/>
  <c r="C46" i="22"/>
  <c r="E48" i="22"/>
  <c r="E10" i="22"/>
  <c r="E63" i="22"/>
  <c r="E14" i="22"/>
  <c r="C14" i="22"/>
  <c r="E13" i="22"/>
  <c r="E66" i="22"/>
  <c r="E7" i="22"/>
  <c r="C47" i="22"/>
  <c r="E45" i="22"/>
  <c r="E9" i="22"/>
  <c r="E61" i="22"/>
  <c r="E8" i="22"/>
  <c r="C15" i="22"/>
  <c r="E69" i="22"/>
  <c r="E43" i="22"/>
  <c r="C13" i="22"/>
  <c r="E60" i="22"/>
  <c r="E11" i="22"/>
  <c r="E46" i="22"/>
  <c r="C12" i="22"/>
  <c r="E68" i="22"/>
  <c r="E12" i="22"/>
  <c r="C50" i="22"/>
  <c r="E49" i="22"/>
  <c r="C410" i="5"/>
  <c r="I410" i="5" s="1"/>
  <c r="C413" i="5"/>
  <c r="I413" i="5" s="1"/>
  <c r="C409" i="5"/>
  <c r="I409" i="5" s="1"/>
  <c r="C417" i="5"/>
  <c r="I417" i="5" s="1"/>
  <c r="C412" i="5"/>
  <c r="I412" i="5" s="1"/>
  <c r="C415" i="5"/>
  <c r="I415" i="5" s="1"/>
  <c r="C414" i="5"/>
  <c r="I414" i="5" s="1"/>
  <c r="C472" i="5"/>
  <c r="I472" i="5" s="1"/>
  <c r="C470" i="5"/>
  <c r="I470" i="5" s="1"/>
  <c r="C474" i="5"/>
  <c r="I474" i="5" s="1"/>
  <c r="C477" i="5"/>
  <c r="I477" i="5" s="1"/>
  <c r="C476" i="5"/>
  <c r="I476" i="5" s="1"/>
  <c r="C475" i="5"/>
  <c r="I475" i="5" s="1"/>
  <c r="C473" i="5"/>
  <c r="I473" i="5" s="1"/>
  <c r="C471" i="5"/>
  <c r="I471" i="5" s="1"/>
  <c r="C469" i="5"/>
  <c r="I469" i="5" s="1"/>
  <c r="I329" i="5"/>
  <c r="M23" i="5" s="1"/>
  <c r="F42" i="22" s="1"/>
  <c r="I536" i="13"/>
  <c r="J521" i="13"/>
  <c r="J536" i="13" s="1"/>
  <c r="N30" i="13" s="1"/>
  <c r="B77" i="22" s="1"/>
  <c r="J549" i="13"/>
  <c r="J564" i="13" s="1"/>
  <c r="N31" i="13" s="1"/>
  <c r="B78" i="22" s="1"/>
  <c r="I564" i="13"/>
  <c r="J353" i="13"/>
  <c r="J368" i="13" s="1"/>
  <c r="N24" i="13" s="1"/>
  <c r="B71" i="22" s="1"/>
  <c r="I368" i="13"/>
  <c r="I424" i="13"/>
  <c r="J409" i="13"/>
  <c r="J424" i="13" s="1"/>
  <c r="N26" i="13" s="1"/>
  <c r="B73" i="22" s="1"/>
  <c r="I449" i="5"/>
  <c r="M27" i="5" s="1"/>
  <c r="F46" i="22" s="1"/>
  <c r="I539" i="5"/>
  <c r="M30" i="5" s="1"/>
  <c r="F49" i="22" s="1"/>
  <c r="E15" i="22"/>
  <c r="D25" i="22"/>
  <c r="I508" i="13"/>
  <c r="J493" i="13"/>
  <c r="J508" i="13" s="1"/>
  <c r="N29" i="13" s="1"/>
  <c r="B76" i="22" s="1"/>
  <c r="C506" i="5"/>
  <c r="I506" i="5" s="1"/>
  <c r="C504" i="5"/>
  <c r="I504" i="5" s="1"/>
  <c r="C500" i="5"/>
  <c r="I500" i="5" s="1"/>
  <c r="C501" i="5"/>
  <c r="I501" i="5" s="1"/>
  <c r="C499" i="5"/>
  <c r="I499" i="5" s="1"/>
  <c r="C507" i="5"/>
  <c r="I507" i="5" s="1"/>
  <c r="C503" i="5"/>
  <c r="I503" i="5" s="1"/>
  <c r="C502" i="5"/>
  <c r="I502" i="5" s="1"/>
  <c r="C505" i="5"/>
  <c r="I505" i="5" s="1"/>
  <c r="J437" i="13"/>
  <c r="J452" i="13" s="1"/>
  <c r="N27" i="13" s="1"/>
  <c r="B74" i="22" s="1"/>
  <c r="I452" i="13"/>
  <c r="C592" i="5"/>
  <c r="I592" i="5" s="1"/>
  <c r="C590" i="5"/>
  <c r="I590" i="5" s="1"/>
  <c r="C594" i="5"/>
  <c r="I594" i="5" s="1"/>
  <c r="C596" i="5"/>
  <c r="I596" i="5" s="1"/>
  <c r="C595" i="5"/>
  <c r="I595" i="5" s="1"/>
  <c r="C593" i="5"/>
  <c r="I593" i="5" s="1"/>
  <c r="C591" i="5"/>
  <c r="I591" i="5" s="1"/>
  <c r="C597" i="5"/>
  <c r="I597" i="5" s="1"/>
  <c r="C589" i="5"/>
  <c r="I589" i="5" s="1"/>
  <c r="C565" i="5"/>
  <c r="I565" i="5" s="1"/>
  <c r="C563" i="5"/>
  <c r="I563" i="5" s="1"/>
  <c r="C567" i="5"/>
  <c r="I567" i="5" s="1"/>
  <c r="C559" i="5"/>
  <c r="I559" i="5" s="1"/>
  <c r="C562" i="5"/>
  <c r="I562" i="5" s="1"/>
  <c r="C561" i="5"/>
  <c r="I561" i="5" s="1"/>
  <c r="C560" i="5"/>
  <c r="I560" i="5" s="1"/>
  <c r="C566" i="5"/>
  <c r="I566" i="5" s="1"/>
  <c r="C564" i="5"/>
  <c r="I564" i="5" s="1"/>
  <c r="C351" i="5"/>
  <c r="I351" i="5" s="1"/>
  <c r="C357" i="5"/>
  <c r="I357" i="5" s="1"/>
  <c r="C349" i="5"/>
  <c r="I349" i="5" s="1"/>
  <c r="C353" i="5"/>
  <c r="I353" i="5" s="1"/>
  <c r="C354" i="5"/>
  <c r="I354" i="5" s="1"/>
  <c r="C352" i="5"/>
  <c r="I352" i="5" s="1"/>
  <c r="C350" i="5"/>
  <c r="I350" i="5" s="1"/>
  <c r="C356" i="5"/>
  <c r="I356" i="5" s="1"/>
  <c r="C355" i="5"/>
  <c r="I355" i="5" s="1"/>
  <c r="I340" i="13"/>
  <c r="J325" i="13"/>
  <c r="J340" i="13" s="1"/>
  <c r="N23" i="13" s="1"/>
  <c r="B70" i="22" s="1"/>
  <c r="J381" i="13"/>
  <c r="J396" i="13" s="1"/>
  <c r="N25" i="13" s="1"/>
  <c r="B72" i="22" s="1"/>
  <c r="I396" i="13"/>
  <c r="C380" i="5"/>
  <c r="I380" i="5" s="1"/>
  <c r="C386" i="5"/>
  <c r="I386" i="5" s="1"/>
  <c r="C382" i="5"/>
  <c r="I382" i="5" s="1"/>
  <c r="C387" i="5"/>
  <c r="I387" i="5" s="1"/>
  <c r="C383" i="5"/>
  <c r="I383" i="5" s="1"/>
  <c r="C385" i="5"/>
  <c r="I385" i="5" s="1"/>
  <c r="C384" i="5"/>
  <c r="I384" i="5" s="1"/>
  <c r="C379" i="5"/>
  <c r="I379" i="5" s="1"/>
  <c r="C381" i="5"/>
  <c r="I381" i="5" s="1"/>
  <c r="I480" i="13"/>
  <c r="J465" i="13"/>
  <c r="J480" i="13" s="1"/>
  <c r="N28" i="13" s="1"/>
  <c r="B75" i="22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81" i="13"/>
  <c r="I81" i="13" s="1"/>
  <c r="J81" i="13" s="1"/>
  <c r="F74" i="13"/>
  <c r="I74" i="13" s="1"/>
  <c r="J74" i="13" s="1"/>
  <c r="F82" i="13"/>
  <c r="I82" i="13" s="1"/>
  <c r="J82" i="13" s="1"/>
  <c r="F85" i="13"/>
  <c r="I85" i="13" s="1"/>
  <c r="J85" i="13" s="1"/>
  <c r="F87" i="13"/>
  <c r="I87" i="13" s="1"/>
  <c r="J87" i="13" s="1"/>
  <c r="F75" i="13"/>
  <c r="I75" i="13" s="1"/>
  <c r="J75" i="13" s="1"/>
  <c r="F77" i="13"/>
  <c r="I77" i="13" s="1"/>
  <c r="J77" i="13" s="1"/>
  <c r="F73" i="13"/>
  <c r="I73" i="13" s="1"/>
  <c r="F79" i="13"/>
  <c r="I79" i="13" s="1"/>
  <c r="J79" i="13" s="1"/>
  <c r="F80" i="13"/>
  <c r="I80" i="13" s="1"/>
  <c r="J80" i="13" s="1"/>
  <c r="F83" i="13"/>
  <c r="I83" i="13" s="1"/>
  <c r="J83" i="13" s="1"/>
  <c r="F162" i="13"/>
  <c r="I162" i="13" s="1"/>
  <c r="J162" i="13" s="1"/>
  <c r="F170" i="13"/>
  <c r="I170" i="13" s="1"/>
  <c r="J170" i="13" s="1"/>
  <c r="F163" i="13"/>
  <c r="I163" i="13" s="1"/>
  <c r="J163" i="13" s="1"/>
  <c r="F171" i="13"/>
  <c r="I171" i="13" s="1"/>
  <c r="J171" i="13" s="1"/>
  <c r="F164" i="13"/>
  <c r="I164" i="13" s="1"/>
  <c r="J164" i="13" s="1"/>
  <c r="F157" i="13"/>
  <c r="I157" i="13" s="1"/>
  <c r="F165" i="13"/>
  <c r="I165" i="13" s="1"/>
  <c r="J165" i="13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58" i="13"/>
  <c r="I158" i="13" s="1"/>
  <c r="J158" i="13" s="1"/>
  <c r="F161" i="13"/>
  <c r="I161" i="13" s="1"/>
  <c r="J161" i="13" s="1"/>
  <c r="F169" i="13"/>
  <c r="I169" i="13" s="1"/>
  <c r="J169" i="13" s="1"/>
  <c r="F166" i="13"/>
  <c r="I166" i="13" s="1"/>
  <c r="J166" i="13" s="1"/>
  <c r="B12" i="10"/>
  <c r="D12" i="10" s="1"/>
  <c r="D32" i="22" s="1"/>
  <c r="L13" i="13"/>
  <c r="A13" i="10"/>
  <c r="A13" i="4"/>
  <c r="A13" i="11"/>
  <c r="A13" i="17"/>
  <c r="K14" i="5"/>
  <c r="A7" i="22"/>
  <c r="A33" i="22" s="1"/>
  <c r="A60" i="22" s="1"/>
  <c r="A12" i="8"/>
  <c r="A12" i="18"/>
  <c r="A6" i="22"/>
  <c r="A32" i="22" s="1"/>
  <c r="A59" i="22" s="1"/>
  <c r="A11" i="8"/>
  <c r="A12" i="11"/>
  <c r="L12" i="13"/>
  <c r="A12" i="17"/>
  <c r="K13" i="5"/>
  <c r="A12" i="10"/>
  <c r="A11" i="18"/>
  <c r="A12" i="4"/>
  <c r="G12" i="1"/>
  <c r="B6" i="22" s="1"/>
  <c r="B31" i="8"/>
  <c r="D31" i="8" s="1"/>
  <c r="L33" i="5"/>
  <c r="B32" i="10"/>
  <c r="D32" i="10" s="1"/>
  <c r="L18" i="5"/>
  <c r="B17" i="10"/>
  <c r="D17" i="10" s="1"/>
  <c r="D37" i="22" s="1"/>
  <c r="B16" i="8"/>
  <c r="D16" i="8" s="1"/>
  <c r="B37" i="22" s="1"/>
  <c r="B16" i="10"/>
  <c r="D16" i="10" s="1"/>
  <c r="D36" i="22" s="1"/>
  <c r="B15" i="8"/>
  <c r="D15" i="8" s="1"/>
  <c r="B36" i="22" s="1"/>
  <c r="L17" i="5"/>
  <c r="L21" i="5"/>
  <c r="B20" i="10"/>
  <c r="D20" i="10" s="1"/>
  <c r="D40" i="22" s="1"/>
  <c r="B19" i="8"/>
  <c r="D19" i="8" s="1"/>
  <c r="B40" i="22" s="1"/>
  <c r="L20" i="5"/>
  <c r="B19" i="10"/>
  <c r="D19" i="10" s="1"/>
  <c r="D39" i="22" s="1"/>
  <c r="B18" i="8"/>
  <c r="D18" i="8" s="1"/>
  <c r="B39" i="22" s="1"/>
  <c r="L13" i="5"/>
  <c r="C13" i="5" s="1"/>
  <c r="L15" i="5"/>
  <c r="B14" i="10"/>
  <c r="D14" i="10" s="1"/>
  <c r="D34" i="22" s="1"/>
  <c r="B13" i="8"/>
  <c r="D13" i="8" s="1"/>
  <c r="B34" i="22" s="1"/>
  <c r="L19" i="5"/>
  <c r="B18" i="10"/>
  <c r="D18" i="10" s="1"/>
  <c r="D38" i="22" s="1"/>
  <c r="B17" i="8"/>
  <c r="D17" i="8" s="1"/>
  <c r="B38" i="22" s="1"/>
  <c r="L16" i="5"/>
  <c r="B15" i="10"/>
  <c r="D15" i="10" s="1"/>
  <c r="D35" i="22" s="1"/>
  <c r="B14" i="8"/>
  <c r="D14" i="8" s="1"/>
  <c r="B35" i="22" s="1"/>
  <c r="L22" i="5"/>
  <c r="B20" i="8"/>
  <c r="D20" i="8" s="1"/>
  <c r="B41" i="22" s="1"/>
  <c r="B21" i="10"/>
  <c r="D21" i="10" s="1"/>
  <c r="D41" i="22" s="1"/>
  <c r="D11" i="8"/>
  <c r="B32" i="22" s="1"/>
  <c r="D12" i="8"/>
  <c r="B33" i="22" s="1"/>
  <c r="H17" i="17"/>
  <c r="B16" i="18" s="1"/>
  <c r="F16" i="18" s="1"/>
  <c r="G16" i="18" s="1"/>
  <c r="D64" i="22" s="1"/>
  <c r="E15" i="11"/>
  <c r="M15" i="13" s="1"/>
  <c r="E16" i="11"/>
  <c r="M16" i="13" s="1"/>
  <c r="E21" i="11"/>
  <c r="M21" i="13" s="1"/>
  <c r="E20" i="11"/>
  <c r="M20" i="13" s="1"/>
  <c r="M12" i="13"/>
  <c r="F12" i="13" s="1"/>
  <c r="I12" i="13" s="1"/>
  <c r="E13" i="11"/>
  <c r="M13" i="13" s="1"/>
  <c r="E19" i="11"/>
  <c r="M19" i="13" s="1"/>
  <c r="F16" i="22"/>
  <c r="D42" i="22"/>
  <c r="D21" i="8"/>
  <c r="B42" i="22" s="1"/>
  <c r="H18" i="17"/>
  <c r="B17" i="18" s="1"/>
  <c r="F17" i="18" s="1"/>
  <c r="G17" i="18" s="1"/>
  <c r="D65" i="22" s="1"/>
  <c r="E18" i="11"/>
  <c r="M18" i="13" s="1"/>
  <c r="B13" i="10"/>
  <c r="D44" i="21"/>
  <c r="E22" i="11"/>
  <c r="M22" i="13" s="1"/>
  <c r="D39" i="21"/>
  <c r="D48" i="21" s="1"/>
  <c r="L14" i="5"/>
  <c r="F10" i="22" l="1"/>
  <c r="F12" i="22"/>
  <c r="F8" i="22"/>
  <c r="F14" i="22"/>
  <c r="C70" i="22"/>
  <c r="F70" i="22" s="1"/>
  <c r="C76" i="22"/>
  <c r="F76" i="22" s="1"/>
  <c r="C78" i="22"/>
  <c r="F78" i="22" s="1"/>
  <c r="C74" i="22"/>
  <c r="F74" i="22" s="1"/>
  <c r="C71" i="22"/>
  <c r="F71" i="22" s="1"/>
  <c r="C75" i="22"/>
  <c r="F75" i="22" s="1"/>
  <c r="C77" i="22"/>
  <c r="F77" i="22" s="1"/>
  <c r="C73" i="22"/>
  <c r="F73" i="22" s="1"/>
  <c r="C72" i="22"/>
  <c r="F72" i="22" s="1"/>
  <c r="F13" i="22"/>
  <c r="F9" i="22"/>
  <c r="G46" i="22"/>
  <c r="F11" i="22"/>
  <c r="F7" i="22"/>
  <c r="C34" i="22"/>
  <c r="C42" i="22"/>
  <c r="E35" i="22"/>
  <c r="C36" i="22"/>
  <c r="E42" i="22"/>
  <c r="C39" i="22"/>
  <c r="E36" i="22"/>
  <c r="E25" i="22"/>
  <c r="F25" i="22" s="1"/>
  <c r="C38" i="22"/>
  <c r="E39" i="22"/>
  <c r="C37" i="22"/>
  <c r="F15" i="22"/>
  <c r="C41" i="22"/>
  <c r="C32" i="22"/>
  <c r="C6" i="22"/>
  <c r="F6" i="22" s="1"/>
  <c r="E38" i="22"/>
  <c r="E37" i="22"/>
  <c r="E32" i="22"/>
  <c r="G49" i="22"/>
  <c r="E41" i="22"/>
  <c r="C40" i="22"/>
  <c r="E40" i="22"/>
  <c r="E64" i="22"/>
  <c r="E34" i="22"/>
  <c r="E65" i="22"/>
  <c r="C33" i="22"/>
  <c r="C35" i="22"/>
  <c r="I419" i="5"/>
  <c r="M26" i="5" s="1"/>
  <c r="F45" i="22" s="1"/>
  <c r="G45" i="22" s="1"/>
  <c r="I479" i="5"/>
  <c r="M28" i="5" s="1"/>
  <c r="F47" i="22" s="1"/>
  <c r="G47" i="22" s="1"/>
  <c r="I359" i="5"/>
  <c r="M24" i="5" s="1"/>
  <c r="F43" i="22" s="1"/>
  <c r="G43" i="22" s="1"/>
  <c r="I389" i="5"/>
  <c r="M25" i="5" s="1"/>
  <c r="F44" i="22" s="1"/>
  <c r="G44" i="22" s="1"/>
  <c r="I599" i="5"/>
  <c r="M32" i="5" s="1"/>
  <c r="F51" i="22" s="1"/>
  <c r="G51" i="22" s="1"/>
  <c r="I509" i="5"/>
  <c r="M29" i="5" s="1"/>
  <c r="F48" i="22" s="1"/>
  <c r="G48" i="22" s="1"/>
  <c r="I569" i="5"/>
  <c r="M31" i="5" s="1"/>
  <c r="F50" i="22" s="1"/>
  <c r="G50" i="22" s="1"/>
  <c r="F191" i="13"/>
  <c r="I191" i="13" s="1"/>
  <c r="J191" i="13" s="1"/>
  <c r="F199" i="13"/>
  <c r="I199" i="13" s="1"/>
  <c r="J199" i="13" s="1"/>
  <c r="F192" i="13"/>
  <c r="I192" i="13" s="1"/>
  <c r="J192" i="13" s="1"/>
  <c r="F185" i="13"/>
  <c r="I185" i="13" s="1"/>
  <c r="F193" i="13"/>
  <c r="I193" i="13" s="1"/>
  <c r="J193" i="13" s="1"/>
  <c r="F186" i="13"/>
  <c r="I186" i="13" s="1"/>
  <c r="J186" i="13" s="1"/>
  <c r="F194" i="13"/>
  <c r="I194" i="13" s="1"/>
  <c r="J194" i="13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0" i="13"/>
  <c r="I190" i="13" s="1"/>
  <c r="J190" i="13" s="1"/>
  <c r="F195" i="13"/>
  <c r="I195" i="13" s="1"/>
  <c r="J195" i="13" s="1"/>
  <c r="F198" i="13"/>
  <c r="I198" i="13" s="1"/>
  <c r="J198" i="13" s="1"/>
  <c r="F187" i="13"/>
  <c r="I187" i="13" s="1"/>
  <c r="J187" i="13" s="1"/>
  <c r="F214" i="13"/>
  <c r="I214" i="13" s="1"/>
  <c r="J214" i="13" s="1"/>
  <c r="F222" i="13"/>
  <c r="I222" i="13" s="1"/>
  <c r="J222" i="13" s="1"/>
  <c r="F215" i="13"/>
  <c r="I215" i="13" s="1"/>
  <c r="J215" i="13" s="1"/>
  <c r="F223" i="13"/>
  <c r="I223" i="13" s="1"/>
  <c r="J223" i="13" s="1"/>
  <c r="F216" i="13"/>
  <c r="I216" i="13" s="1"/>
  <c r="J216" i="13" s="1"/>
  <c r="F224" i="13"/>
  <c r="I224" i="13" s="1"/>
  <c r="J224" i="13" s="1"/>
  <c r="F217" i="13"/>
  <c r="I217" i="13" s="1"/>
  <c r="J217" i="13" s="1"/>
  <c r="F225" i="13"/>
  <c r="I225" i="13" s="1"/>
  <c r="J225" i="13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18" i="13"/>
  <c r="I218" i="13" s="1"/>
  <c r="J218" i="13" s="1"/>
  <c r="F221" i="13"/>
  <c r="I221" i="13" s="1"/>
  <c r="J221" i="13" s="1"/>
  <c r="F226" i="13"/>
  <c r="I226" i="13" s="1"/>
  <c r="J226" i="13" s="1"/>
  <c r="C232" i="5"/>
  <c r="I232" i="5" s="1"/>
  <c r="C230" i="5"/>
  <c r="I230" i="5" s="1"/>
  <c r="C235" i="5"/>
  <c r="I235" i="5" s="1"/>
  <c r="C234" i="5"/>
  <c r="I234" i="5" s="1"/>
  <c r="C233" i="5"/>
  <c r="I233" i="5" s="1"/>
  <c r="C231" i="5"/>
  <c r="I231" i="5" s="1"/>
  <c r="C237" i="5"/>
  <c r="I237" i="5" s="1"/>
  <c r="C236" i="5"/>
  <c r="I236" i="5" s="1"/>
  <c r="C229" i="5"/>
  <c r="I229" i="5" s="1"/>
  <c r="F47" i="13"/>
  <c r="I47" i="13" s="1"/>
  <c r="J47" i="13" s="1"/>
  <c r="F55" i="13"/>
  <c r="I55" i="13" s="1"/>
  <c r="J55" i="13" s="1"/>
  <c r="F49" i="13"/>
  <c r="I49" i="13" s="1"/>
  <c r="J49" i="13" s="1"/>
  <c r="F57" i="13"/>
  <c r="I57" i="13" s="1"/>
  <c r="J57" i="13" s="1"/>
  <c r="F52" i="13"/>
  <c r="I52" i="13" s="1"/>
  <c r="J52" i="13" s="1"/>
  <c r="F45" i="13"/>
  <c r="I45" i="13" s="1"/>
  <c r="F56" i="13"/>
  <c r="I56" i="13" s="1"/>
  <c r="J56" i="13" s="1"/>
  <c r="F58" i="13"/>
  <c r="I58" i="13" s="1"/>
  <c r="J58" i="13" s="1"/>
  <c r="F48" i="13"/>
  <c r="I48" i="13" s="1"/>
  <c r="J48" i="13" s="1"/>
  <c r="F46" i="13"/>
  <c r="I46" i="13" s="1"/>
  <c r="J46" i="13" s="1"/>
  <c r="F59" i="13"/>
  <c r="I59" i="13" s="1"/>
  <c r="J59" i="13" s="1"/>
  <c r="F51" i="13"/>
  <c r="I51" i="13" s="1"/>
  <c r="J51" i="13" s="1"/>
  <c r="F53" i="13"/>
  <c r="I53" i="13" s="1"/>
  <c r="J53" i="13" s="1"/>
  <c r="F54" i="13"/>
  <c r="I54" i="13" s="1"/>
  <c r="J54" i="13" s="1"/>
  <c r="F50" i="13"/>
  <c r="I50" i="13" s="1"/>
  <c r="J50" i="13" s="1"/>
  <c r="C206" i="5"/>
  <c r="I206" i="5" s="1"/>
  <c r="C204" i="5"/>
  <c r="I204" i="5" s="1"/>
  <c r="C201" i="5"/>
  <c r="I201" i="5" s="1"/>
  <c r="C202" i="5"/>
  <c r="I202" i="5" s="1"/>
  <c r="C200" i="5"/>
  <c r="I200" i="5" s="1"/>
  <c r="C199" i="5"/>
  <c r="I199" i="5" s="1"/>
  <c r="C207" i="5"/>
  <c r="I207" i="5" s="1"/>
  <c r="C205" i="5"/>
  <c r="I205" i="5" s="1"/>
  <c r="C203" i="5"/>
  <c r="I203" i="5" s="1"/>
  <c r="C170" i="5"/>
  <c r="I170" i="5" s="1"/>
  <c r="C176" i="5"/>
  <c r="I176" i="5" s="1"/>
  <c r="C173" i="5"/>
  <c r="I173" i="5" s="1"/>
  <c r="C177" i="5"/>
  <c r="I177" i="5" s="1"/>
  <c r="C175" i="5"/>
  <c r="I175" i="5" s="1"/>
  <c r="C172" i="5"/>
  <c r="I172" i="5" s="1"/>
  <c r="C171" i="5"/>
  <c r="I171" i="5" s="1"/>
  <c r="C169" i="5"/>
  <c r="I169" i="5" s="1"/>
  <c r="C174" i="5"/>
  <c r="I174" i="5" s="1"/>
  <c r="F105" i="13"/>
  <c r="I105" i="13" s="1"/>
  <c r="J105" i="13" s="1"/>
  <c r="F113" i="13"/>
  <c r="I113" i="13" s="1"/>
  <c r="J113" i="13" s="1"/>
  <c r="F107" i="13"/>
  <c r="I107" i="13" s="1"/>
  <c r="J107" i="13" s="1"/>
  <c r="F115" i="13"/>
  <c r="I115" i="13" s="1"/>
  <c r="J115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12" i="13"/>
  <c r="I112" i="13" s="1"/>
  <c r="J112" i="13" s="1"/>
  <c r="F114" i="13"/>
  <c r="I114" i="13" s="1"/>
  <c r="J114" i="13" s="1"/>
  <c r="F101" i="13"/>
  <c r="I101" i="13" s="1"/>
  <c r="F106" i="13"/>
  <c r="I106" i="13" s="1"/>
  <c r="J106" i="13" s="1"/>
  <c r="F108" i="13"/>
  <c r="I108" i="13" s="1"/>
  <c r="J108" i="13" s="1"/>
  <c r="F109" i="13"/>
  <c r="I109" i="13" s="1"/>
  <c r="J109" i="13" s="1"/>
  <c r="F104" i="13"/>
  <c r="I104" i="13" s="1"/>
  <c r="J104" i="13" s="1"/>
  <c r="C115" i="5"/>
  <c r="I115" i="5" s="1"/>
  <c r="C113" i="5"/>
  <c r="I113" i="5" s="1"/>
  <c r="C110" i="5"/>
  <c r="I110" i="5" s="1"/>
  <c r="C111" i="5"/>
  <c r="I111" i="5" s="1"/>
  <c r="C109" i="5"/>
  <c r="I109" i="5" s="1"/>
  <c r="C108" i="5"/>
  <c r="I108" i="5" s="1"/>
  <c r="C116" i="5"/>
  <c r="I116" i="5" s="1"/>
  <c r="C114" i="5"/>
  <c r="I114" i="5" s="1"/>
  <c r="C112" i="5"/>
  <c r="I112" i="5" s="1"/>
  <c r="F304" i="13"/>
  <c r="I304" i="13" s="1"/>
  <c r="J304" i="13" s="1"/>
  <c r="F297" i="13"/>
  <c r="I297" i="13" s="1"/>
  <c r="F305" i="13"/>
  <c r="I305" i="13" s="1"/>
  <c r="J305" i="13" s="1"/>
  <c r="F298" i="13"/>
  <c r="I298" i="13" s="1"/>
  <c r="J298" i="13" s="1"/>
  <c r="F306" i="13"/>
  <c r="I306" i="13" s="1"/>
  <c r="J306" i="13" s="1"/>
  <c r="F299" i="13"/>
  <c r="I299" i="13" s="1"/>
  <c r="J299" i="13" s="1"/>
  <c r="F307" i="13"/>
  <c r="I307" i="13" s="1"/>
  <c r="J307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3" i="13"/>
  <c r="I303" i="13" s="1"/>
  <c r="J303" i="13" s="1"/>
  <c r="F300" i="13"/>
  <c r="I300" i="13" s="1"/>
  <c r="J300" i="13" s="1"/>
  <c r="F311" i="13"/>
  <c r="I311" i="13" s="1"/>
  <c r="J311" i="13" s="1"/>
  <c r="F308" i="13"/>
  <c r="I308" i="13" s="1"/>
  <c r="J308" i="13" s="1"/>
  <c r="I172" i="13"/>
  <c r="J157" i="13"/>
  <c r="J172" i="13" s="1"/>
  <c r="N17" i="13" s="1"/>
  <c r="B64" i="22" s="1"/>
  <c r="F243" i="13"/>
  <c r="I243" i="13" s="1"/>
  <c r="J243" i="13" s="1"/>
  <c r="F251" i="13"/>
  <c r="I251" i="13" s="1"/>
  <c r="J251" i="13" s="1"/>
  <c r="F244" i="13"/>
  <c r="I244" i="13" s="1"/>
  <c r="J244" i="13" s="1"/>
  <c r="F252" i="13"/>
  <c r="I252" i="13" s="1"/>
  <c r="J252" i="13" s="1"/>
  <c r="F245" i="13"/>
  <c r="I245" i="13" s="1"/>
  <c r="J245" i="13" s="1"/>
  <c r="F253" i="13"/>
  <c r="I253" i="13" s="1"/>
  <c r="J253" i="13" s="1"/>
  <c r="F246" i="13"/>
  <c r="I246" i="13" s="1"/>
  <c r="J246" i="13" s="1"/>
  <c r="F254" i="13"/>
  <c r="I254" i="13" s="1"/>
  <c r="J254" i="13" s="1"/>
  <c r="F248" i="13"/>
  <c r="I248" i="13" s="1"/>
  <c r="J248" i="13" s="1"/>
  <c r="F241" i="13"/>
  <c r="I241" i="13" s="1"/>
  <c r="F249" i="13"/>
  <c r="I249" i="13" s="1"/>
  <c r="J249" i="13" s="1"/>
  <c r="F242" i="13"/>
  <c r="I242" i="13" s="1"/>
  <c r="J242" i="13" s="1"/>
  <c r="F247" i="13"/>
  <c r="I247" i="13" s="1"/>
  <c r="J247" i="13" s="1"/>
  <c r="F250" i="13"/>
  <c r="I250" i="13" s="1"/>
  <c r="J250" i="13" s="1"/>
  <c r="F255" i="13"/>
  <c r="I255" i="13" s="1"/>
  <c r="J255" i="13" s="1"/>
  <c r="C295" i="5"/>
  <c r="I295" i="5" s="1"/>
  <c r="C293" i="5"/>
  <c r="I293" i="5" s="1"/>
  <c r="C290" i="5"/>
  <c r="I290" i="5" s="1"/>
  <c r="C292" i="5"/>
  <c r="I292" i="5" s="1"/>
  <c r="C291" i="5"/>
  <c r="I291" i="5" s="1"/>
  <c r="C289" i="5"/>
  <c r="I289" i="5" s="1"/>
  <c r="C297" i="5"/>
  <c r="I297" i="5" s="1"/>
  <c r="C296" i="5"/>
  <c r="I296" i="5" s="1"/>
  <c r="C294" i="5"/>
  <c r="I294" i="5" s="1"/>
  <c r="C261" i="5"/>
  <c r="I261" i="5" s="1"/>
  <c r="C267" i="5"/>
  <c r="I267" i="5" s="1"/>
  <c r="C259" i="5"/>
  <c r="I259" i="5" s="1"/>
  <c r="C264" i="5"/>
  <c r="I264" i="5" s="1"/>
  <c r="C266" i="5"/>
  <c r="I266" i="5" s="1"/>
  <c r="C265" i="5"/>
  <c r="I265" i="5" s="1"/>
  <c r="C263" i="5"/>
  <c r="I263" i="5" s="1"/>
  <c r="C262" i="5"/>
  <c r="I262" i="5" s="1"/>
  <c r="C260" i="5"/>
  <c r="I260" i="5" s="1"/>
  <c r="J73" i="13"/>
  <c r="J88" i="13" s="1"/>
  <c r="N14" i="13" s="1"/>
  <c r="B61" i="22" s="1"/>
  <c r="I88" i="13"/>
  <c r="F276" i="13"/>
  <c r="I276" i="13" s="1"/>
  <c r="J276" i="13" s="1"/>
  <c r="F269" i="13"/>
  <c r="I269" i="13" s="1"/>
  <c r="F277" i="13"/>
  <c r="I277" i="13" s="1"/>
  <c r="J277" i="13" s="1"/>
  <c r="F270" i="13"/>
  <c r="I270" i="13" s="1"/>
  <c r="J270" i="13" s="1"/>
  <c r="F278" i="13"/>
  <c r="I278" i="13" s="1"/>
  <c r="J278" i="13" s="1"/>
  <c r="F271" i="13"/>
  <c r="I271" i="13" s="1"/>
  <c r="J271" i="13" s="1"/>
  <c r="F279" i="13"/>
  <c r="I279" i="13" s="1"/>
  <c r="J279" i="13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5" i="13"/>
  <c r="I275" i="13" s="1"/>
  <c r="J275" i="13" s="1"/>
  <c r="F280" i="13"/>
  <c r="I280" i="13" s="1"/>
  <c r="J280" i="13" s="1"/>
  <c r="F283" i="13"/>
  <c r="I283" i="13" s="1"/>
  <c r="J283" i="13" s="1"/>
  <c r="F272" i="13"/>
  <c r="I272" i="13" s="1"/>
  <c r="J272" i="13" s="1"/>
  <c r="C79" i="5"/>
  <c r="I79" i="5" s="1"/>
  <c r="C85" i="5"/>
  <c r="I85" i="5" s="1"/>
  <c r="C77" i="5"/>
  <c r="I77" i="5" s="1"/>
  <c r="C82" i="5"/>
  <c r="I82" i="5" s="1"/>
  <c r="C78" i="5"/>
  <c r="I78" i="5" s="1"/>
  <c r="C84" i="5"/>
  <c r="I84" i="5" s="1"/>
  <c r="C83" i="5"/>
  <c r="I83" i="5" s="1"/>
  <c r="C81" i="5"/>
  <c r="I81" i="5" s="1"/>
  <c r="C80" i="5"/>
  <c r="I80" i="5" s="1"/>
  <c r="C143" i="5"/>
  <c r="I143" i="5" s="1"/>
  <c r="C141" i="5"/>
  <c r="I141" i="5" s="1"/>
  <c r="C146" i="5"/>
  <c r="I146" i="5" s="1"/>
  <c r="C145" i="5"/>
  <c r="I145" i="5" s="1"/>
  <c r="C144" i="5"/>
  <c r="I144" i="5" s="1"/>
  <c r="C142" i="5"/>
  <c r="I142" i="5" s="1"/>
  <c r="C139" i="5"/>
  <c r="I139" i="5" s="1"/>
  <c r="C147" i="5"/>
  <c r="I147" i="5" s="1"/>
  <c r="C140" i="5"/>
  <c r="I140" i="5" s="1"/>
  <c r="C52" i="5"/>
  <c r="I52" i="5" s="1"/>
  <c r="C50" i="5"/>
  <c r="I50" i="5" s="1"/>
  <c r="C55" i="5"/>
  <c r="I55" i="5" s="1"/>
  <c r="C47" i="5"/>
  <c r="I47" i="5" s="1"/>
  <c r="C51" i="5"/>
  <c r="I51" i="5" s="1"/>
  <c r="C49" i="5"/>
  <c r="I49" i="5" s="1"/>
  <c r="C48" i="5"/>
  <c r="I48" i="5" s="1"/>
  <c r="C54" i="5"/>
  <c r="I54" i="5" s="1"/>
  <c r="C53" i="5"/>
  <c r="I53" i="5" s="1"/>
  <c r="F135" i="13"/>
  <c r="I135" i="13" s="1"/>
  <c r="J135" i="13" s="1"/>
  <c r="F143" i="13"/>
  <c r="I143" i="13" s="1"/>
  <c r="J143" i="13" s="1"/>
  <c r="F136" i="13"/>
  <c r="I136" i="13" s="1"/>
  <c r="J136" i="13" s="1"/>
  <c r="F129" i="13"/>
  <c r="I129" i="13" s="1"/>
  <c r="F137" i="13"/>
  <c r="I137" i="13" s="1"/>
  <c r="J137" i="13" s="1"/>
  <c r="F130" i="13"/>
  <c r="I130" i="13" s="1"/>
  <c r="J130" i="13" s="1"/>
  <c r="F138" i="13"/>
  <c r="I138" i="13" s="1"/>
  <c r="J138" i="13" s="1"/>
  <c r="F132" i="13"/>
  <c r="I132" i="13" s="1"/>
  <c r="J132" i="13" s="1"/>
  <c r="F140" i="13"/>
  <c r="I140" i="13" s="1"/>
  <c r="J140" i="13" s="1"/>
  <c r="F133" i="13"/>
  <c r="I133" i="13" s="1"/>
  <c r="J133" i="13" s="1"/>
  <c r="F141" i="13"/>
  <c r="I141" i="13" s="1"/>
  <c r="J141" i="13" s="1"/>
  <c r="F131" i="13"/>
  <c r="I131" i="13" s="1"/>
  <c r="J131" i="13" s="1"/>
  <c r="F134" i="13"/>
  <c r="I134" i="13" s="1"/>
  <c r="J134" i="13" s="1"/>
  <c r="F142" i="13"/>
  <c r="I142" i="13" s="1"/>
  <c r="J142" i="13" s="1"/>
  <c r="F139" i="13"/>
  <c r="I139" i="13" s="1"/>
  <c r="J139" i="13" s="1"/>
  <c r="F18" i="13"/>
  <c r="I18" i="13" s="1"/>
  <c r="J18" i="13" s="1"/>
  <c r="F26" i="13"/>
  <c r="I26" i="13" s="1"/>
  <c r="J26" i="13" s="1"/>
  <c r="F13" i="13"/>
  <c r="I13" i="13" s="1"/>
  <c r="J13" i="13" s="1"/>
  <c r="F22" i="13"/>
  <c r="I22" i="13" s="1"/>
  <c r="J22" i="13" s="1"/>
  <c r="F17" i="13"/>
  <c r="I17" i="13" s="1"/>
  <c r="J17" i="13" s="1"/>
  <c r="F19" i="13"/>
  <c r="I19" i="13" s="1"/>
  <c r="J12" i="13"/>
  <c r="F14" i="13"/>
  <c r="I14" i="13" s="1"/>
  <c r="J14" i="13" s="1"/>
  <c r="F15" i="13"/>
  <c r="I15" i="13" s="1"/>
  <c r="J15" i="13" s="1"/>
  <c r="F24" i="13"/>
  <c r="I24" i="13" s="1"/>
  <c r="J24" i="13" s="1"/>
  <c r="F20" i="13"/>
  <c r="I20" i="13" s="1"/>
  <c r="J20" i="13" s="1"/>
  <c r="F21" i="13"/>
  <c r="I21" i="13" s="1"/>
  <c r="J21" i="13" s="1"/>
  <c r="F23" i="13"/>
  <c r="I23" i="13" s="1"/>
  <c r="J23" i="13" s="1"/>
  <c r="F16" i="13"/>
  <c r="I16" i="13" s="1"/>
  <c r="J16" i="13" s="1"/>
  <c r="F25" i="13"/>
  <c r="I25" i="13" s="1"/>
  <c r="J25" i="13" s="1"/>
  <c r="I13" i="5"/>
  <c r="C20" i="5"/>
  <c r="I20" i="5" s="1"/>
  <c r="C16" i="5"/>
  <c r="I16" i="5" s="1"/>
  <c r="C15" i="5"/>
  <c r="I15" i="5" s="1"/>
  <c r="C19" i="5"/>
  <c r="I19" i="5" s="1"/>
  <c r="C17" i="5"/>
  <c r="I17" i="5" s="1"/>
  <c r="C21" i="5"/>
  <c r="I21" i="5" s="1"/>
  <c r="C18" i="5"/>
  <c r="I18" i="5" s="1"/>
  <c r="C14" i="5"/>
  <c r="I14" i="5" s="1"/>
  <c r="D13" i="10"/>
  <c r="D33" i="22" s="1"/>
  <c r="G42" i="22" l="1"/>
  <c r="E33" i="22"/>
  <c r="I284" i="13"/>
  <c r="J269" i="13"/>
  <c r="J284" i="13" s="1"/>
  <c r="N21" i="13" s="1"/>
  <c r="B68" i="22" s="1"/>
  <c r="I299" i="5"/>
  <c r="M22" i="5" s="1"/>
  <c r="F41" i="22" s="1"/>
  <c r="G41" i="22" s="1"/>
  <c r="I179" i="5"/>
  <c r="M18" i="5" s="1"/>
  <c r="F37" i="22" s="1"/>
  <c r="G37" i="22" s="1"/>
  <c r="I239" i="5"/>
  <c r="M20" i="5" s="1"/>
  <c r="F39" i="22" s="1"/>
  <c r="G39" i="22" s="1"/>
  <c r="C61" i="22"/>
  <c r="F61" i="22" s="1"/>
  <c r="I118" i="5"/>
  <c r="M16" i="5" s="1"/>
  <c r="F35" i="22" s="1"/>
  <c r="G35" i="22" s="1"/>
  <c r="J45" i="13"/>
  <c r="J60" i="13" s="1"/>
  <c r="N13" i="13" s="1"/>
  <c r="B60" i="22" s="1"/>
  <c r="I60" i="13"/>
  <c r="I256" i="13"/>
  <c r="J241" i="13"/>
  <c r="J256" i="13" s="1"/>
  <c r="N20" i="13" s="1"/>
  <c r="B67" i="22" s="1"/>
  <c r="I209" i="5"/>
  <c r="M19" i="5" s="1"/>
  <c r="F38" i="22" s="1"/>
  <c r="G38" i="22" s="1"/>
  <c r="I200" i="13"/>
  <c r="J185" i="13"/>
  <c r="J200" i="13" s="1"/>
  <c r="N18" i="13" s="1"/>
  <c r="B65" i="22" s="1"/>
  <c r="C64" i="22"/>
  <c r="F64" i="22" s="1"/>
  <c r="J129" i="13"/>
  <c r="J144" i="13" s="1"/>
  <c r="N16" i="13" s="1"/>
  <c r="B63" i="22" s="1"/>
  <c r="I144" i="13"/>
  <c r="I116" i="13"/>
  <c r="J101" i="13"/>
  <c r="J116" i="13" s="1"/>
  <c r="N15" i="13" s="1"/>
  <c r="B62" i="22" s="1"/>
  <c r="J213" i="13"/>
  <c r="J228" i="13" s="1"/>
  <c r="N19" i="13" s="1"/>
  <c r="B66" i="22" s="1"/>
  <c r="I228" i="13"/>
  <c r="I87" i="5"/>
  <c r="M15" i="5" s="1"/>
  <c r="F34" i="22" s="1"/>
  <c r="G34" i="22" s="1"/>
  <c r="I269" i="5"/>
  <c r="M21" i="5" s="1"/>
  <c r="F40" i="22" s="1"/>
  <c r="G40" i="22" s="1"/>
  <c r="I149" i="5"/>
  <c r="M17" i="5" s="1"/>
  <c r="F36" i="22" s="1"/>
  <c r="G36" i="22" s="1"/>
  <c r="I57" i="5"/>
  <c r="M14" i="5" s="1"/>
  <c r="F33" i="22" s="1"/>
  <c r="I312" i="13"/>
  <c r="J297" i="13"/>
  <c r="J312" i="13" s="1"/>
  <c r="N22" i="13" s="1"/>
  <c r="B69" i="22" s="1"/>
  <c r="I23" i="5"/>
  <c r="M13" i="5" s="1"/>
  <c r="F32" i="22" s="1"/>
  <c r="G32" i="22" s="1"/>
  <c r="J19" i="13"/>
  <c r="I27" i="13"/>
  <c r="G33" i="22" l="1"/>
  <c r="C67" i="22"/>
  <c r="F67" i="22" s="1"/>
  <c r="C65" i="22"/>
  <c r="F65" i="22" s="1"/>
  <c r="C69" i="22"/>
  <c r="F69" i="22" s="1"/>
  <c r="C63" i="22"/>
  <c r="F63" i="22" s="1"/>
  <c r="C60" i="22"/>
  <c r="F60" i="22" s="1"/>
  <c r="C62" i="22"/>
  <c r="F62" i="22" s="1"/>
  <c r="C68" i="22"/>
  <c r="F68" i="22" s="1"/>
  <c r="C66" i="22"/>
  <c r="F66" i="22" s="1"/>
  <c r="J27" i="13"/>
  <c r="N12" i="13" s="1"/>
  <c r="B59" i="22" s="1"/>
  <c r="C59" i="22" l="1"/>
  <c r="F59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2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2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2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2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5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5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5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5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5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6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8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8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8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8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8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9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0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0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1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2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3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3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3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5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6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6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6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9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9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9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9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2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2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2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2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2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3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4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4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5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6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  <author>Iwied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  <comment ref="C15" authorId="1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Rata-rata Konsumsi Protein di Kaltim pada periode 2011-2013</t>
        </r>
      </text>
    </comment>
  </commentList>
</comments>
</file>

<file path=xl/comments12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Iwied</author>
    <author>T- Force 6100 AM2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Diisi dari kolom Kompos (gg/tahun)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Iwied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Diambil dari mana ?</t>
        </r>
      </text>
    </comment>
  </commentList>
</comments>
</file>

<file path=xl/comments5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4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0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8.xml><?xml version="1.0" encoding="utf-8"?>
<comments xmlns="http://schemas.openxmlformats.org/spreadsheetml/2006/main">
  <authors>
    <author>Iwied</author>
    <author>T- Force 6100 AM2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AM: Jumlah Populasi dikurangi dengan Jumlah Jiwa yang terlayani dengan IPAL (asumsi 1 unit IPAL dapat melayani -/+ 1.200 jiwa).
Balikpapan telah ada satu Unit IPAL yg telah beroperasi</t>
        </r>
      </text>
    </comment>
    <comment ref="C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sharedStrings.xml><?xml version="1.0" encoding="utf-8"?>
<sst xmlns="http://schemas.openxmlformats.org/spreadsheetml/2006/main" count="2858" uniqueCount="325">
  <si>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</si>
  <si>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</si>
  <si>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</si>
  <si>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</si>
  <si>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</si>
  <si>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</si>
  <si>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</si>
  <si>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</si>
  <si>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</si>
  <si>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</si>
  <si>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</si>
  <si>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</si>
  <si>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</si>
  <si>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</si>
  <si>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</si>
  <si>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</si>
  <si>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</si>
  <si>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</si>
  <si>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</si>
  <si>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</si>
  <si>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</si>
  <si>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</si>
  <si>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</si>
  <si>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</si>
  <si>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</si>
  <si>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</si>
  <si>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</si>
  <si>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</si>
  <si>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</si>
  <si>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</si>
  <si>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</si>
  <si>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</si>
  <si>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</si>
  <si>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</si>
  <si>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</si>
  <si>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</si>
  <si>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</si>
  <si>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</si>
  <si>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</si>
  <si>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</si>
  <si>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</si>
  <si>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</si>
  <si>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</si>
  <si>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</si>
  <si>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</si>
  <si>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</si>
  <si>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</si>
  <si>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</si>
  <si>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</si>
  <si>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</si>
  <si>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</si>
  <si>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</si>
  <si>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</si>
  <si>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</si>
  <si>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</si>
  <si>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</si>
  <si>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</si>
  <si>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</si>
  <si>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</si>
  <si>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</si>
  <si>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</si>
  <si>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</si>
  <si>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</si>
  <si>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</si>
  <si>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</si>
  <si>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</si>
  <si>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</si>
  <si>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</si>
  <si>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</si>
  <si>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</si>
  <si>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</si>
  <si>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</si>
  <si>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</si>
  <si>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</si>
  <si>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</si>
  <si>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</si>
  <si>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</si>
  <si>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</si>
  <si>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</si>
  <si>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</si>
  <si>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</si>
  <si>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</si>
  <si>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</si>
  <si>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</si>
  <si>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</si>
  <si>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</si>
  <si>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</si>
  <si>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</si>
  <si>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</si>
  <si>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</si>
  <si>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</si>
  <si>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</si>
  <si>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</si>
  <si>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</si>
  <si>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</si>
  <si>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</si>
  <si>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</si>
  <si>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</si>
  <si>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</si>
  <si>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</si>
  <si>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</si>
  <si>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</si>
  <si>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</si>
  <si>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</si>
  <si>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</si>
  <si>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</si>
  <si>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</si>
  <si>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</si>
  <si>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</si>
  <si>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</si>
  <si>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</si>
  <si>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</si>
  <si>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</si>
  <si>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</si>
  <si>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</si>
  <si>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</si>
  <si>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</si>
  <si>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</si>
  <si>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</si>
  <si>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</si>
  <si>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</si>
  <si>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</si>
  <si>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</si>
  <si>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</si>
  <si>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</si>
  <si>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</si>
  <si>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</si>
  <si>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</si>
  <si>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</si>
  <si>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</si>
  <si>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</si>
  <si>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</si>
  <si>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</si>
  <si>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</si>
  <si>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</si>
  <si>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</si>
  <si>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</si>
  <si>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</si>
  <si>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</si>
  <si>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</si>
  <si>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</si>
  <si>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</si>
  <si>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</si>
  <si>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</si>
  <si>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</si>
  <si>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</si>
  <si>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</si>
  <si>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</si>
  <si>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</si>
  <si>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</si>
  <si>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</si>
  <si>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</si>
  <si>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</si>
  <si>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</si>
  <si>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</si>
  <si>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</si>
  <si>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</si>
  <si>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</si>
  <si>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</si>
  <si>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</si>
  <si>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</si>
  <si>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</si>
  <si>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</si>
  <si>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</si>
  <si>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</si>
  <si>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</si>
  <si>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</si>
  <si>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</si>
  <si>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</si>
  <si>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</si>
  <si>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</si>
  <si>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</si>
  <si>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</si>
  <si>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</si>
  <si>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</si>
  <si>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</si>
  <si>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</si>
  <si>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</si>
  <si>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</si>
  <si>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</si>
  <si>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</si>
  <si>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</si>
  <si>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</si>
  <si>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</si>
  <si>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</si>
  <si>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</si>
  <si>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</si>
  <si>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</si>
  <si>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</si>
  <si>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</si>
  <si>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</si>
  <si>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</si>
  <si>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</si>
  <si>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</si>
  <si>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</si>
  <si>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</si>
  <si>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</si>
  <si>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</si>
  <si>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</si>
  <si>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</si>
  <si>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</si>
  <si>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</si>
  <si>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</si>
  <si>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</si>
  <si>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</si>
  <si>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</si>
  <si>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</si>
  <si>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</si>
  <si>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</si>
  <si>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</si>
  <si>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</si>
  <si>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</si>
  <si>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</si>
  <si>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</si>
  <si>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</si>
  <si>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</si>
  <si>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</si>
  <si>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</si>
  <si>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</si>
  <si>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</si>
  <si>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</si>
  <si>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</si>
  <si>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</si>
  <si>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</si>
  <si>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</si>
  <si>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</si>
  <si>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</si>
  <si>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</si>
  <si>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</si>
  <si>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</si>
  <si>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</si>
  <si>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</si>
  <si>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</si>
  <si>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</si>
  <si>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</si>
  <si>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</si>
  <si>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</si>
  <si>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</si>
  <si>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</si>
  <si>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</si>
  <si>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</si>
  <si>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</si>
  <si>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</si>
  <si>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</si>
  <si>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</si>
  <si>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</si>
  <si>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</si>
  <si>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</si>
  <si>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</si>
  <si>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</si>
  <si>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</si>
  <si>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</si>
  <si>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</si>
  <si>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</si>
  <si>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</si>
  <si>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</si>
  <si>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</si>
  <si>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</si>
  <si>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</si>
  <si>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</si>
  <si>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</si>
  <si>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</si>
  <si>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</si>
  <si>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</si>
  <si>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</si>
  <si>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</si>
  <si>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t xml:space="preserve"> Rekapitulasi BaU Baseline Emisi GRK dari Aktifitas Pembakaran Terbuka </t>
  </si>
  <si>
    <t>Jumlah sampah yang dibakar</t>
  </si>
  <si>
    <t>perhitungan ini dibuat per tahun</t>
  </si>
  <si>
    <t>Rekapitulasi BaU Baseline Emisi GRK dari Pengelolaan Air Limbah Domestik</t>
  </si>
  <si>
    <t>SUB TOTAL PADA TAHUN 2011</t>
  </si>
  <si>
    <t>SUB TOTAL PADA TAHUN 2012</t>
  </si>
  <si>
    <t>SUB TOTAL PADA TAHUN 2013</t>
  </si>
  <si>
    <t>SUB TOTAL PADA TAHUN 2014</t>
  </si>
  <si>
    <t>SUB TOTAL PADA TAHUN 2015</t>
  </si>
  <si>
    <t>SUB TOTAL PADA TAHUN 2016</t>
  </si>
  <si>
    <t>SUB TOTAL PADA TAHUN 2017</t>
  </si>
  <si>
    <t>SUB TOTAL PADA TAHUN 2018</t>
  </si>
  <si>
    <t>SUB TOTAL PADA TAHUN 2019</t>
  </si>
  <si>
    <t>SUB TOTAL PADA TAHUN 2020</t>
  </si>
  <si>
    <t>SUB TOTAL PADA TAHUN 2021</t>
  </si>
  <si>
    <t>SUB TOTAL PADA TAHUN 2022</t>
  </si>
  <si>
    <t>SUB TOTAL PADA TAHUN 2023</t>
  </si>
  <si>
    <t>SUB TOTAL PADA TAHUN 2024</t>
  </si>
  <si>
    <t>SUB TOTAL PADA TAHUN 2025</t>
  </si>
  <si>
    <t>SUB TOTAL PADA TAHUN 2026</t>
  </si>
  <si>
    <t>SUB TOTAL PADA TAHUN 2027</t>
  </si>
  <si>
    <t>SUB TOTAL PADA TAHUN 2028</t>
  </si>
  <si>
    <t>SUB TOTAL PADA TAHUN 2029</t>
  </si>
  <si>
    <t>SUB TOTAL PADA TAHUN 2030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</si>
  <si>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</si>
  <si>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</si>
  <si>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</si>
  <si>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</si>
  <si>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</si>
  <si>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</si>
  <si>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</si>
  <si>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</si>
  <si>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</si>
  <si>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</si>
  <si>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</si>
  <si>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</si>
  <si>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</si>
  <si>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</si>
  <si>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Total 2025</t>
  </si>
  <si>
    <t>Total 2026</t>
  </si>
  <si>
    <t>Total 2027</t>
  </si>
  <si>
    <t>Total 2028</t>
  </si>
  <si>
    <t>Total 2029</t>
  </si>
  <si>
    <t>Total 2030</t>
  </si>
  <si>
    <r>
      <t>Emisi CH</t>
    </r>
    <r>
      <rPr>
        <vertAlign val="subscript"/>
        <sz val="10"/>
        <color indexed="9"/>
        <rFont val="Arial"/>
        <family val="2"/>
      </rPr>
      <t>4</t>
    </r>
  </si>
  <si>
    <r>
      <t>Emisi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</si>
  <si>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Total 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</si>
  <si>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CH</t>
    </r>
    <r>
      <rPr>
        <vertAlign val="subscript"/>
        <sz val="10"/>
        <color indexed="9"/>
        <rFont val="Arial"/>
        <family val="2"/>
      </rPr>
      <t>4</t>
    </r>
  </si>
  <si>
    <r>
      <t>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</si>
  <si>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</si>
  <si>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Emisi CO</t>
    </r>
    <r>
      <rPr>
        <vertAlign val="subscript"/>
        <sz val="10"/>
        <color indexed="9"/>
        <rFont val="Arial"/>
        <family val="2"/>
      </rPr>
      <t>2</t>
    </r>
  </si>
  <si>
    <r>
      <t>Gg CO</t>
    </r>
    <r>
      <rPr>
        <vertAlign val="subscript"/>
        <sz val="10"/>
        <color indexed="9"/>
        <rFont val="Arial"/>
        <family val="2"/>
      </rPr>
      <t>2</t>
    </r>
  </si>
  <si>
    <r>
      <t>Emisi CH</t>
    </r>
    <r>
      <rPr>
        <vertAlign val="subscript"/>
        <sz val="10"/>
        <rFont val="Arial"/>
        <family val="2"/>
      </rPr>
      <t>4</t>
    </r>
  </si>
  <si>
    <r>
      <t>Emisi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</si>
  <si>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CH</t>
    </r>
    <r>
      <rPr>
        <vertAlign val="subscript"/>
        <sz val="10"/>
        <rFont val="Arial"/>
        <family val="2"/>
      </rPr>
      <t>4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</si>
  <si>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</si>
  <si>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</si>
  <si>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</si>
  <si>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penjumlahan)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</si>
</sst>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_-* #,##0_-;\-* #,##0_-;_-* &quot;-&quot;??_-;_-@_-"/>
    <numFmt numFmtId="168" formatCode="_-* #,##0.0000_-;\-* #,##0.0000_-;_-* &quot;-&quot;??_-;_-@_-"/>
    <numFmt numFmtId="169" formatCode="0.00000"/>
    <numFmt numFmtId="170" formatCode="_-* #,##0.00000_-;\-* #,##0.00000_-;_-* &quot;-&quot;??_-;_-@_-"/>
  </numFmts>
  <fonts count="5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0"/>
      <name val="Arial"/>
      <family val="2"/>
    </font>
    <font>
      <vertAlign val="subscript"/>
      <sz val="10"/>
      <color indexed="9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89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48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49" fillId="25" borderId="12" xfId="0" applyFont="1" applyFill="1" applyBorder="1" applyAlignment="1">
      <alignment horizontal="justify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167" fontId="7" fillId="28" borderId="12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53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7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53" fillId="34" borderId="17" xfId="0" applyNumberFormat="1" applyFont="1" applyFill="1" applyBorder="1" applyAlignment="1">
      <alignment vertical="center" wrapText="1"/>
    </xf>
    <xf numFmtId="1" fontId="53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0" fillId="0" borderId="12" xfId="0" applyNumberFormat="1" applyBorder="1" applyAlignment="1">
      <alignment vertical="center"/>
    </xf>
    <xf numFmtId="43" fontId="8" fillId="28" borderId="12" xfId="28" applyFont="1" applyFill="1" applyBorder="1" applyAlignment="1">
      <alignment horizontal="right" vertical="center" wrapText="1"/>
    </xf>
    <xf numFmtId="43" fontId="8" fillId="0" borderId="12" xfId="28" applyFont="1" applyBorder="1" applyAlignment="1">
      <alignment horizontal="right" vertical="center" wrapText="1"/>
    </xf>
    <xf numFmtId="0" fontId="7" fillId="28" borderId="14" xfId="0" applyFont="1" applyFill="1" applyBorder="1" applyAlignment="1">
      <alignment horizontal="center" vertical="center" wrapText="1"/>
    </xf>
    <xf numFmtId="166" fontId="0" fillId="0" borderId="12" xfId="28" applyNumberFormat="1" applyFont="1" applyBorder="1" applyAlignment="1">
      <alignment vertical="center"/>
    </xf>
    <xf numFmtId="166" fontId="1" fillId="0" borderId="12" xfId="28" applyNumberFormat="1" applyFont="1" applyBorder="1" applyAlignment="1">
      <alignment vertical="center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168" fontId="7" fillId="0" borderId="12" xfId="28" applyNumberFormat="1" applyFont="1" applyBorder="1" applyAlignment="1">
      <alignment horizontal="right" vertical="center" wrapText="1"/>
    </xf>
    <xf numFmtId="168" fontId="7" fillId="0" borderId="15" xfId="28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164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 wrapText="1"/>
    </xf>
    <xf numFmtId="169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169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/>
    </xf>
    <xf numFmtId="168" fontId="1" fillId="0" borderId="12" xfId="28" applyNumberFormat="1" applyFont="1" applyBorder="1" applyAlignment="1">
      <alignment vertical="center" wrapText="1"/>
    </xf>
    <xf numFmtId="170" fontId="1" fillId="0" borderId="12" xfId="28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53" fillId="34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3" fillId="32" borderId="23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 wrapText="1"/>
    </xf>
    <xf numFmtId="0" fontId="1" fillId="31" borderId="25" xfId="0" applyFont="1" applyFill="1" applyBorder="1" applyAlignment="1">
      <alignment horizontal="center" vertical="center" wrapText="1"/>
    </xf>
    <xf numFmtId="0" fontId="1" fillId="31" borderId="24" xfId="0" applyFont="1" applyFill="1" applyBorder="1" applyAlignment="1">
      <alignment horizontal="center" vertical="center" wrapText="1"/>
    </xf>
    <xf numFmtId="0" fontId="2" fillId="35" borderId="24" xfId="0" applyFont="1" applyFill="1" applyBorder="1" applyAlignment="1">
      <alignment horizontal="center" vertical="center" wrapText="1"/>
    </xf>
    <xf numFmtId="0" fontId="1" fillId="33" borderId="23" xfId="0" applyFont="1" applyFill="1" applyBorder="1" applyAlignment="1">
      <alignment horizontal="center" vertical="center" wrapText="1"/>
    </xf>
    <xf numFmtId="0" fontId="1" fillId="31" borderId="23" xfId="0" applyFont="1" applyFill="1" applyBorder="1" applyAlignment="1">
      <alignment horizontal="center" vertical="center" wrapText="1"/>
    </xf>
    <xf numFmtId="0" fontId="1" fillId="35" borderId="23" xfId="0" applyFont="1" applyFill="1" applyBorder="1" applyAlignment="1">
      <alignment horizontal="center" vertical="center" wrapText="1"/>
    </xf>
    <xf numFmtId="0" fontId="56" fillId="33" borderId="23" xfId="0" applyFont="1" applyFill="1" applyBorder="1" applyAlignment="1">
      <alignment horizontal="center" vertical="center" wrapText="1"/>
    </xf>
    <xf numFmtId="0" fontId="56" fillId="31" borderId="27" xfId="0" applyFont="1" applyFill="1" applyBorder="1" applyAlignment="1">
      <alignment horizontal="center" vertical="center" wrapText="1"/>
    </xf>
    <xf numFmtId="0" fontId="56" fillId="31" borderId="23" xfId="0" applyFont="1" applyFill="1" applyBorder="1" applyAlignment="1">
      <alignment horizontal="center" vertical="center" wrapText="1"/>
    </xf>
    <xf numFmtId="0" fontId="57" fillId="35" borderId="23" xfId="0" applyFont="1" applyFill="1" applyBorder="1" applyAlignment="1">
      <alignment horizontal="center" vertical="center" wrapText="1"/>
    </xf>
    <xf numFmtId="0" fontId="56" fillId="33" borderId="11" xfId="0" applyFont="1" applyFill="1" applyBorder="1" applyAlignment="1">
      <alignment horizontal="center" vertical="center" wrapText="1"/>
    </xf>
    <xf numFmtId="0" fontId="56" fillId="31" borderId="28" xfId="0" applyFont="1" applyFill="1" applyBorder="1" applyAlignment="1">
      <alignment horizontal="center" vertical="center" wrapText="1"/>
    </xf>
    <xf numFmtId="0" fontId="56" fillId="31" borderId="11" xfId="0" applyFont="1" applyFill="1" applyBorder="1" applyAlignment="1">
      <alignment horizontal="center" vertical="center" wrapText="1"/>
    </xf>
    <xf numFmtId="0" fontId="57" fillId="35" borderId="11" xfId="0" applyFont="1" applyFill="1" applyBorder="1" applyAlignment="1">
      <alignment horizontal="center" vertical="center" wrapText="1"/>
    </xf>
    <xf numFmtId="166" fontId="56" fillId="0" borderId="12" xfId="28" applyNumberFormat="1" applyFont="1" applyBorder="1" applyAlignment="1">
      <alignment horizontal="right" vertical="center" wrapText="1"/>
    </xf>
    <xf numFmtId="2" fontId="56" fillId="0" borderId="12" xfId="0" applyNumberFormat="1" applyFont="1" applyBorder="1" applyAlignment="1">
      <alignment horizontal="right" vertical="center" wrapText="1"/>
    </xf>
    <xf numFmtId="0" fontId="56" fillId="0" borderId="12" xfId="0" applyFont="1" applyBorder="1" applyAlignment="1">
      <alignment horizontal="right" vertical="center" wrapText="1"/>
    </xf>
    <xf numFmtId="2" fontId="8" fillId="0" borderId="12" xfId="0" applyNumberFormat="1" applyFont="1" applyBorder="1" applyAlignment="1">
      <alignment horizontal="right" vertical="center" wrapText="1"/>
    </xf>
    <xf numFmtId="0" fontId="7" fillId="36" borderId="12" xfId="0" applyFont="1" applyFill="1" applyBorder="1" applyAlignment="1">
      <alignment vertical="center" wrapText="1"/>
    </xf>
    <xf numFmtId="0" fontId="7" fillId="36" borderId="20" xfId="0" applyFont="1" applyFill="1" applyBorder="1" applyAlignment="1">
      <alignment vertical="center" wrapText="1"/>
    </xf>
    <xf numFmtId="43" fontId="7" fillId="37" borderId="12" xfId="28" applyFont="1" applyFill="1" applyBorder="1" applyAlignment="1">
      <alignment horizontal="center" vertical="center" wrapText="1"/>
    </xf>
    <xf numFmtId="167" fontId="7" fillId="37" borderId="12" xfId="28" applyNumberFormat="1" applyFont="1" applyFill="1" applyBorder="1" applyAlignment="1">
      <alignment vertical="center" wrapText="1"/>
    </xf>
    <xf numFmtId="0" fontId="7" fillId="37" borderId="15" xfId="0" applyFont="1" applyFill="1" applyBorder="1" applyAlignment="1">
      <alignment vertical="center" wrapText="1"/>
    </xf>
    <xf numFmtId="3" fontId="7" fillId="37" borderId="15" xfId="0" applyNumberFormat="1" applyFont="1" applyFill="1" applyBorder="1" applyAlignment="1">
      <alignment vertical="center" wrapText="1"/>
    </xf>
    <xf numFmtId="164" fontId="45" fillId="37" borderId="12" xfId="0" applyNumberFormat="1" applyFont="1" applyFill="1" applyBorder="1" applyAlignment="1">
      <alignment vertical="center" wrapText="1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" fontId="53" fillId="34" borderId="12" xfId="0" applyNumberFormat="1" applyFont="1" applyFill="1" applyBorder="1" applyAlignment="1">
      <alignment horizontal="center" vertical="center" wrapText="1"/>
    </xf>
    <xf numFmtId="0" fontId="1" fillId="35" borderId="27" xfId="0" applyFont="1" applyFill="1" applyBorder="1" applyAlignment="1">
      <alignment horizontal="center" vertical="center" wrapText="1"/>
    </xf>
    <xf numFmtId="0" fontId="1" fillId="35" borderId="28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horizontal="center" vertical="center"/>
    </xf>
    <xf numFmtId="0" fontId="1" fillId="33" borderId="24" xfId="0" applyFont="1" applyFill="1" applyBorder="1" applyAlignment="1">
      <alignment horizontal="center" vertical="center"/>
    </xf>
    <xf numFmtId="0" fontId="56" fillId="33" borderId="27" xfId="0" applyFont="1" applyFill="1" applyBorder="1" applyAlignment="1">
      <alignment horizontal="center" vertical="center" wrapText="1"/>
    </xf>
    <xf numFmtId="0" fontId="56" fillId="33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 wrapText="1"/>
    </xf>
    <xf numFmtId="0" fontId="53" fillId="34" borderId="28" xfId="0" applyFont="1" applyFill="1" applyBorder="1" applyAlignment="1">
      <alignment horizontal="center" vertical="center" wrapText="1"/>
    </xf>
    <xf numFmtId="0" fontId="53" fillId="32" borderId="27" xfId="0" applyFont="1" applyFill="1" applyBorder="1" applyAlignment="1">
      <alignment horizontal="center" vertical="center" wrapText="1"/>
    </xf>
    <xf numFmtId="0" fontId="53" fillId="32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/>
    </xf>
    <xf numFmtId="0" fontId="53" fillId="34" borderId="28" xfId="0" applyFont="1" applyFill="1" applyBorder="1" applyAlignment="1">
      <alignment horizontal="center" vertical="center"/>
    </xf>
    <xf numFmtId="0" fontId="53" fillId="34" borderId="25" xfId="0" applyFont="1" applyFill="1" applyBorder="1" applyAlignment="1">
      <alignment horizontal="center" vertical="center"/>
    </xf>
    <xf numFmtId="0" fontId="53" fillId="34" borderId="26" xfId="0" applyFont="1" applyFill="1" applyBorder="1" applyAlignment="1">
      <alignment horizontal="center" vertical="center"/>
    </xf>
    <xf numFmtId="0" fontId="53" fillId="34" borderId="24" xfId="0" applyFont="1" applyFill="1" applyBorder="1" applyAlignment="1">
      <alignment horizontal="center" vertical="center"/>
    </xf>
    <xf numFmtId="0" fontId="53" fillId="32" borderId="27" xfId="0" applyFont="1" applyFill="1" applyBorder="1" applyAlignment="1">
      <alignment horizontal="center" vertical="center"/>
    </xf>
    <xf numFmtId="0" fontId="53" fillId="32" borderId="28" xfId="0" applyFont="1" applyFill="1" applyBorder="1" applyAlignment="1">
      <alignment horizontal="center" vertical="center"/>
    </xf>
    <xf numFmtId="0" fontId="53" fillId="32" borderId="25" xfId="0" applyFont="1" applyFill="1" applyBorder="1" applyAlignment="1">
      <alignment horizontal="center" vertical="center"/>
    </xf>
    <xf numFmtId="0" fontId="53" fillId="32" borderId="26" xfId="0" applyFont="1" applyFill="1" applyBorder="1" applyAlignment="1">
      <alignment horizontal="center" vertical="center"/>
    </xf>
    <xf numFmtId="0" fontId="53" fillId="32" borderId="24" xfId="0" applyFont="1" applyFill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1" fontId="53" fillId="34" borderId="14" xfId="0" applyNumberFormat="1" applyFont="1" applyFill="1" applyBorder="1" applyAlignment="1">
      <alignment horizontal="center" vertical="center" wrapText="1"/>
    </xf>
    <xf numFmtId="1" fontId="53" fillId="34" borderId="17" xfId="0" applyNumberFormat="1" applyFont="1" applyFill="1" applyBorder="1" applyAlignment="1">
      <alignment horizontal="center" vertical="center" wrapText="1"/>
    </xf>
    <xf numFmtId="1" fontId="53" fillId="34" borderId="15" xfId="0" applyNumberFormat="1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="" xmlns:a16="http://schemas.microsoft.com/office/drawing/2014/main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="" xmlns:a16="http://schemas.microsoft.com/office/drawing/2014/main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="" xmlns:a16="http://schemas.microsoft.com/office/drawing/2014/main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Balikpapan/BPP_Hitungan%20Mitigasi_2011-20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ALTIM_Hitungan%20BaU-skenario-Rekap%20Emi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Sheet1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B5">
            <v>572184</v>
          </cell>
        </row>
      </sheetData>
      <sheetData sheetId="1">
        <row r="29">
          <cell r="D29">
            <v>1.6993864799999998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B5">
            <v>3131964</v>
          </cell>
        </row>
        <row r="6">
          <cell r="B6">
            <v>3199696</v>
          </cell>
        </row>
        <row r="7">
          <cell r="B7">
            <v>3275844</v>
          </cell>
        </row>
        <row r="8">
          <cell r="B8">
            <v>3351432</v>
          </cell>
        </row>
        <row r="9">
          <cell r="B9">
            <v>3426638</v>
          </cell>
        </row>
        <row r="10">
          <cell r="B10">
            <v>3501232</v>
          </cell>
        </row>
        <row r="11">
          <cell r="B11">
            <v>3598049.29</v>
          </cell>
        </row>
        <row r="12">
          <cell r="B12">
            <v>3689967.8100000005</v>
          </cell>
        </row>
        <row r="13">
          <cell r="B13">
            <v>3781886.33</v>
          </cell>
        </row>
        <row r="14">
          <cell r="B14">
            <v>3873804.85</v>
          </cell>
        </row>
        <row r="15">
          <cell r="B15">
            <v>3965723.3699999996</v>
          </cell>
        </row>
        <row r="16">
          <cell r="B16">
            <v>4057641.89</v>
          </cell>
        </row>
        <row r="17">
          <cell r="B17">
            <v>4149560.41</v>
          </cell>
        </row>
        <row r="18">
          <cell r="B18">
            <v>4241478.9300000006</v>
          </cell>
        </row>
        <row r="19">
          <cell r="B19">
            <v>4333397.45</v>
          </cell>
        </row>
        <row r="20">
          <cell r="B20">
            <v>4425315.97</v>
          </cell>
        </row>
        <row r="21">
          <cell r="B21">
            <v>4517234.49</v>
          </cell>
        </row>
        <row r="22">
          <cell r="B22">
            <v>4609153.01</v>
          </cell>
        </row>
        <row r="23">
          <cell r="B23">
            <v>4701071.53</v>
          </cell>
        </row>
        <row r="24">
          <cell r="B24">
            <v>4792990.0500000007</v>
          </cell>
        </row>
      </sheetData>
      <sheetData sheetId="1">
        <row r="29">
          <cell r="D29">
            <v>8.9867006549999999</v>
          </cell>
        </row>
        <row r="30">
          <cell r="D30">
            <v>9.1794243600000005</v>
          </cell>
        </row>
        <row r="31">
          <cell r="D31">
            <v>9.3970986299999986</v>
          </cell>
        </row>
        <row r="32">
          <cell r="D32">
            <v>9.6130567800000009</v>
          </cell>
        </row>
        <row r="33">
          <cell r="D33">
            <v>9.82782585</v>
          </cell>
        </row>
        <row r="34">
          <cell r="D34">
            <v>10.040911875000001</v>
          </cell>
        </row>
        <row r="35">
          <cell r="D35">
            <v>10.613116877568974</v>
          </cell>
        </row>
        <row r="36">
          <cell r="D36">
            <v>11.194364504246501</v>
          </cell>
        </row>
        <row r="37">
          <cell r="D37">
            <v>11.800122741460841</v>
          </cell>
        </row>
        <row r="38">
          <cell r="D38">
            <v>12.431316575627827</v>
          </cell>
        </row>
        <row r="39">
          <cell r="D39">
            <v>13.088903808645576</v>
          </cell>
        </row>
        <row r="40">
          <cell r="D40">
            <v>13.773876177056787</v>
          </cell>
        </row>
        <row r="41">
          <cell r="D41">
            <v>14.487260508348861</v>
          </cell>
        </row>
        <row r="42">
          <cell r="D42">
            <v>15.23011991559977</v>
          </cell>
        </row>
        <row r="43">
          <cell r="D43">
            <v>16.003555031716076</v>
          </cell>
        </row>
        <row r="44">
          <cell r="D44">
            <v>16.808705284549557</v>
          </cell>
        </row>
        <row r="45">
          <cell r="D45">
            <v>17.646750214220045</v>
          </cell>
        </row>
        <row r="46">
          <cell r="D46">
            <v>18.518910834014374</v>
          </cell>
        </row>
        <row r="47">
          <cell r="D47">
            <v>19.426451036275481</v>
          </cell>
        </row>
        <row r="48">
          <cell r="D48">
            <v>20.362991919999999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B39" sqref="B39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88" t="s">
        <v>0</v>
      </c>
      <c r="B2" s="188"/>
      <c r="C2" s="189" t="s">
        <v>1</v>
      </c>
      <c r="D2" s="189"/>
      <c r="E2" s="189"/>
      <c r="F2" s="189"/>
      <c r="G2" s="189"/>
    </row>
    <row r="3" spans="1:7">
      <c r="A3" s="188" t="s">
        <v>2</v>
      </c>
      <c r="B3" s="188"/>
      <c r="C3" s="189" t="s">
        <v>233</v>
      </c>
      <c r="D3" s="189"/>
      <c r="E3" s="189"/>
      <c r="F3" s="189"/>
      <c r="G3" s="189"/>
    </row>
    <row r="4" spans="1:7">
      <c r="A4" s="188" t="s">
        <v>4</v>
      </c>
      <c r="B4" s="188"/>
      <c r="C4" s="189" t="s">
        <v>234</v>
      </c>
      <c r="D4" s="189"/>
      <c r="E4" s="189"/>
      <c r="F4" s="189"/>
      <c r="G4" s="189"/>
    </row>
    <row r="5" spans="1:7">
      <c r="A5" s="188" t="s">
        <v>6</v>
      </c>
      <c r="B5" s="188"/>
      <c r="C5" s="189" t="s">
        <v>240</v>
      </c>
      <c r="D5" s="189"/>
      <c r="E5" s="189"/>
      <c r="F5" s="189"/>
      <c r="G5" s="189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90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91"/>
      <c r="B9" s="19"/>
      <c r="C9" s="22"/>
      <c r="D9" s="23"/>
      <c r="E9" s="26"/>
      <c r="F9" s="25"/>
      <c r="G9" s="26"/>
    </row>
    <row r="10" spans="1:7">
      <c r="A10" s="191"/>
      <c r="B10" s="19"/>
      <c r="C10" s="22"/>
      <c r="D10" s="23"/>
      <c r="E10" s="26"/>
      <c r="F10" s="25"/>
      <c r="G10" s="26"/>
    </row>
    <row r="11" spans="1:7">
      <c r="A11" s="191"/>
      <c r="B11" s="19"/>
      <c r="C11" s="22"/>
      <c r="D11" s="23"/>
      <c r="E11" s="26"/>
      <c r="F11" s="25"/>
      <c r="G11" s="26"/>
    </row>
    <row r="12" spans="1:7">
      <c r="A12" s="191"/>
      <c r="B12" s="19"/>
      <c r="C12" s="22"/>
      <c r="D12" s="23"/>
      <c r="E12" s="26"/>
      <c r="F12" s="25"/>
      <c r="G12" s="26"/>
    </row>
    <row r="13" spans="1:7">
      <c r="A13" s="191"/>
      <c r="B13" s="19"/>
      <c r="C13" s="22" t="s">
        <v>236</v>
      </c>
      <c r="D13" s="23"/>
      <c r="E13" s="26"/>
      <c r="F13" s="25"/>
      <c r="G13" s="26"/>
    </row>
    <row r="14" spans="1:7" ht="13.5" thickBot="1">
      <c r="A14" s="192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93" t="s">
        <v>243</v>
      </c>
      <c r="B16" s="194"/>
      <c r="C16" s="194"/>
      <c r="D16" s="195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96" t="s">
        <v>239</v>
      </c>
      <c r="B26" s="196"/>
      <c r="C26" s="196"/>
      <c r="D26" s="40">
        <f>SUM(D17:D25)</f>
        <v>0.13702</v>
      </c>
    </row>
    <row r="27" spans="1:13">
      <c r="A27" s="193" t="s">
        <v>241</v>
      </c>
      <c r="B27" s="194"/>
      <c r="C27" s="194"/>
      <c r="D27" s="195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96" t="s">
        <v>239</v>
      </c>
      <c r="B37" s="196"/>
      <c r="C37" s="196"/>
      <c r="D37" s="33">
        <f>SUM(D28:D36)</f>
        <v>0.15982100000000002</v>
      </c>
    </row>
    <row r="38" spans="1:4">
      <c r="A38" s="193" t="s">
        <v>242</v>
      </c>
      <c r="B38" s="194"/>
      <c r="C38" s="194"/>
      <c r="D38" s="195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96" t="s">
        <v>239</v>
      </c>
      <c r="B48" s="196"/>
      <c r="C48" s="196"/>
      <c r="D48" s="33">
        <f>SUM(D39:D47)</f>
        <v>0.15292900000000001</v>
      </c>
    </row>
  </sheetData>
  <mergeCells count="15">
    <mergeCell ref="A16:D16"/>
    <mergeCell ref="A27:D27"/>
    <mergeCell ref="A37:C37"/>
    <mergeCell ref="A38:D38"/>
    <mergeCell ref="A48:C48"/>
    <mergeCell ref="A26:C26"/>
    <mergeCell ref="A2:B2"/>
    <mergeCell ref="C2:G2"/>
    <mergeCell ref="A3:B3"/>
    <mergeCell ref="C3:G3"/>
    <mergeCell ref="A8:A14"/>
    <mergeCell ref="A4:B4"/>
    <mergeCell ref="C4:G4"/>
    <mergeCell ref="A5:B5"/>
    <mergeCell ref="C5:G5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6" zoomScale="85" zoomScaleNormal="85" workbookViewId="0">
      <selection activeCell="F25" sqref="F25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2" t="s">
        <v>0</v>
      </c>
      <c r="B2" s="197" t="s">
        <v>1</v>
      </c>
      <c r="C2" s="267"/>
      <c r="D2" s="267"/>
    </row>
    <row r="3" spans="1:4" ht="14.25" customHeight="1">
      <c r="A3" s="102" t="s">
        <v>2</v>
      </c>
      <c r="B3" s="197" t="s">
        <v>117</v>
      </c>
      <c r="C3" s="267"/>
      <c r="D3" s="267"/>
    </row>
    <row r="4" spans="1:4" ht="14.25" customHeight="1">
      <c r="A4" s="102" t="s">
        <v>4</v>
      </c>
      <c r="B4" s="197" t="s">
        <v>118</v>
      </c>
      <c r="C4" s="267"/>
      <c r="D4" s="267"/>
    </row>
    <row r="5" spans="1:4" ht="14.25" customHeight="1">
      <c r="A5" s="102" t="s">
        <v>6</v>
      </c>
      <c r="B5" s="197" t="s">
        <v>134</v>
      </c>
      <c r="C5" s="267"/>
      <c r="D5" s="267"/>
    </row>
    <row r="6" spans="1:4">
      <c r="A6" s="231" t="s">
        <v>9</v>
      </c>
      <c r="B6" s="268"/>
      <c r="C6" s="268"/>
      <c r="D6" s="268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208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209"/>
      <c r="B9" s="76" t="s">
        <v>138</v>
      </c>
      <c r="C9" s="76" t="s">
        <v>139</v>
      </c>
      <c r="D9" s="76" t="s">
        <v>140</v>
      </c>
    </row>
    <row r="10" spans="1:4" ht="15.75">
      <c r="A10" s="209"/>
      <c r="B10" s="8" t="s">
        <v>141</v>
      </c>
      <c r="C10" s="8"/>
      <c r="D10" s="8" t="s">
        <v>142</v>
      </c>
    </row>
    <row r="11" spans="1:4" ht="13.5" thickBot="1">
      <c r="A11" s="210"/>
      <c r="B11" s="5"/>
      <c r="C11" s="5"/>
      <c r="D11" s="5" t="s">
        <v>143</v>
      </c>
    </row>
    <row r="12" spans="1:4" ht="14.25" customHeight="1" thickTop="1">
      <c r="A12" s="272" t="s">
        <v>215</v>
      </c>
      <c r="B12" s="273"/>
      <c r="C12" s="273"/>
      <c r="D12" s="274"/>
    </row>
    <row r="13" spans="1:4">
      <c r="A13" s="106" t="s">
        <v>212</v>
      </c>
      <c r="B13" s="181">
        <v>0.6</v>
      </c>
      <c r="C13" s="182">
        <v>0.1</v>
      </c>
      <c r="D13" s="53">
        <f>B13*C13</f>
        <v>0.06</v>
      </c>
    </row>
    <row r="14" spans="1:4">
      <c r="A14" s="53" t="s">
        <v>213</v>
      </c>
      <c r="B14" s="181">
        <v>0.6</v>
      </c>
      <c r="C14" s="181">
        <v>0.5</v>
      </c>
      <c r="D14" s="53">
        <f>B14*C14</f>
        <v>0.3</v>
      </c>
    </row>
    <row r="15" spans="1:4" ht="13.5" customHeight="1">
      <c r="A15" s="53" t="s">
        <v>214</v>
      </c>
      <c r="B15" s="181">
        <v>0.6</v>
      </c>
      <c r="C15" s="181">
        <v>0</v>
      </c>
      <c r="D15" s="53">
        <f>B15*C15</f>
        <v>0</v>
      </c>
    </row>
    <row r="16" spans="1:4">
      <c r="A16" s="269" t="s">
        <v>211</v>
      </c>
      <c r="B16" s="270"/>
      <c r="C16" s="270"/>
      <c r="D16" s="271"/>
    </row>
    <row r="17" spans="1:4" ht="12.75" customHeight="1">
      <c r="A17" s="53" t="s">
        <v>216</v>
      </c>
      <c r="B17" s="181">
        <v>0.6</v>
      </c>
      <c r="C17" s="181">
        <v>0</v>
      </c>
      <c r="D17" s="53">
        <f>B17*C17</f>
        <v>0</v>
      </c>
    </row>
    <row r="18" spans="1:4" ht="23.25" customHeight="1">
      <c r="A18" s="53" t="s">
        <v>217</v>
      </c>
      <c r="B18" s="181">
        <v>0.6</v>
      </c>
      <c r="C18" s="181">
        <v>0.3</v>
      </c>
      <c r="D18" s="53">
        <f>B18*C18</f>
        <v>0.18</v>
      </c>
    </row>
    <row r="19" spans="1:4">
      <c r="A19" s="53" t="s">
        <v>218</v>
      </c>
      <c r="B19" s="181">
        <v>0.6</v>
      </c>
      <c r="C19" s="181">
        <v>0.8</v>
      </c>
      <c r="D19" s="53">
        <f t="shared" ref="D19:D26" si="0">B19*C19</f>
        <v>0.48</v>
      </c>
    </row>
    <row r="20" spans="1:4">
      <c r="A20" s="53" t="s">
        <v>219</v>
      </c>
      <c r="B20" s="181">
        <v>0.6</v>
      </c>
      <c r="C20" s="181">
        <v>0.8</v>
      </c>
      <c r="D20" s="53">
        <f t="shared" si="0"/>
        <v>0.48</v>
      </c>
    </row>
    <row r="21" spans="1:4">
      <c r="A21" s="53" t="s">
        <v>220</v>
      </c>
      <c r="B21" s="181">
        <v>0.6</v>
      </c>
      <c r="C21" s="181">
        <v>0.2</v>
      </c>
      <c r="D21" s="53">
        <f t="shared" si="0"/>
        <v>0.12</v>
      </c>
    </row>
    <row r="22" spans="1:4">
      <c r="A22" s="53" t="s">
        <v>221</v>
      </c>
      <c r="B22" s="181">
        <v>0.6</v>
      </c>
      <c r="C22" s="181">
        <v>0.5</v>
      </c>
      <c r="D22" s="53">
        <f t="shared" si="0"/>
        <v>0.3</v>
      </c>
    </row>
    <row r="23" spans="1:4" ht="28.15" customHeight="1">
      <c r="A23" s="53" t="s">
        <v>245</v>
      </c>
      <c r="B23" s="181">
        <v>0.6</v>
      </c>
      <c r="C23" s="181">
        <v>0.1</v>
      </c>
      <c r="D23" s="53">
        <f t="shared" si="0"/>
        <v>0.06</v>
      </c>
    </row>
    <row r="24" spans="1:4" ht="25.5">
      <c r="A24" s="53" t="s">
        <v>222</v>
      </c>
      <c r="B24" s="181">
        <v>0.6</v>
      </c>
      <c r="C24" s="181">
        <v>0.5</v>
      </c>
      <c r="D24" s="53">
        <f t="shared" si="0"/>
        <v>0.3</v>
      </c>
    </row>
    <row r="25" spans="1:4" ht="29.45" customHeight="1">
      <c r="A25" s="53" t="s">
        <v>223</v>
      </c>
      <c r="B25" s="181">
        <v>0.6</v>
      </c>
      <c r="C25" s="181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181">
        <v>0.6</v>
      </c>
      <c r="C26" s="181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564"/>
  <sheetViews>
    <sheetView topLeftCell="A8" zoomScale="85" zoomScaleNormal="85" workbookViewId="0">
      <selection activeCell="M12" sqref="M12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81"/>
      <c r="B1" s="281"/>
      <c r="C1" s="223"/>
      <c r="D1" s="223"/>
      <c r="E1" s="223"/>
      <c r="F1" s="223"/>
      <c r="G1" s="223"/>
      <c r="H1" s="223"/>
      <c r="I1" s="223"/>
    </row>
    <row r="2" spans="1:14">
      <c r="A2" s="278" t="s">
        <v>0</v>
      </c>
      <c r="B2" s="279"/>
      <c r="C2" s="197" t="s">
        <v>1</v>
      </c>
      <c r="D2" s="280"/>
      <c r="E2" s="280"/>
      <c r="F2" s="280"/>
      <c r="G2" s="280"/>
      <c r="H2" s="280"/>
      <c r="I2" s="280"/>
    </row>
    <row r="3" spans="1:14">
      <c r="A3" s="278" t="s">
        <v>2</v>
      </c>
      <c r="B3" s="279"/>
      <c r="C3" s="197" t="s">
        <v>117</v>
      </c>
      <c r="D3" s="280"/>
      <c r="E3" s="280"/>
      <c r="F3" s="280"/>
      <c r="G3" s="280"/>
      <c r="H3" s="280"/>
      <c r="I3" s="280"/>
    </row>
    <row r="4" spans="1:14">
      <c r="A4" s="278" t="s">
        <v>4</v>
      </c>
      <c r="B4" s="279"/>
      <c r="C4" s="197" t="s">
        <v>118</v>
      </c>
      <c r="D4" s="280"/>
      <c r="E4" s="280"/>
      <c r="F4" s="280"/>
      <c r="G4" s="280"/>
      <c r="H4" s="280"/>
      <c r="I4" s="280"/>
    </row>
    <row r="5" spans="1:14" ht="14.25" customHeight="1">
      <c r="A5" s="278" t="s">
        <v>6</v>
      </c>
      <c r="B5" s="279"/>
      <c r="C5" s="197" t="s">
        <v>145</v>
      </c>
      <c r="D5" s="280"/>
      <c r="E5" s="280"/>
      <c r="F5" s="280"/>
      <c r="G5" s="280"/>
      <c r="H5" s="280"/>
      <c r="I5" s="280"/>
    </row>
    <row r="6" spans="1:14">
      <c r="A6" s="231" t="s">
        <v>10</v>
      </c>
      <c r="B6" s="268"/>
      <c r="C6" s="268"/>
      <c r="D6" s="268"/>
      <c r="E6" s="268"/>
      <c r="F6" s="268"/>
      <c r="G6" s="268"/>
      <c r="H6" s="268"/>
      <c r="I6" s="268"/>
      <c r="J6" s="107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89" t="s">
        <v>79</v>
      </c>
    </row>
    <row r="8" spans="1:14" ht="51">
      <c r="A8" s="208" t="s">
        <v>146</v>
      </c>
      <c r="B8" s="208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95"/>
      <c r="M8" s="111"/>
      <c r="N8" s="112"/>
    </row>
    <row r="9" spans="1:14" ht="15.75" customHeight="1">
      <c r="A9" s="208"/>
      <c r="B9" s="208"/>
      <c r="C9" s="76" t="s">
        <v>154</v>
      </c>
      <c r="D9" s="76" t="s">
        <v>155</v>
      </c>
      <c r="E9" s="76" t="s">
        <v>156</v>
      </c>
      <c r="F9" s="76" t="s">
        <v>127</v>
      </c>
      <c r="G9" s="76" t="s">
        <v>157</v>
      </c>
      <c r="H9" s="76" t="s">
        <v>158</v>
      </c>
      <c r="I9" s="76" t="s">
        <v>159</v>
      </c>
      <c r="J9" s="76" t="s">
        <v>159</v>
      </c>
      <c r="L9" s="282" t="s">
        <v>247</v>
      </c>
      <c r="M9" s="282" t="s">
        <v>256</v>
      </c>
      <c r="N9" s="282" t="s">
        <v>257</v>
      </c>
    </row>
    <row r="10" spans="1:14" ht="29.25" customHeight="1">
      <c r="A10" s="208"/>
      <c r="B10" s="208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83"/>
      <c r="M10" s="283"/>
      <c r="N10" s="283"/>
    </row>
    <row r="11" spans="1:14" ht="24.75" thickBot="1">
      <c r="A11" s="225"/>
      <c r="B11" s="225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84"/>
      <c r="M11" s="284"/>
      <c r="N11" s="284"/>
    </row>
    <row r="12" spans="1:14" ht="13.5" thickTop="1">
      <c r="A12" s="275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08">
        <f>$M$12</f>
        <v>45639074.399999999</v>
      </c>
      <c r="G12" s="47"/>
      <c r="H12" s="47"/>
      <c r="I12" s="14">
        <f>((C12*D12*E12)*(F12-G12))-H12</f>
        <v>0</v>
      </c>
      <c r="J12" s="32">
        <f>I12/(10^6)</f>
        <v>0</v>
      </c>
      <c r="L12" s="89">
        <f>'4B_N2O emission'!B12</f>
        <v>2011</v>
      </c>
      <c r="M12" s="108">
        <f>'4D1_TOW_DomesticWastewater'!E12</f>
        <v>45639074.399999999</v>
      </c>
      <c r="N12" s="130">
        <f>J27</f>
        <v>3.2657496077664003</v>
      </c>
    </row>
    <row r="13" spans="1:14">
      <c r="A13" s="276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08">
        <f t="shared" ref="F13:F26" si="0">$M$12</f>
        <v>45639074.399999999</v>
      </c>
      <c r="G13" s="48"/>
      <c r="H13" s="48"/>
      <c r="I13" s="15">
        <f t="shared" ref="I13:I26" si="1">((C13*D13*E13)*(F13-G13))-H13</f>
        <v>694991.82496320002</v>
      </c>
      <c r="J13" s="34">
        <f t="shared" ref="J13:J26" si="2">I13/(10^6)</f>
        <v>0.6949918249632</v>
      </c>
      <c r="L13" s="89">
        <f>'4B_N2O emission'!B13</f>
        <v>2012</v>
      </c>
      <c r="M13" s="108">
        <f>'4D1_TOW_DomesticWastewater'!E13</f>
        <v>46627961.600000001</v>
      </c>
      <c r="N13" s="130">
        <f>J60</f>
        <v>3.3365104202496005</v>
      </c>
    </row>
    <row r="14" spans="1:14">
      <c r="A14" s="276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08">
        <f t="shared" si="0"/>
        <v>45639074.399999999</v>
      </c>
      <c r="G14" s="48"/>
      <c r="H14" s="48"/>
      <c r="I14" s="15">
        <f t="shared" si="1"/>
        <v>0</v>
      </c>
      <c r="J14" s="34">
        <f t="shared" si="2"/>
        <v>0</v>
      </c>
      <c r="L14" s="89">
        <f>'4B_N2O emission'!B14</f>
        <v>2013</v>
      </c>
      <c r="M14" s="108">
        <f>'4D1_TOW_DomesticWastewater'!E14</f>
        <v>47739722.399999999</v>
      </c>
      <c r="N14" s="130">
        <f>J88</f>
        <v>3.4160635760544</v>
      </c>
    </row>
    <row r="15" spans="1:14">
      <c r="A15" s="242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08">
        <f t="shared" si="0"/>
        <v>45639074.399999999</v>
      </c>
      <c r="G15" s="49"/>
      <c r="H15" s="49"/>
      <c r="I15" s="15">
        <f t="shared" si="1"/>
        <v>739353.00528000004</v>
      </c>
      <c r="J15" s="34">
        <f t="shared" si="2"/>
        <v>0.73935300528000003</v>
      </c>
      <c r="L15" s="89">
        <f>'4B_N2O emission'!B15</f>
        <v>2014</v>
      </c>
      <c r="M15" s="108">
        <f>'4D1_TOW_DomesticWastewater'!E15</f>
        <v>48843307.199999996</v>
      </c>
      <c r="N15" s="130">
        <f>J116</f>
        <v>3.4950316900031999</v>
      </c>
    </row>
    <row r="16" spans="1:14">
      <c r="A16" s="242"/>
      <c r="B16" s="53" t="s">
        <v>229</v>
      </c>
      <c r="C16" s="44">
        <v>0.54</v>
      </c>
      <c r="D16" s="46">
        <v>0.43</v>
      </c>
      <c r="E16" s="37">
        <v>0</v>
      </c>
      <c r="F16" s="108">
        <f t="shared" si="0"/>
        <v>45639074.399999999</v>
      </c>
      <c r="G16" s="49"/>
      <c r="H16" s="49"/>
      <c r="I16" s="15">
        <f t="shared" si="1"/>
        <v>0</v>
      </c>
      <c r="J16" s="34">
        <f t="shared" si="2"/>
        <v>0</v>
      </c>
      <c r="L16" s="89">
        <f>'4B_N2O emission'!B16</f>
        <v>2015</v>
      </c>
      <c r="M16" s="108">
        <f>'4D1_TOW_DomesticWastewater'!E16</f>
        <v>49941314.799999997</v>
      </c>
      <c r="N16" s="130">
        <f>J144</f>
        <v>3.5736007218287997</v>
      </c>
    </row>
    <row r="17" spans="1:14">
      <c r="A17" s="242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08">
        <f t="shared" si="0"/>
        <v>45639074.399999999</v>
      </c>
      <c r="G17" s="49"/>
      <c r="H17" s="49"/>
      <c r="I17" s="15">
        <f t="shared" si="1"/>
        <v>295741.20211199991</v>
      </c>
      <c r="J17" s="34">
        <f t="shared" si="2"/>
        <v>0.29574120211199989</v>
      </c>
      <c r="L17" s="89">
        <f>'4B_N2O emission'!B17</f>
        <v>2016</v>
      </c>
      <c r="M17" s="108">
        <f>'4D1_TOW_DomesticWastewater'!E17</f>
        <v>51030387.199999996</v>
      </c>
      <c r="N17" s="130">
        <f>J172</f>
        <v>3.6515303864831998</v>
      </c>
    </row>
    <row r="18" spans="1:14">
      <c r="A18" s="242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08">
        <f t="shared" si="0"/>
        <v>45639074.399999999</v>
      </c>
      <c r="G18" s="49"/>
      <c r="H18" s="49"/>
      <c r="I18" s="15">
        <f t="shared" si="1"/>
        <v>26288.106854399994</v>
      </c>
      <c r="J18" s="34">
        <f t="shared" si="2"/>
        <v>2.6288106854399994E-2</v>
      </c>
      <c r="L18" s="89">
        <f>'4B_N2O emission'!B18</f>
        <v>2017</v>
      </c>
      <c r="M18" s="108">
        <f>'4D1_TOW_DomesticWastewater'!E18</f>
        <v>52443919.633999996</v>
      </c>
      <c r="N18" s="130">
        <f>J200</f>
        <v>3.7526771133305035</v>
      </c>
    </row>
    <row r="19" spans="1:14">
      <c r="A19" s="242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08">
        <f t="shared" si="0"/>
        <v>45639074.399999999</v>
      </c>
      <c r="G19" s="49"/>
      <c r="H19" s="49"/>
      <c r="I19" s="15">
        <f t="shared" si="1"/>
        <v>0</v>
      </c>
      <c r="J19" s="34">
        <f t="shared" si="2"/>
        <v>0</v>
      </c>
      <c r="L19" s="89">
        <f>'4B_N2O emission'!B19</f>
        <v>2018</v>
      </c>
      <c r="M19" s="108">
        <f>'4D1_TOW_DomesticWastewater'!E19</f>
        <v>53785930.026000008</v>
      </c>
      <c r="N19" s="130">
        <f>J228</f>
        <v>3.8487060089404563</v>
      </c>
    </row>
    <row r="20" spans="1:14">
      <c r="A20" s="242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08">
        <f t="shared" si="0"/>
        <v>45639074.399999999</v>
      </c>
      <c r="G20" s="49"/>
      <c r="H20" s="49"/>
      <c r="I20" s="15">
        <f t="shared" si="1"/>
        <v>243164.98840319997</v>
      </c>
      <c r="J20" s="34">
        <f t="shared" si="2"/>
        <v>0.24316498840319997</v>
      </c>
      <c r="L20" s="89">
        <f>'4B_N2O emission'!B20</f>
        <v>2019</v>
      </c>
      <c r="M20" s="108">
        <f>'4D1_TOW_DomesticWastewater'!E20</f>
        <v>55127940.417999998</v>
      </c>
      <c r="N20" s="130">
        <f>J256</f>
        <v>3.9447349045504083</v>
      </c>
    </row>
    <row r="21" spans="1:14">
      <c r="A21" s="242"/>
      <c r="B21" s="53" t="s">
        <v>229</v>
      </c>
      <c r="C21" s="44">
        <v>0.12</v>
      </c>
      <c r="D21" s="46">
        <v>0</v>
      </c>
      <c r="E21" s="37">
        <v>0</v>
      </c>
      <c r="F21" s="108">
        <f t="shared" si="0"/>
        <v>45639074.399999999</v>
      </c>
      <c r="G21" s="49"/>
      <c r="H21" s="49"/>
      <c r="I21" s="15">
        <f t="shared" si="1"/>
        <v>0</v>
      </c>
      <c r="J21" s="34">
        <f t="shared" si="2"/>
        <v>0</v>
      </c>
      <c r="L21" s="89">
        <f>'4B_N2O emission'!B21</f>
        <v>2020</v>
      </c>
      <c r="M21" s="108">
        <f>'4D1_TOW_DomesticWastewater'!E21</f>
        <v>56469950.810000002</v>
      </c>
      <c r="N21" s="130">
        <f>J284</f>
        <v>4.0407638001603603</v>
      </c>
    </row>
    <row r="22" spans="1:14">
      <c r="A22" s="242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08">
        <f t="shared" si="0"/>
        <v>45639074.399999999</v>
      </c>
      <c r="G22" s="49"/>
      <c r="H22" s="49"/>
      <c r="I22" s="15">
        <f t="shared" si="1"/>
        <v>651725.98243200011</v>
      </c>
      <c r="J22" s="34">
        <f t="shared" si="2"/>
        <v>0.65172598243200008</v>
      </c>
      <c r="L22" s="89">
        <f>'4B_N2O emission'!B22</f>
        <v>2021</v>
      </c>
      <c r="M22" s="108">
        <f>'4D1_TOW_DomesticWastewater'!E22</f>
        <v>57811961.201999992</v>
      </c>
      <c r="N22" s="130">
        <f>J312</f>
        <v>4.1367926957703114</v>
      </c>
    </row>
    <row r="23" spans="1:14">
      <c r="A23" s="242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08">
        <f t="shared" si="0"/>
        <v>45639074.399999999</v>
      </c>
      <c r="G23" s="49"/>
      <c r="H23" s="49"/>
      <c r="I23" s="15">
        <f t="shared" si="1"/>
        <v>93103.711775999996</v>
      </c>
      <c r="J23" s="34">
        <f t="shared" si="2"/>
        <v>9.3103711775999992E-2</v>
      </c>
      <c r="L23" s="89">
        <f>'4B_N2O emission'!B23</f>
        <v>2022</v>
      </c>
      <c r="M23" s="108">
        <f>'4D1_TOW_DomesticWastewater'!E23</f>
        <v>59153971.593999997</v>
      </c>
      <c r="N23" s="130">
        <f>J340</f>
        <v>4.2328215913802634</v>
      </c>
    </row>
    <row r="24" spans="1:14">
      <c r="A24" s="242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08">
        <f t="shared" si="0"/>
        <v>45639074.399999999</v>
      </c>
      <c r="G24" s="49"/>
      <c r="H24" s="49"/>
      <c r="I24" s="15">
        <f t="shared" si="1"/>
        <v>27931.113532800002</v>
      </c>
      <c r="J24" s="34">
        <f t="shared" si="2"/>
        <v>2.7931113532800003E-2</v>
      </c>
      <c r="L24" s="89">
        <f>'4B_N2O emission'!B24</f>
        <v>2023</v>
      </c>
      <c r="M24" s="108">
        <f>'4D1_TOW_DomesticWastewater'!E24</f>
        <v>60495981.986000001</v>
      </c>
      <c r="N24" s="130">
        <f>J368</f>
        <v>4.3288504869902162</v>
      </c>
    </row>
    <row r="25" spans="1:14">
      <c r="A25" s="242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08">
        <f t="shared" si="0"/>
        <v>45639074.399999999</v>
      </c>
      <c r="G25" s="49"/>
      <c r="H25" s="49"/>
      <c r="I25" s="15">
        <f t="shared" si="1"/>
        <v>493449.67241280002</v>
      </c>
      <c r="J25" s="34">
        <f t="shared" si="2"/>
        <v>0.49344967241280002</v>
      </c>
      <c r="L25" s="89">
        <f>'4B_N2O emission'!B25</f>
        <v>2024</v>
      </c>
      <c r="M25" s="108">
        <f>'4D1_TOW_DomesticWastewater'!E25</f>
        <v>61837992.378000006</v>
      </c>
      <c r="N25" s="130">
        <f>J396</f>
        <v>4.4248793826001682</v>
      </c>
    </row>
    <row r="26" spans="1:14">
      <c r="A26" s="242"/>
      <c r="B26" s="53" t="s">
        <v>229</v>
      </c>
      <c r="C26" s="44">
        <v>0.34</v>
      </c>
      <c r="D26" s="46">
        <v>0.2</v>
      </c>
      <c r="E26" s="37">
        <v>0</v>
      </c>
      <c r="F26" s="108">
        <f t="shared" si="0"/>
        <v>45639074.399999999</v>
      </c>
      <c r="G26" s="49"/>
      <c r="H26" s="49"/>
      <c r="I26" s="15">
        <f t="shared" si="1"/>
        <v>0</v>
      </c>
      <c r="J26" s="34">
        <f t="shared" si="2"/>
        <v>0</v>
      </c>
      <c r="L26" s="89">
        <f>'4B_N2O emission'!B26</f>
        <v>2025</v>
      </c>
      <c r="M26" s="108">
        <f>'4D1_TOW_DomesticWastewater'!E26</f>
        <v>63109922.770000003</v>
      </c>
      <c r="N26" s="130">
        <f>J424</f>
        <v>4.515893633730121</v>
      </c>
    </row>
    <row r="27" spans="1:14">
      <c r="A27" s="277" t="s">
        <v>290</v>
      </c>
      <c r="B27" s="277"/>
      <c r="C27" s="277"/>
      <c r="D27" s="277"/>
      <c r="E27" s="277"/>
      <c r="F27" s="277"/>
      <c r="G27" s="277"/>
      <c r="H27" s="277"/>
      <c r="I27" s="109">
        <f>SUM(I12:I26)</f>
        <v>3265749.6077664001</v>
      </c>
      <c r="J27" s="110">
        <f>SUM(J12:J26)</f>
        <v>3.2657496077664003</v>
      </c>
      <c r="L27" s="89">
        <f>'4B_N2O emission'!B27</f>
        <v>2026</v>
      </c>
      <c r="M27" s="108">
        <f>'4D1_TOW_DomesticWastewater'!E27</f>
        <v>64451933.161999993</v>
      </c>
      <c r="N27" s="130">
        <f>J452</f>
        <v>4.6119225293400721</v>
      </c>
    </row>
    <row r="28" spans="1:14">
      <c r="L28" s="89">
        <f>'4B_N2O emission'!B28</f>
        <v>2027</v>
      </c>
      <c r="M28" s="108">
        <f>'4D1_TOW_DomesticWastewater'!E28</f>
        <v>65793943.554000005</v>
      </c>
      <c r="N28" s="130">
        <f>J480</f>
        <v>4.7079514249500241</v>
      </c>
    </row>
    <row r="29" spans="1:14">
      <c r="L29" s="89">
        <f>'4B_N2O emission'!B29</f>
        <v>2028</v>
      </c>
      <c r="M29" s="108">
        <f>'4D1_TOW_DomesticWastewater'!E29</f>
        <v>67135953.945999995</v>
      </c>
      <c r="N29" s="130">
        <f>J508</f>
        <v>4.8039803205599751</v>
      </c>
    </row>
    <row r="30" spans="1:14">
      <c r="L30" s="89">
        <f>'4B_N2O emission'!B30</f>
        <v>2029</v>
      </c>
      <c r="M30" s="108">
        <f>'4D1_TOW_DomesticWastewater'!E30</f>
        <v>68477964.338</v>
      </c>
      <c r="N30" s="130">
        <f>J536</f>
        <v>4.9000092161699289</v>
      </c>
    </row>
    <row r="31" spans="1:14">
      <c r="L31" s="89">
        <f>'4B_N2O emission'!B31</f>
        <v>2030</v>
      </c>
      <c r="M31" s="108">
        <f>'4D1_TOW_DomesticWastewater'!E31</f>
        <v>69819974.730000004</v>
      </c>
      <c r="N31" s="130">
        <f>J564</f>
        <v>4.99603811177988</v>
      </c>
    </row>
    <row r="32" spans="1:14">
      <c r="F32" s="91" t="s">
        <v>248</v>
      </c>
      <c r="L32" s="89">
        <f>'4B_N2O emission'!B32</f>
        <v>2031</v>
      </c>
      <c r="M32" s="108">
        <f>'4D1_TOW_DomesticWastewater'!E32</f>
        <v>0</v>
      </c>
      <c r="N32" s="110"/>
    </row>
    <row r="35" spans="1:10">
      <c r="A35" s="278" t="s">
        <v>0</v>
      </c>
      <c r="B35" s="279"/>
      <c r="C35" s="197" t="s">
        <v>1</v>
      </c>
      <c r="D35" s="280"/>
      <c r="E35" s="280"/>
      <c r="F35" s="280"/>
      <c r="G35" s="280"/>
      <c r="H35" s="280"/>
      <c r="I35" s="280"/>
    </row>
    <row r="36" spans="1:10">
      <c r="A36" s="278" t="s">
        <v>2</v>
      </c>
      <c r="B36" s="279"/>
      <c r="C36" s="197" t="s">
        <v>117</v>
      </c>
      <c r="D36" s="280"/>
      <c r="E36" s="280"/>
      <c r="F36" s="280"/>
      <c r="G36" s="280"/>
      <c r="H36" s="280"/>
      <c r="I36" s="280"/>
    </row>
    <row r="37" spans="1:10">
      <c r="A37" s="278" t="s">
        <v>4</v>
      </c>
      <c r="B37" s="279"/>
      <c r="C37" s="197" t="s">
        <v>118</v>
      </c>
      <c r="D37" s="280"/>
      <c r="E37" s="280"/>
      <c r="F37" s="280"/>
      <c r="G37" s="280"/>
      <c r="H37" s="280"/>
      <c r="I37" s="280"/>
    </row>
    <row r="38" spans="1:10">
      <c r="A38" s="278" t="s">
        <v>6</v>
      </c>
      <c r="B38" s="279"/>
      <c r="C38" s="197" t="s">
        <v>145</v>
      </c>
      <c r="D38" s="280"/>
      <c r="E38" s="280"/>
      <c r="F38" s="280"/>
      <c r="G38" s="280"/>
      <c r="H38" s="280"/>
      <c r="I38" s="280"/>
    </row>
    <row r="39" spans="1:10">
      <c r="A39" s="231" t="s">
        <v>10</v>
      </c>
      <c r="B39" s="268"/>
      <c r="C39" s="268"/>
      <c r="D39" s="268"/>
      <c r="E39" s="268"/>
      <c r="F39" s="268"/>
      <c r="G39" s="268"/>
      <c r="H39" s="268"/>
      <c r="I39" s="268"/>
      <c r="J39" s="107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89" t="s">
        <v>79</v>
      </c>
    </row>
    <row r="41" spans="1:10" ht="51">
      <c r="A41" s="208" t="s">
        <v>146</v>
      </c>
      <c r="B41" s="208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208"/>
      <c r="B42" s="208"/>
      <c r="C42" s="76" t="s">
        <v>154</v>
      </c>
      <c r="D42" s="76" t="s">
        <v>155</v>
      </c>
      <c r="E42" s="76" t="s">
        <v>156</v>
      </c>
      <c r="F42" s="76" t="s">
        <v>127</v>
      </c>
      <c r="G42" s="76" t="s">
        <v>157</v>
      </c>
      <c r="H42" s="76" t="s">
        <v>158</v>
      </c>
      <c r="I42" s="76" t="s">
        <v>159</v>
      </c>
      <c r="J42" s="76" t="s">
        <v>159</v>
      </c>
    </row>
    <row r="43" spans="1:10" ht="28.5">
      <c r="A43" s="208"/>
      <c r="B43" s="208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25"/>
      <c r="B44" s="225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75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08">
        <f>$M$13</f>
        <v>46627961.600000001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76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08">
        <f t="shared" ref="F46:F59" si="3">$M$13</f>
        <v>46627961.600000001</v>
      </c>
      <c r="G46" s="48"/>
      <c r="H46" s="48"/>
      <c r="I46" s="15">
        <f t="shared" ref="I46:I59" si="4">((C46*D46*E46)*(F46-G46))-H46</f>
        <v>710050.59924480005</v>
      </c>
      <c r="J46" s="34">
        <f t="shared" ref="J46:J59" si="5">I46/(10^6)</f>
        <v>0.71005059924480007</v>
      </c>
    </row>
    <row r="47" spans="1:10">
      <c r="A47" s="276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08">
        <f t="shared" si="3"/>
        <v>46627961.600000001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42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08">
        <f t="shared" si="3"/>
        <v>46627961.600000001</v>
      </c>
      <c r="G48" s="49"/>
      <c r="H48" s="49"/>
      <c r="I48" s="15">
        <f t="shared" si="4"/>
        <v>755372.97792000009</v>
      </c>
      <c r="J48" s="34">
        <f t="shared" si="5"/>
        <v>0.75537297792000013</v>
      </c>
    </row>
    <row r="49" spans="1:10">
      <c r="A49" s="242"/>
      <c r="B49" s="53" t="s">
        <v>229</v>
      </c>
      <c r="C49" s="44">
        <v>0.54</v>
      </c>
      <c r="D49" s="46">
        <v>0.43</v>
      </c>
      <c r="E49" s="37">
        <v>0</v>
      </c>
      <c r="F49" s="108">
        <f t="shared" si="3"/>
        <v>46627961.600000001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42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08">
        <f t="shared" si="3"/>
        <v>46627961.600000001</v>
      </c>
      <c r="G50" s="49"/>
      <c r="H50" s="49"/>
      <c r="I50" s="15">
        <f t="shared" si="4"/>
        <v>302149.19116799993</v>
      </c>
      <c r="J50" s="34">
        <f t="shared" si="5"/>
        <v>0.30214919116799993</v>
      </c>
    </row>
    <row r="51" spans="1:10">
      <c r="A51" s="242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08">
        <f t="shared" si="3"/>
        <v>46627961.600000001</v>
      </c>
      <c r="G51" s="49"/>
      <c r="H51" s="49"/>
      <c r="I51" s="15">
        <f t="shared" si="4"/>
        <v>26857.705881599995</v>
      </c>
      <c r="J51" s="34">
        <f t="shared" si="5"/>
        <v>2.6857705881599997E-2</v>
      </c>
    </row>
    <row r="52" spans="1:10">
      <c r="A52" s="242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08">
        <f t="shared" si="3"/>
        <v>46627961.600000001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42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08">
        <f t="shared" si="3"/>
        <v>46627961.600000001</v>
      </c>
      <c r="G53" s="49"/>
      <c r="H53" s="49"/>
      <c r="I53" s="15">
        <f t="shared" si="4"/>
        <v>248433.77940479998</v>
      </c>
      <c r="J53" s="34">
        <f t="shared" si="5"/>
        <v>0.24843377940479996</v>
      </c>
    </row>
    <row r="54" spans="1:10">
      <c r="A54" s="242"/>
      <c r="B54" s="53" t="s">
        <v>229</v>
      </c>
      <c r="C54" s="44">
        <v>0.12</v>
      </c>
      <c r="D54" s="46">
        <v>0</v>
      </c>
      <c r="E54" s="37">
        <v>0</v>
      </c>
      <c r="F54" s="108">
        <f t="shared" si="3"/>
        <v>46627961.600000001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42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08">
        <f t="shared" si="3"/>
        <v>46627961.600000001</v>
      </c>
      <c r="G55" s="49"/>
      <c r="H55" s="49"/>
      <c r="I55" s="15">
        <f t="shared" si="4"/>
        <v>665847.29164800013</v>
      </c>
      <c r="J55" s="34">
        <f t="shared" si="5"/>
        <v>0.66584729164800016</v>
      </c>
    </row>
    <row r="56" spans="1:10">
      <c r="A56" s="242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08">
        <f t="shared" si="3"/>
        <v>46627961.600000001</v>
      </c>
      <c r="G56" s="49"/>
      <c r="H56" s="49"/>
      <c r="I56" s="15">
        <f t="shared" si="4"/>
        <v>95121.041664000004</v>
      </c>
      <c r="J56" s="34">
        <f t="shared" si="5"/>
        <v>9.5121041663999997E-2</v>
      </c>
    </row>
    <row r="57" spans="1:10">
      <c r="A57" s="242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08">
        <f t="shared" si="3"/>
        <v>46627961.600000001</v>
      </c>
      <c r="G57" s="49"/>
      <c r="H57" s="49"/>
      <c r="I57" s="15">
        <f t="shared" si="4"/>
        <v>28536.312499200001</v>
      </c>
      <c r="J57" s="34">
        <f t="shared" si="5"/>
        <v>2.8536312499200002E-2</v>
      </c>
    </row>
    <row r="58" spans="1:10">
      <c r="A58" s="242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08">
        <f t="shared" si="3"/>
        <v>46627961.600000001</v>
      </c>
      <c r="G58" s="49"/>
      <c r="H58" s="49"/>
      <c r="I58" s="15">
        <f t="shared" si="4"/>
        <v>504141.52081920003</v>
      </c>
      <c r="J58" s="34">
        <f t="shared" si="5"/>
        <v>0.50414152081920005</v>
      </c>
    </row>
    <row r="59" spans="1:10">
      <c r="A59" s="242"/>
      <c r="B59" s="53" t="s">
        <v>229</v>
      </c>
      <c r="C59" s="44">
        <v>0.34</v>
      </c>
      <c r="D59" s="46">
        <v>0.2</v>
      </c>
      <c r="E59" s="37">
        <v>0</v>
      </c>
      <c r="F59" s="108">
        <f t="shared" si="3"/>
        <v>46627961.600000001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77" t="s">
        <v>291</v>
      </c>
      <c r="B60" s="277"/>
      <c r="C60" s="277"/>
      <c r="D60" s="277"/>
      <c r="E60" s="277"/>
      <c r="F60" s="277"/>
      <c r="G60" s="277"/>
      <c r="H60" s="277"/>
      <c r="I60" s="109">
        <f>SUM(I45:I59)</f>
        <v>3336510.4202496004</v>
      </c>
      <c r="J60" s="110">
        <f>SUM(J45:J59)</f>
        <v>3.3365104202496005</v>
      </c>
    </row>
    <row r="63" spans="1:10">
      <c r="A63" s="278" t="s">
        <v>0</v>
      </c>
      <c r="B63" s="279"/>
      <c r="C63" s="197" t="s">
        <v>1</v>
      </c>
      <c r="D63" s="280"/>
      <c r="E63" s="280"/>
      <c r="F63" s="280"/>
      <c r="G63" s="280"/>
      <c r="H63" s="280"/>
      <c r="I63" s="280"/>
    </row>
    <row r="64" spans="1:10">
      <c r="A64" s="278" t="s">
        <v>2</v>
      </c>
      <c r="B64" s="279"/>
      <c r="C64" s="197" t="s">
        <v>117</v>
      </c>
      <c r="D64" s="280"/>
      <c r="E64" s="280"/>
      <c r="F64" s="280"/>
      <c r="G64" s="280"/>
      <c r="H64" s="280"/>
      <c r="I64" s="280"/>
    </row>
    <row r="65" spans="1:10">
      <c r="A65" s="278" t="s">
        <v>4</v>
      </c>
      <c r="B65" s="279"/>
      <c r="C65" s="197" t="s">
        <v>118</v>
      </c>
      <c r="D65" s="280"/>
      <c r="E65" s="280"/>
      <c r="F65" s="280"/>
      <c r="G65" s="280"/>
      <c r="H65" s="280"/>
      <c r="I65" s="280"/>
    </row>
    <row r="66" spans="1:10">
      <c r="A66" s="278" t="s">
        <v>6</v>
      </c>
      <c r="B66" s="279"/>
      <c r="C66" s="197" t="s">
        <v>145</v>
      </c>
      <c r="D66" s="280"/>
      <c r="E66" s="280"/>
      <c r="F66" s="280"/>
      <c r="G66" s="280"/>
      <c r="H66" s="280"/>
      <c r="I66" s="280"/>
    </row>
    <row r="67" spans="1:10">
      <c r="A67" s="231" t="s">
        <v>10</v>
      </c>
      <c r="B67" s="268"/>
      <c r="C67" s="268"/>
      <c r="D67" s="268"/>
      <c r="E67" s="268"/>
      <c r="F67" s="268"/>
      <c r="G67" s="268"/>
      <c r="H67" s="268"/>
      <c r="I67" s="268"/>
      <c r="J67" s="107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89" t="s">
        <v>79</v>
      </c>
    </row>
    <row r="69" spans="1:10" ht="51">
      <c r="A69" s="208" t="s">
        <v>146</v>
      </c>
      <c r="B69" s="208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208"/>
      <c r="B70" s="208"/>
      <c r="C70" s="76" t="s">
        <v>154</v>
      </c>
      <c r="D70" s="76" t="s">
        <v>155</v>
      </c>
      <c r="E70" s="76" t="s">
        <v>156</v>
      </c>
      <c r="F70" s="76" t="s">
        <v>127</v>
      </c>
      <c r="G70" s="76" t="s">
        <v>157</v>
      </c>
      <c r="H70" s="76" t="s">
        <v>158</v>
      </c>
      <c r="I70" s="76" t="s">
        <v>159</v>
      </c>
      <c r="J70" s="76" t="s">
        <v>159</v>
      </c>
    </row>
    <row r="71" spans="1:10" ht="28.5">
      <c r="A71" s="208"/>
      <c r="B71" s="208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25"/>
      <c r="B72" s="225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75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08">
        <f>$M$14</f>
        <v>47739722.399999999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76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08">
        <f t="shared" ref="F74:F87" si="6">$M$14</f>
        <v>47739722.399999999</v>
      </c>
      <c r="G74" s="48"/>
      <c r="H74" s="48"/>
      <c r="I74" s="15">
        <f t="shared" ref="I74:I87" si="7">((C74*D74*E74)*(F74-G74))-H74</f>
        <v>726980.4927072</v>
      </c>
      <c r="J74" s="34">
        <f t="shared" ref="J74:J87" si="8">I74/(10^6)</f>
        <v>0.7269804927072</v>
      </c>
    </row>
    <row r="75" spans="1:10">
      <c r="A75" s="276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08">
        <f t="shared" si="6"/>
        <v>47739722.399999999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42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08">
        <f t="shared" si="6"/>
        <v>47739722.399999999</v>
      </c>
      <c r="G76" s="49"/>
      <c r="H76" s="49"/>
      <c r="I76" s="15">
        <f t="shared" si="7"/>
        <v>773383.50288000004</v>
      </c>
      <c r="J76" s="34">
        <f t="shared" si="8"/>
        <v>0.77338350288000002</v>
      </c>
    </row>
    <row r="77" spans="1:10">
      <c r="A77" s="242"/>
      <c r="B77" s="53" t="s">
        <v>229</v>
      </c>
      <c r="C77" s="44">
        <v>0.54</v>
      </c>
      <c r="D77" s="46">
        <v>0.43</v>
      </c>
      <c r="E77" s="37">
        <v>0</v>
      </c>
      <c r="F77" s="108">
        <f t="shared" si="6"/>
        <v>47739722.399999999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42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08">
        <f t="shared" si="6"/>
        <v>47739722.399999999</v>
      </c>
      <c r="G78" s="49"/>
      <c r="H78" s="49"/>
      <c r="I78" s="15">
        <f t="shared" si="7"/>
        <v>309353.40115199995</v>
      </c>
      <c r="J78" s="34">
        <f t="shared" si="8"/>
        <v>0.30935340115199994</v>
      </c>
    </row>
    <row r="79" spans="1:10">
      <c r="A79" s="242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08">
        <f t="shared" si="6"/>
        <v>47739722.399999999</v>
      </c>
      <c r="G79" s="49"/>
      <c r="H79" s="49"/>
      <c r="I79" s="15">
        <f t="shared" si="7"/>
        <v>27498.080102399996</v>
      </c>
      <c r="J79" s="34">
        <f t="shared" si="8"/>
        <v>2.7498080102399996E-2</v>
      </c>
    </row>
    <row r="80" spans="1:10">
      <c r="A80" s="242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08">
        <f t="shared" si="6"/>
        <v>47739722.399999999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42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08">
        <f t="shared" si="6"/>
        <v>47739722.399999999</v>
      </c>
      <c r="G81" s="49"/>
      <c r="H81" s="49"/>
      <c r="I81" s="15">
        <f t="shared" si="7"/>
        <v>254357.24094719996</v>
      </c>
      <c r="J81" s="34">
        <f t="shared" si="8"/>
        <v>0.25435724094719997</v>
      </c>
    </row>
    <row r="82" spans="1:10">
      <c r="A82" s="242"/>
      <c r="B82" s="53" t="s">
        <v>229</v>
      </c>
      <c r="C82" s="44">
        <v>0.12</v>
      </c>
      <c r="D82" s="46">
        <v>0</v>
      </c>
      <c r="E82" s="37">
        <v>0</v>
      </c>
      <c r="F82" s="108">
        <f t="shared" si="6"/>
        <v>47739722.399999999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42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08">
        <f t="shared" si="6"/>
        <v>47739722.399999999</v>
      </c>
      <c r="G83" s="49"/>
      <c r="H83" s="49"/>
      <c r="I83" s="15">
        <f t="shared" si="7"/>
        <v>681723.23587200011</v>
      </c>
      <c r="J83" s="34">
        <f t="shared" si="8"/>
        <v>0.68172323587200012</v>
      </c>
    </row>
    <row r="84" spans="1:10">
      <c r="A84" s="242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08">
        <f t="shared" si="6"/>
        <v>47739722.399999999</v>
      </c>
      <c r="G84" s="49"/>
      <c r="H84" s="49"/>
      <c r="I84" s="15">
        <f t="shared" si="7"/>
        <v>97389.033695999999</v>
      </c>
      <c r="J84" s="34">
        <f t="shared" si="8"/>
        <v>9.7389033695999994E-2</v>
      </c>
    </row>
    <row r="85" spans="1:10">
      <c r="A85" s="242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08">
        <f t="shared" si="6"/>
        <v>47739722.399999999</v>
      </c>
      <c r="G85" s="49"/>
      <c r="H85" s="49"/>
      <c r="I85" s="15">
        <f t="shared" si="7"/>
        <v>29216.710108800002</v>
      </c>
      <c r="J85" s="34">
        <f t="shared" si="8"/>
        <v>2.92167101088E-2</v>
      </c>
    </row>
    <row r="86" spans="1:10">
      <c r="A86" s="242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08">
        <f t="shared" si="6"/>
        <v>47739722.399999999</v>
      </c>
      <c r="G86" s="49"/>
      <c r="H86" s="49"/>
      <c r="I86" s="15">
        <f t="shared" si="7"/>
        <v>516161.87858880003</v>
      </c>
      <c r="J86" s="34">
        <f t="shared" si="8"/>
        <v>0.51616187858880003</v>
      </c>
    </row>
    <row r="87" spans="1:10">
      <c r="A87" s="242"/>
      <c r="B87" s="53" t="s">
        <v>229</v>
      </c>
      <c r="C87" s="44">
        <v>0.34</v>
      </c>
      <c r="D87" s="46">
        <v>0.2</v>
      </c>
      <c r="E87" s="37">
        <v>0</v>
      </c>
      <c r="F87" s="108">
        <f t="shared" si="6"/>
        <v>47739722.399999999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77" t="s">
        <v>292</v>
      </c>
      <c r="B88" s="277"/>
      <c r="C88" s="277"/>
      <c r="D88" s="277"/>
      <c r="E88" s="277"/>
      <c r="F88" s="277"/>
      <c r="G88" s="277"/>
      <c r="H88" s="277"/>
      <c r="I88" s="109">
        <f>SUM(I73:I87)</f>
        <v>3416063.5760543994</v>
      </c>
      <c r="J88" s="110">
        <f>SUM(J73:J87)</f>
        <v>3.4160635760544</v>
      </c>
    </row>
    <row r="91" spans="1:10">
      <c r="A91" s="278" t="s">
        <v>0</v>
      </c>
      <c r="B91" s="279"/>
      <c r="C91" s="197" t="s">
        <v>1</v>
      </c>
      <c r="D91" s="280"/>
      <c r="E91" s="280"/>
      <c r="F91" s="280"/>
      <c r="G91" s="280"/>
      <c r="H91" s="280"/>
      <c r="I91" s="280"/>
    </row>
    <row r="92" spans="1:10">
      <c r="A92" s="278" t="s">
        <v>2</v>
      </c>
      <c r="B92" s="279"/>
      <c r="C92" s="197" t="s">
        <v>117</v>
      </c>
      <c r="D92" s="280"/>
      <c r="E92" s="280"/>
      <c r="F92" s="280"/>
      <c r="G92" s="280"/>
      <c r="H92" s="280"/>
      <c r="I92" s="280"/>
    </row>
    <row r="93" spans="1:10">
      <c r="A93" s="278" t="s">
        <v>4</v>
      </c>
      <c r="B93" s="279"/>
      <c r="C93" s="197" t="s">
        <v>118</v>
      </c>
      <c r="D93" s="280"/>
      <c r="E93" s="280"/>
      <c r="F93" s="280"/>
      <c r="G93" s="280"/>
      <c r="H93" s="280"/>
      <c r="I93" s="280"/>
    </row>
    <row r="94" spans="1:10">
      <c r="A94" s="278" t="s">
        <v>6</v>
      </c>
      <c r="B94" s="279"/>
      <c r="C94" s="197" t="s">
        <v>145</v>
      </c>
      <c r="D94" s="280"/>
      <c r="E94" s="280"/>
      <c r="F94" s="280"/>
      <c r="G94" s="280"/>
      <c r="H94" s="280"/>
      <c r="I94" s="280"/>
    </row>
    <row r="95" spans="1:10">
      <c r="A95" s="231" t="s">
        <v>10</v>
      </c>
      <c r="B95" s="268"/>
      <c r="C95" s="268"/>
      <c r="D95" s="268"/>
      <c r="E95" s="268"/>
      <c r="F95" s="268"/>
      <c r="G95" s="268"/>
      <c r="H95" s="268"/>
      <c r="I95" s="268"/>
      <c r="J95" s="107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89" t="s">
        <v>79</v>
      </c>
    </row>
    <row r="97" spans="1:10" ht="51">
      <c r="A97" s="208" t="s">
        <v>146</v>
      </c>
      <c r="B97" s="208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208"/>
      <c r="B98" s="208"/>
      <c r="C98" s="76" t="s">
        <v>154</v>
      </c>
      <c r="D98" s="76" t="s">
        <v>155</v>
      </c>
      <c r="E98" s="76" t="s">
        <v>156</v>
      </c>
      <c r="F98" s="76" t="s">
        <v>127</v>
      </c>
      <c r="G98" s="76" t="s">
        <v>157</v>
      </c>
      <c r="H98" s="76" t="s">
        <v>158</v>
      </c>
      <c r="I98" s="76" t="s">
        <v>159</v>
      </c>
      <c r="J98" s="76" t="s">
        <v>159</v>
      </c>
    </row>
    <row r="99" spans="1:10" ht="28.5">
      <c r="A99" s="208"/>
      <c r="B99" s="208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25"/>
      <c r="B100" s="225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75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08">
        <f>$M$15</f>
        <v>48843307.199999996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76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08">
        <f t="shared" ref="F102:F115" si="9">$M$15</f>
        <v>48843307.199999996</v>
      </c>
      <c r="G102" s="48"/>
      <c r="H102" s="48"/>
      <c r="I102" s="15">
        <f t="shared" ref="I102:I115" si="10">((C102*D102*E102)*(F102-G102))-H102</f>
        <v>743785.88204159995</v>
      </c>
      <c r="J102" s="34">
        <f t="shared" ref="J102:J115" si="11">I102/(10^6)</f>
        <v>0.7437858820415999</v>
      </c>
    </row>
    <row r="103" spans="1:10">
      <c r="A103" s="276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08">
        <f t="shared" si="9"/>
        <v>48843307.199999996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42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08">
        <f t="shared" si="9"/>
        <v>48843307.199999996</v>
      </c>
      <c r="G104" s="49"/>
      <c r="H104" s="49"/>
      <c r="I104" s="15">
        <f t="shared" si="10"/>
        <v>791261.5766400001</v>
      </c>
      <c r="J104" s="34">
        <f t="shared" si="11"/>
        <v>0.79126157664000007</v>
      </c>
    </row>
    <row r="105" spans="1:10">
      <c r="A105" s="242"/>
      <c r="B105" s="53" t="s">
        <v>229</v>
      </c>
      <c r="C105" s="44">
        <v>0.54</v>
      </c>
      <c r="D105" s="46">
        <v>0.43</v>
      </c>
      <c r="E105" s="37">
        <v>0</v>
      </c>
      <c r="F105" s="108">
        <f t="shared" si="9"/>
        <v>48843307.199999996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42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08">
        <f t="shared" si="9"/>
        <v>48843307.199999996</v>
      </c>
      <c r="G106" s="49"/>
      <c r="H106" s="49"/>
      <c r="I106" s="15">
        <f t="shared" si="10"/>
        <v>316504.63065599994</v>
      </c>
      <c r="J106" s="34">
        <f t="shared" si="11"/>
        <v>0.31650463065599993</v>
      </c>
    </row>
    <row r="107" spans="1:10">
      <c r="A107" s="242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08">
        <f t="shared" si="9"/>
        <v>48843307.199999996</v>
      </c>
      <c r="G107" s="49"/>
      <c r="H107" s="49"/>
      <c r="I107" s="15">
        <f t="shared" si="10"/>
        <v>28133.744947199993</v>
      </c>
      <c r="J107" s="34">
        <f t="shared" si="11"/>
        <v>2.8133744947199994E-2</v>
      </c>
    </row>
    <row r="108" spans="1:10">
      <c r="A108" s="242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08">
        <f t="shared" si="9"/>
        <v>48843307.199999996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42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08">
        <f t="shared" si="9"/>
        <v>48843307.199999996</v>
      </c>
      <c r="G109" s="49"/>
      <c r="H109" s="49"/>
      <c r="I109" s="15">
        <f t="shared" si="10"/>
        <v>260237.14076159993</v>
      </c>
      <c r="J109" s="34">
        <f t="shared" si="11"/>
        <v>0.26023714076159993</v>
      </c>
    </row>
    <row r="110" spans="1:10">
      <c r="A110" s="242"/>
      <c r="B110" s="53" t="s">
        <v>229</v>
      </c>
      <c r="C110" s="44">
        <v>0.12</v>
      </c>
      <c r="D110" s="46">
        <v>0</v>
      </c>
      <c r="E110" s="37">
        <v>0</v>
      </c>
      <c r="F110" s="108">
        <f t="shared" si="9"/>
        <v>48843307.199999996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42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08">
        <f t="shared" si="9"/>
        <v>48843307.199999996</v>
      </c>
      <c r="G111" s="49"/>
      <c r="H111" s="49"/>
      <c r="I111" s="15">
        <f t="shared" si="10"/>
        <v>697482.42681600002</v>
      </c>
      <c r="J111" s="34">
        <f t="shared" si="11"/>
        <v>0.69748242681600003</v>
      </c>
    </row>
    <row r="112" spans="1:10">
      <c r="A112" s="242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08">
        <f t="shared" si="9"/>
        <v>48843307.199999996</v>
      </c>
      <c r="G112" s="49"/>
      <c r="H112" s="49"/>
      <c r="I112" s="15">
        <f t="shared" si="10"/>
        <v>99640.346688000005</v>
      </c>
      <c r="J112" s="34">
        <f t="shared" si="11"/>
        <v>9.9640346688000009E-2</v>
      </c>
    </row>
    <row r="113" spans="1:10">
      <c r="A113" s="242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08">
        <f t="shared" si="9"/>
        <v>48843307.199999996</v>
      </c>
      <c r="G113" s="49"/>
      <c r="H113" s="49"/>
      <c r="I113" s="15">
        <f t="shared" si="10"/>
        <v>29892.104006399997</v>
      </c>
      <c r="J113" s="34">
        <f t="shared" si="11"/>
        <v>2.9892104006399998E-2</v>
      </c>
    </row>
    <row r="114" spans="1:10">
      <c r="A114" s="242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08">
        <f t="shared" si="9"/>
        <v>48843307.199999996</v>
      </c>
      <c r="G114" s="49"/>
      <c r="H114" s="49"/>
      <c r="I114" s="15">
        <f t="shared" si="10"/>
        <v>528093.83744639996</v>
      </c>
      <c r="J114" s="34">
        <f t="shared" si="11"/>
        <v>0.52809383744639993</v>
      </c>
    </row>
    <row r="115" spans="1:10">
      <c r="A115" s="242"/>
      <c r="B115" s="53" t="s">
        <v>229</v>
      </c>
      <c r="C115" s="44">
        <v>0.34</v>
      </c>
      <c r="D115" s="46">
        <v>0.2</v>
      </c>
      <c r="E115" s="37">
        <v>0</v>
      </c>
      <c r="F115" s="108">
        <f t="shared" si="9"/>
        <v>48843307.199999996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77" t="s">
        <v>293</v>
      </c>
      <c r="B116" s="277"/>
      <c r="C116" s="277"/>
      <c r="D116" s="277"/>
      <c r="E116" s="277"/>
      <c r="F116" s="277"/>
      <c r="G116" s="277"/>
      <c r="H116" s="277"/>
      <c r="I116" s="109">
        <f>SUM(I101:I115)</f>
        <v>3495031.6900032</v>
      </c>
      <c r="J116" s="110">
        <f>SUM(J101:J115)</f>
        <v>3.4950316900031999</v>
      </c>
    </row>
    <row r="119" spans="1:10">
      <c r="A119" s="278" t="s">
        <v>0</v>
      </c>
      <c r="B119" s="279"/>
      <c r="C119" s="197" t="s">
        <v>1</v>
      </c>
      <c r="D119" s="280"/>
      <c r="E119" s="280"/>
      <c r="F119" s="280"/>
      <c r="G119" s="280"/>
      <c r="H119" s="280"/>
      <c r="I119" s="280"/>
    </row>
    <row r="120" spans="1:10">
      <c r="A120" s="278" t="s">
        <v>2</v>
      </c>
      <c r="B120" s="279"/>
      <c r="C120" s="197" t="s">
        <v>117</v>
      </c>
      <c r="D120" s="280"/>
      <c r="E120" s="280"/>
      <c r="F120" s="280"/>
      <c r="G120" s="280"/>
      <c r="H120" s="280"/>
      <c r="I120" s="280"/>
    </row>
    <row r="121" spans="1:10">
      <c r="A121" s="278" t="s">
        <v>4</v>
      </c>
      <c r="B121" s="279"/>
      <c r="C121" s="197" t="s">
        <v>118</v>
      </c>
      <c r="D121" s="280"/>
      <c r="E121" s="280"/>
      <c r="F121" s="280"/>
      <c r="G121" s="280"/>
      <c r="H121" s="280"/>
      <c r="I121" s="280"/>
    </row>
    <row r="122" spans="1:10">
      <c r="A122" s="278" t="s">
        <v>6</v>
      </c>
      <c r="B122" s="279"/>
      <c r="C122" s="197" t="s">
        <v>145</v>
      </c>
      <c r="D122" s="280"/>
      <c r="E122" s="280"/>
      <c r="F122" s="280"/>
      <c r="G122" s="280"/>
      <c r="H122" s="280"/>
      <c r="I122" s="280"/>
    </row>
    <row r="123" spans="1:10">
      <c r="A123" s="231" t="s">
        <v>10</v>
      </c>
      <c r="B123" s="268"/>
      <c r="C123" s="268"/>
      <c r="D123" s="268"/>
      <c r="E123" s="268"/>
      <c r="F123" s="268"/>
      <c r="G123" s="268"/>
      <c r="H123" s="268"/>
      <c r="I123" s="268"/>
      <c r="J123" s="107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89" t="s">
        <v>79</v>
      </c>
    </row>
    <row r="125" spans="1:10" ht="51">
      <c r="A125" s="208" t="s">
        <v>146</v>
      </c>
      <c r="B125" s="208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208"/>
      <c r="B126" s="208"/>
      <c r="C126" s="76" t="s">
        <v>154</v>
      </c>
      <c r="D126" s="76" t="s">
        <v>155</v>
      </c>
      <c r="E126" s="76" t="s">
        <v>156</v>
      </c>
      <c r="F126" s="76" t="s">
        <v>127</v>
      </c>
      <c r="G126" s="76" t="s">
        <v>157</v>
      </c>
      <c r="H126" s="76" t="s">
        <v>158</v>
      </c>
      <c r="I126" s="76" t="s">
        <v>159</v>
      </c>
      <c r="J126" s="76" t="s">
        <v>159</v>
      </c>
    </row>
    <row r="127" spans="1:10" ht="28.5">
      <c r="A127" s="208"/>
      <c r="B127" s="208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25"/>
      <c r="B128" s="225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75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08">
        <f>$M$16</f>
        <v>49941314.799999997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76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08">
        <f t="shared" ref="F130:F143" si="12">$M$16</f>
        <v>49941314.799999997</v>
      </c>
      <c r="G130" s="48"/>
      <c r="H130" s="48"/>
      <c r="I130" s="15">
        <f t="shared" ref="I130:I143" si="13">((C130*D130*E130)*(F130-G130))-H130</f>
        <v>760506.34177439997</v>
      </c>
      <c r="J130" s="34">
        <f t="shared" ref="J130:J143" si="14">I130/(10^6)</f>
        <v>0.76050634177440002</v>
      </c>
    </row>
    <row r="131" spans="1:10">
      <c r="A131" s="276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08">
        <f t="shared" si="12"/>
        <v>49941314.799999997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42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08">
        <f t="shared" si="12"/>
        <v>49941314.799999997</v>
      </c>
      <c r="G132" s="49"/>
      <c r="H132" s="49"/>
      <c r="I132" s="15">
        <f t="shared" si="13"/>
        <v>809049.29976000008</v>
      </c>
      <c r="J132" s="34">
        <f t="shared" si="14"/>
        <v>0.80904929976000006</v>
      </c>
    </row>
    <row r="133" spans="1:10">
      <c r="A133" s="242"/>
      <c r="B133" s="53" t="s">
        <v>229</v>
      </c>
      <c r="C133" s="44">
        <v>0.54</v>
      </c>
      <c r="D133" s="46">
        <v>0.43</v>
      </c>
      <c r="E133" s="37">
        <v>0</v>
      </c>
      <c r="F133" s="108">
        <f t="shared" si="12"/>
        <v>49941314.799999997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42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08">
        <f t="shared" si="12"/>
        <v>49941314.799999997</v>
      </c>
      <c r="G134" s="49"/>
      <c r="H134" s="49"/>
      <c r="I134" s="15">
        <f t="shared" si="13"/>
        <v>323619.71990399994</v>
      </c>
      <c r="J134" s="34">
        <f t="shared" si="14"/>
        <v>0.32361971990399996</v>
      </c>
    </row>
    <row r="135" spans="1:10">
      <c r="A135" s="242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08">
        <f t="shared" si="12"/>
        <v>49941314.799999997</v>
      </c>
      <c r="G135" s="49"/>
      <c r="H135" s="49"/>
      <c r="I135" s="15">
        <f t="shared" si="13"/>
        <v>28766.197324799992</v>
      </c>
      <c r="J135" s="34">
        <f t="shared" si="14"/>
        <v>2.8766197324799993E-2</v>
      </c>
    </row>
    <row r="136" spans="1:10">
      <c r="A136" s="242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08">
        <f t="shared" si="12"/>
        <v>49941314.799999997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42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08">
        <f t="shared" si="12"/>
        <v>49941314.799999997</v>
      </c>
      <c r="G137" s="49"/>
      <c r="H137" s="49"/>
      <c r="I137" s="15">
        <f t="shared" si="13"/>
        <v>266087.32525439997</v>
      </c>
      <c r="J137" s="34">
        <f t="shared" si="14"/>
        <v>0.26608732525439999</v>
      </c>
    </row>
    <row r="138" spans="1:10">
      <c r="A138" s="242"/>
      <c r="B138" s="53" t="s">
        <v>229</v>
      </c>
      <c r="C138" s="44">
        <v>0.12</v>
      </c>
      <c r="D138" s="46">
        <v>0</v>
      </c>
      <c r="E138" s="37">
        <v>0</v>
      </c>
      <c r="F138" s="108">
        <f t="shared" si="12"/>
        <v>49941314.799999997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42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08">
        <f t="shared" si="12"/>
        <v>49941314.799999997</v>
      </c>
      <c r="G139" s="49"/>
      <c r="H139" s="49"/>
      <c r="I139" s="15">
        <f t="shared" si="13"/>
        <v>713161.97534400015</v>
      </c>
      <c r="J139" s="34">
        <f t="shared" si="14"/>
        <v>0.71316197534400017</v>
      </c>
    </row>
    <row r="140" spans="1:10">
      <c r="A140" s="242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08">
        <f t="shared" si="12"/>
        <v>49941314.799999997</v>
      </c>
      <c r="G140" s="49"/>
      <c r="H140" s="49"/>
      <c r="I140" s="15">
        <f t="shared" si="13"/>
        <v>101880.282192</v>
      </c>
      <c r="J140" s="34">
        <f t="shared" si="14"/>
        <v>0.101880282192</v>
      </c>
    </row>
    <row r="141" spans="1:10">
      <c r="A141" s="242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08">
        <f t="shared" si="12"/>
        <v>49941314.799999997</v>
      </c>
      <c r="G141" s="49"/>
      <c r="H141" s="49"/>
      <c r="I141" s="15">
        <f t="shared" si="13"/>
        <v>30564.0846576</v>
      </c>
      <c r="J141" s="34">
        <f t="shared" si="14"/>
        <v>3.0564084657600001E-2</v>
      </c>
    </row>
    <row r="142" spans="1:10">
      <c r="A142" s="242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08">
        <f t="shared" si="12"/>
        <v>49941314.799999997</v>
      </c>
      <c r="G142" s="49"/>
      <c r="H142" s="49"/>
      <c r="I142" s="15">
        <f t="shared" si="13"/>
        <v>539965.49561760004</v>
      </c>
      <c r="J142" s="34">
        <f t="shared" si="14"/>
        <v>0.53996549561759999</v>
      </c>
    </row>
    <row r="143" spans="1:10">
      <c r="A143" s="242"/>
      <c r="B143" s="53" t="s">
        <v>229</v>
      </c>
      <c r="C143" s="44">
        <v>0.34</v>
      </c>
      <c r="D143" s="46">
        <v>0.2</v>
      </c>
      <c r="E143" s="37">
        <v>0</v>
      </c>
      <c r="F143" s="108">
        <f t="shared" si="12"/>
        <v>49941314.799999997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77" t="s">
        <v>294</v>
      </c>
      <c r="B144" s="277"/>
      <c r="C144" s="277"/>
      <c r="D144" s="277"/>
      <c r="E144" s="277"/>
      <c r="F144" s="277"/>
      <c r="G144" s="277"/>
      <c r="H144" s="277"/>
      <c r="I144" s="109">
        <f>SUM(I129:I143)</f>
        <v>3573600.7218288006</v>
      </c>
      <c r="J144" s="110">
        <f>SUM(J129:J143)</f>
        <v>3.5736007218287997</v>
      </c>
    </row>
    <row r="147" spans="1:10">
      <c r="A147" s="278" t="s">
        <v>0</v>
      </c>
      <c r="B147" s="279"/>
      <c r="C147" s="197" t="s">
        <v>1</v>
      </c>
      <c r="D147" s="280"/>
      <c r="E147" s="280"/>
      <c r="F147" s="280"/>
      <c r="G147" s="280"/>
      <c r="H147" s="280"/>
      <c r="I147" s="280"/>
    </row>
    <row r="148" spans="1:10">
      <c r="A148" s="278" t="s">
        <v>2</v>
      </c>
      <c r="B148" s="279"/>
      <c r="C148" s="197" t="s">
        <v>117</v>
      </c>
      <c r="D148" s="280"/>
      <c r="E148" s="280"/>
      <c r="F148" s="280"/>
      <c r="G148" s="280"/>
      <c r="H148" s="280"/>
      <c r="I148" s="280"/>
    </row>
    <row r="149" spans="1:10">
      <c r="A149" s="278" t="s">
        <v>4</v>
      </c>
      <c r="B149" s="279"/>
      <c r="C149" s="197" t="s">
        <v>118</v>
      </c>
      <c r="D149" s="280"/>
      <c r="E149" s="280"/>
      <c r="F149" s="280"/>
      <c r="G149" s="280"/>
      <c r="H149" s="280"/>
      <c r="I149" s="280"/>
    </row>
    <row r="150" spans="1:10">
      <c r="A150" s="278" t="s">
        <v>6</v>
      </c>
      <c r="B150" s="279"/>
      <c r="C150" s="197" t="s">
        <v>145</v>
      </c>
      <c r="D150" s="280"/>
      <c r="E150" s="280"/>
      <c r="F150" s="280"/>
      <c r="G150" s="280"/>
      <c r="H150" s="280"/>
      <c r="I150" s="280"/>
    </row>
    <row r="151" spans="1:10">
      <c r="A151" s="231" t="s">
        <v>10</v>
      </c>
      <c r="B151" s="268"/>
      <c r="C151" s="268"/>
      <c r="D151" s="268"/>
      <c r="E151" s="268"/>
      <c r="F151" s="268"/>
      <c r="G151" s="268"/>
      <c r="H151" s="268"/>
      <c r="I151" s="268"/>
      <c r="J151" s="107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89" t="s">
        <v>79</v>
      </c>
    </row>
    <row r="153" spans="1:10" ht="51">
      <c r="A153" s="208" t="s">
        <v>146</v>
      </c>
      <c r="B153" s="208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208"/>
      <c r="B154" s="208"/>
      <c r="C154" s="76" t="s">
        <v>154</v>
      </c>
      <c r="D154" s="76" t="s">
        <v>155</v>
      </c>
      <c r="E154" s="76" t="s">
        <v>156</v>
      </c>
      <c r="F154" s="76" t="s">
        <v>127</v>
      </c>
      <c r="G154" s="76" t="s">
        <v>157</v>
      </c>
      <c r="H154" s="76" t="s">
        <v>158</v>
      </c>
      <c r="I154" s="76" t="s">
        <v>159</v>
      </c>
      <c r="J154" s="76" t="s">
        <v>159</v>
      </c>
    </row>
    <row r="155" spans="1:10" ht="28.5">
      <c r="A155" s="208"/>
      <c r="B155" s="208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25"/>
      <c r="B156" s="225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75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08">
        <f>$M$17</f>
        <v>51030387.199999996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76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08">
        <f t="shared" ref="F158:F171" si="15">$M$17</f>
        <v>51030387.199999996</v>
      </c>
      <c r="G158" s="48"/>
      <c r="H158" s="48"/>
      <c r="I158" s="15">
        <f t="shared" ref="I158:I171" si="16">((C158*D158*E158)*(F158-G158))-H158</f>
        <v>777090.73628159997</v>
      </c>
      <c r="J158" s="34">
        <f t="shared" ref="J158:J171" si="17">I158/(10^6)</f>
        <v>0.77709073628159997</v>
      </c>
    </row>
    <row r="159" spans="1:10">
      <c r="A159" s="276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08">
        <f t="shared" si="15"/>
        <v>51030387.199999996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42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08">
        <f t="shared" si="15"/>
        <v>51030387.199999996</v>
      </c>
      <c r="G160" s="49"/>
      <c r="H160" s="49"/>
      <c r="I160" s="15">
        <f t="shared" si="16"/>
        <v>826692.2726400001</v>
      </c>
      <c r="J160" s="34">
        <f t="shared" si="17"/>
        <v>0.82669227264000011</v>
      </c>
    </row>
    <row r="161" spans="1:10">
      <c r="A161" s="242"/>
      <c r="B161" s="53" t="s">
        <v>229</v>
      </c>
      <c r="C161" s="44">
        <v>0.54</v>
      </c>
      <c r="D161" s="46">
        <v>0.43</v>
      </c>
      <c r="E161" s="37">
        <v>0</v>
      </c>
      <c r="F161" s="108">
        <f t="shared" si="15"/>
        <v>51030387.199999996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42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08">
        <f t="shared" si="15"/>
        <v>51030387.199999996</v>
      </c>
      <c r="G162" s="49"/>
      <c r="H162" s="49"/>
      <c r="I162" s="15">
        <f t="shared" si="16"/>
        <v>330676.90905599989</v>
      </c>
      <c r="J162" s="34">
        <f t="shared" si="17"/>
        <v>0.33067690905599989</v>
      </c>
    </row>
    <row r="163" spans="1:10">
      <c r="A163" s="242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08">
        <f t="shared" si="15"/>
        <v>51030387.199999996</v>
      </c>
      <c r="G163" s="49"/>
      <c r="H163" s="49"/>
      <c r="I163" s="15">
        <f t="shared" si="16"/>
        <v>29393.503027199993</v>
      </c>
      <c r="J163" s="34">
        <f t="shared" si="17"/>
        <v>2.9393503027199994E-2</v>
      </c>
    </row>
    <row r="164" spans="1:10">
      <c r="A164" s="242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08">
        <f t="shared" si="15"/>
        <v>51030387.199999996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42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08">
        <f t="shared" si="15"/>
        <v>51030387.199999996</v>
      </c>
      <c r="G165" s="49"/>
      <c r="H165" s="49"/>
      <c r="I165" s="15">
        <f t="shared" si="16"/>
        <v>271889.90300159995</v>
      </c>
      <c r="J165" s="34">
        <f t="shared" si="17"/>
        <v>0.27188990300159993</v>
      </c>
    </row>
    <row r="166" spans="1:10">
      <c r="A166" s="242"/>
      <c r="B166" s="53" t="s">
        <v>229</v>
      </c>
      <c r="C166" s="44">
        <v>0.12</v>
      </c>
      <c r="D166" s="46">
        <v>0</v>
      </c>
      <c r="E166" s="37">
        <v>0</v>
      </c>
      <c r="F166" s="108">
        <f t="shared" si="15"/>
        <v>51030387.199999996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42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08">
        <f t="shared" si="15"/>
        <v>51030387.199999996</v>
      </c>
      <c r="G167" s="49"/>
      <c r="H167" s="49"/>
      <c r="I167" s="15">
        <f t="shared" si="16"/>
        <v>728713.92921600014</v>
      </c>
      <c r="J167" s="34">
        <f t="shared" si="17"/>
        <v>0.72871392921600009</v>
      </c>
    </row>
    <row r="168" spans="1:10">
      <c r="A168" s="242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08">
        <f t="shared" si="15"/>
        <v>51030387.199999996</v>
      </c>
      <c r="G168" s="49"/>
      <c r="H168" s="49"/>
      <c r="I168" s="15">
        <f t="shared" si="16"/>
        <v>104101.989888</v>
      </c>
      <c r="J168" s="34">
        <f t="shared" si="17"/>
        <v>0.104101989888</v>
      </c>
    </row>
    <row r="169" spans="1:10">
      <c r="A169" s="242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08">
        <f t="shared" si="15"/>
        <v>51030387.199999996</v>
      </c>
      <c r="G169" s="49"/>
      <c r="H169" s="49"/>
      <c r="I169" s="15">
        <f t="shared" si="16"/>
        <v>31230.596966399997</v>
      </c>
      <c r="J169" s="34">
        <f t="shared" si="17"/>
        <v>3.1230596966399998E-2</v>
      </c>
    </row>
    <row r="170" spans="1:10">
      <c r="A170" s="242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08">
        <f t="shared" si="15"/>
        <v>51030387.199999996</v>
      </c>
      <c r="G170" s="49"/>
      <c r="H170" s="49"/>
      <c r="I170" s="15">
        <f t="shared" si="16"/>
        <v>551740.54640639992</v>
      </c>
      <c r="J170" s="34">
        <f t="shared" si="17"/>
        <v>0.55174054640639991</v>
      </c>
    </row>
    <row r="171" spans="1:10">
      <c r="A171" s="242"/>
      <c r="B171" s="53" t="s">
        <v>229</v>
      </c>
      <c r="C171" s="44">
        <v>0.34</v>
      </c>
      <c r="D171" s="46">
        <v>0.2</v>
      </c>
      <c r="E171" s="37">
        <v>0</v>
      </c>
      <c r="F171" s="108">
        <f t="shared" si="15"/>
        <v>51030387.199999996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77" t="s">
        <v>295</v>
      </c>
      <c r="B172" s="277"/>
      <c r="C172" s="277"/>
      <c r="D172" s="277"/>
      <c r="E172" s="277"/>
      <c r="F172" s="277"/>
      <c r="G172" s="277"/>
      <c r="H172" s="277"/>
      <c r="I172" s="109">
        <f>SUM(I157:I171)</f>
        <v>3651530.3864831999</v>
      </c>
      <c r="J172" s="110">
        <f>SUM(J157:J171)</f>
        <v>3.6515303864831998</v>
      </c>
    </row>
    <row r="175" spans="1:10">
      <c r="A175" s="278" t="s">
        <v>0</v>
      </c>
      <c r="B175" s="279"/>
      <c r="C175" s="197" t="s">
        <v>1</v>
      </c>
      <c r="D175" s="280"/>
      <c r="E175" s="280"/>
      <c r="F175" s="280"/>
      <c r="G175" s="280"/>
      <c r="H175" s="280"/>
      <c r="I175" s="280"/>
    </row>
    <row r="176" spans="1:10">
      <c r="A176" s="278" t="s">
        <v>2</v>
      </c>
      <c r="B176" s="279"/>
      <c r="C176" s="197" t="s">
        <v>117</v>
      </c>
      <c r="D176" s="280"/>
      <c r="E176" s="280"/>
      <c r="F176" s="280"/>
      <c r="G176" s="280"/>
      <c r="H176" s="280"/>
      <c r="I176" s="280"/>
    </row>
    <row r="177" spans="1:10">
      <c r="A177" s="278" t="s">
        <v>4</v>
      </c>
      <c r="B177" s="279"/>
      <c r="C177" s="197" t="s">
        <v>118</v>
      </c>
      <c r="D177" s="280"/>
      <c r="E177" s="280"/>
      <c r="F177" s="280"/>
      <c r="G177" s="280"/>
      <c r="H177" s="280"/>
      <c r="I177" s="280"/>
    </row>
    <row r="178" spans="1:10">
      <c r="A178" s="278" t="s">
        <v>6</v>
      </c>
      <c r="B178" s="279"/>
      <c r="C178" s="197" t="s">
        <v>145</v>
      </c>
      <c r="D178" s="280"/>
      <c r="E178" s="280"/>
      <c r="F178" s="280"/>
      <c r="G178" s="280"/>
      <c r="H178" s="280"/>
      <c r="I178" s="280"/>
    </row>
    <row r="179" spans="1:10">
      <c r="A179" s="231" t="s">
        <v>10</v>
      </c>
      <c r="B179" s="268"/>
      <c r="C179" s="268"/>
      <c r="D179" s="268"/>
      <c r="E179" s="268"/>
      <c r="F179" s="268"/>
      <c r="G179" s="268"/>
      <c r="H179" s="268"/>
      <c r="I179" s="268"/>
      <c r="J179" s="107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89" t="s">
        <v>79</v>
      </c>
    </row>
    <row r="181" spans="1:10" ht="51">
      <c r="A181" s="208" t="s">
        <v>146</v>
      </c>
      <c r="B181" s="208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208"/>
      <c r="B182" s="208"/>
      <c r="C182" s="76" t="s">
        <v>154</v>
      </c>
      <c r="D182" s="76" t="s">
        <v>155</v>
      </c>
      <c r="E182" s="76" t="s">
        <v>156</v>
      </c>
      <c r="F182" s="76" t="s">
        <v>127</v>
      </c>
      <c r="G182" s="76" t="s">
        <v>157</v>
      </c>
      <c r="H182" s="76" t="s">
        <v>158</v>
      </c>
      <c r="I182" s="76" t="s">
        <v>159</v>
      </c>
      <c r="J182" s="76" t="s">
        <v>159</v>
      </c>
    </row>
    <row r="183" spans="1:10" ht="28.5">
      <c r="A183" s="208"/>
      <c r="B183" s="208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25"/>
      <c r="B184" s="225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75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08">
        <f>$M$18</f>
        <v>52443919.633999996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76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08">
        <f t="shared" ref="F186:F199" si="18">$M$18</f>
        <v>52443919.633999996</v>
      </c>
      <c r="G186" s="48"/>
      <c r="H186" s="48"/>
      <c r="I186" s="15">
        <f t="shared" ref="I186:I199" si="19">((C186*D186*E186)*(F186-G186))-H186</f>
        <v>798616.00818655198</v>
      </c>
      <c r="J186" s="34">
        <f t="shared" ref="J186:J199" si="20">I186/(10^6)</f>
        <v>0.79861600818655198</v>
      </c>
    </row>
    <row r="187" spans="1:10">
      <c r="A187" s="276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08">
        <f t="shared" si="18"/>
        <v>52443919.633999996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42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08">
        <f t="shared" si="18"/>
        <v>52443919.633999996</v>
      </c>
      <c r="G188" s="49"/>
      <c r="H188" s="49"/>
      <c r="I188" s="15">
        <f t="shared" si="19"/>
        <v>849591.49807080009</v>
      </c>
      <c r="J188" s="34">
        <f t="shared" si="20"/>
        <v>0.84959149807080014</v>
      </c>
    </row>
    <row r="189" spans="1:10">
      <c r="A189" s="242"/>
      <c r="B189" s="53" t="s">
        <v>229</v>
      </c>
      <c r="C189" s="44">
        <v>0.54</v>
      </c>
      <c r="D189" s="46">
        <v>0.43</v>
      </c>
      <c r="E189" s="37">
        <v>0</v>
      </c>
      <c r="F189" s="108">
        <f t="shared" si="18"/>
        <v>52443919.633999996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42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08">
        <f t="shared" si="18"/>
        <v>52443919.633999996</v>
      </c>
      <c r="G190" s="49"/>
      <c r="H190" s="49"/>
      <c r="I190" s="15">
        <f t="shared" si="19"/>
        <v>339836.59922831989</v>
      </c>
      <c r="J190" s="34">
        <f t="shared" si="20"/>
        <v>0.33983659922831988</v>
      </c>
    </row>
    <row r="191" spans="1:10">
      <c r="A191" s="242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08">
        <f t="shared" si="18"/>
        <v>52443919.633999996</v>
      </c>
      <c r="G191" s="49"/>
      <c r="H191" s="49"/>
      <c r="I191" s="15">
        <f t="shared" si="19"/>
        <v>30207.697709183994</v>
      </c>
      <c r="J191" s="34">
        <f t="shared" si="20"/>
        <v>3.0207697709183995E-2</v>
      </c>
    </row>
    <row r="192" spans="1:10">
      <c r="A192" s="242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08">
        <f t="shared" si="18"/>
        <v>52443919.633999996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42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08">
        <f t="shared" si="18"/>
        <v>52443919.633999996</v>
      </c>
      <c r="G193" s="49"/>
      <c r="H193" s="49"/>
      <c r="I193" s="15">
        <f t="shared" si="19"/>
        <v>279421.20380995196</v>
      </c>
      <c r="J193" s="34">
        <f t="shared" si="20"/>
        <v>0.27942120380995195</v>
      </c>
    </row>
    <row r="194" spans="1:10">
      <c r="A194" s="242"/>
      <c r="B194" s="53" t="s">
        <v>229</v>
      </c>
      <c r="C194" s="44">
        <v>0.12</v>
      </c>
      <c r="D194" s="46">
        <v>0</v>
      </c>
      <c r="E194" s="37">
        <v>0</v>
      </c>
      <c r="F194" s="108">
        <f t="shared" si="18"/>
        <v>52443919.633999996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42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08">
        <f t="shared" si="18"/>
        <v>52443919.633999996</v>
      </c>
      <c r="G195" s="49"/>
      <c r="H195" s="49"/>
      <c r="I195" s="15">
        <f t="shared" si="19"/>
        <v>748899.17237352009</v>
      </c>
      <c r="J195" s="34">
        <f t="shared" si="20"/>
        <v>0.74889917237352011</v>
      </c>
    </row>
    <row r="196" spans="1:10">
      <c r="A196" s="242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08">
        <f t="shared" si="18"/>
        <v>52443919.633999996</v>
      </c>
      <c r="G196" s="49"/>
      <c r="H196" s="49"/>
      <c r="I196" s="15">
        <f t="shared" si="19"/>
        <v>106985.59605336</v>
      </c>
      <c r="J196" s="34">
        <f t="shared" si="20"/>
        <v>0.10698559605336</v>
      </c>
    </row>
    <row r="197" spans="1:10">
      <c r="A197" s="242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08">
        <f t="shared" si="18"/>
        <v>52443919.633999996</v>
      </c>
      <c r="G197" s="49"/>
      <c r="H197" s="49"/>
      <c r="I197" s="15">
        <f t="shared" si="19"/>
        <v>32095.678816008</v>
      </c>
      <c r="J197" s="34">
        <f t="shared" si="20"/>
        <v>3.2095678816008E-2</v>
      </c>
    </row>
    <row r="198" spans="1:10">
      <c r="A198" s="242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08">
        <f t="shared" si="18"/>
        <v>52443919.633999996</v>
      </c>
      <c r="G198" s="49"/>
      <c r="H198" s="49"/>
      <c r="I198" s="15">
        <f t="shared" si="19"/>
        <v>567023.65908280795</v>
      </c>
      <c r="J198" s="34">
        <f t="shared" si="20"/>
        <v>0.56702365908280794</v>
      </c>
    </row>
    <row r="199" spans="1:10">
      <c r="A199" s="242"/>
      <c r="B199" s="53" t="s">
        <v>229</v>
      </c>
      <c r="C199" s="44">
        <v>0.34</v>
      </c>
      <c r="D199" s="46">
        <v>0.2</v>
      </c>
      <c r="E199" s="37">
        <v>0</v>
      </c>
      <c r="F199" s="108">
        <f t="shared" si="18"/>
        <v>52443919.633999996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77" t="s">
        <v>296</v>
      </c>
      <c r="B200" s="277"/>
      <c r="C200" s="277"/>
      <c r="D200" s="277"/>
      <c r="E200" s="277"/>
      <c r="F200" s="277"/>
      <c r="G200" s="277"/>
      <c r="H200" s="277"/>
      <c r="I200" s="109">
        <f>SUM(I185:I199)</f>
        <v>3752677.1133305039</v>
      </c>
      <c r="J200" s="110">
        <f>SUM(J185:J199)</f>
        <v>3.7526771133305035</v>
      </c>
    </row>
    <row r="203" spans="1:10">
      <c r="A203" s="278" t="s">
        <v>0</v>
      </c>
      <c r="B203" s="279"/>
      <c r="C203" s="197" t="s">
        <v>1</v>
      </c>
      <c r="D203" s="280"/>
      <c r="E203" s="280"/>
      <c r="F203" s="280"/>
      <c r="G203" s="280"/>
      <c r="H203" s="280"/>
      <c r="I203" s="280"/>
    </row>
    <row r="204" spans="1:10">
      <c r="A204" s="278" t="s">
        <v>2</v>
      </c>
      <c r="B204" s="279"/>
      <c r="C204" s="197" t="s">
        <v>117</v>
      </c>
      <c r="D204" s="280"/>
      <c r="E204" s="280"/>
      <c r="F204" s="280"/>
      <c r="G204" s="280"/>
      <c r="H204" s="280"/>
      <c r="I204" s="280"/>
    </row>
    <row r="205" spans="1:10">
      <c r="A205" s="278" t="s">
        <v>4</v>
      </c>
      <c r="B205" s="279"/>
      <c r="C205" s="197" t="s">
        <v>118</v>
      </c>
      <c r="D205" s="280"/>
      <c r="E205" s="280"/>
      <c r="F205" s="280"/>
      <c r="G205" s="280"/>
      <c r="H205" s="280"/>
      <c r="I205" s="280"/>
    </row>
    <row r="206" spans="1:10">
      <c r="A206" s="278" t="s">
        <v>6</v>
      </c>
      <c r="B206" s="279"/>
      <c r="C206" s="197" t="s">
        <v>145</v>
      </c>
      <c r="D206" s="280"/>
      <c r="E206" s="280"/>
      <c r="F206" s="280"/>
      <c r="G206" s="280"/>
      <c r="H206" s="280"/>
      <c r="I206" s="280"/>
    </row>
    <row r="207" spans="1:10">
      <c r="A207" s="231" t="s">
        <v>10</v>
      </c>
      <c r="B207" s="268"/>
      <c r="C207" s="268"/>
      <c r="D207" s="268"/>
      <c r="E207" s="268"/>
      <c r="F207" s="268"/>
      <c r="G207" s="268"/>
      <c r="H207" s="268"/>
      <c r="I207" s="268"/>
      <c r="J207" s="107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89" t="s">
        <v>79</v>
      </c>
    </row>
    <row r="209" spans="1:10" ht="51">
      <c r="A209" s="208" t="s">
        <v>146</v>
      </c>
      <c r="B209" s="208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208"/>
      <c r="B210" s="208"/>
      <c r="C210" s="76" t="s">
        <v>154</v>
      </c>
      <c r="D210" s="76" t="s">
        <v>155</v>
      </c>
      <c r="E210" s="76" t="s">
        <v>156</v>
      </c>
      <c r="F210" s="76" t="s">
        <v>127</v>
      </c>
      <c r="G210" s="76" t="s">
        <v>157</v>
      </c>
      <c r="H210" s="76" t="s">
        <v>158</v>
      </c>
      <c r="I210" s="76" t="s">
        <v>159</v>
      </c>
      <c r="J210" s="76" t="s">
        <v>159</v>
      </c>
    </row>
    <row r="211" spans="1:10" ht="28.5">
      <c r="A211" s="208"/>
      <c r="B211" s="208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25"/>
      <c r="B212" s="225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75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08">
        <f>$M$19</f>
        <v>53785930.026000008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76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08">
        <f t="shared" ref="F214:F227" si="21">$M$19</f>
        <v>53785930.026000008</v>
      </c>
      <c r="G214" s="48"/>
      <c r="H214" s="48"/>
      <c r="I214" s="15">
        <f t="shared" ref="I214:I227" si="22">((C214*D214*E214)*(F214-G214))-H214</f>
        <v>819052.14243592811</v>
      </c>
      <c r="J214" s="34">
        <f t="shared" ref="J214:J227" si="23">I214/(10^6)</f>
        <v>0.81905214243592805</v>
      </c>
    </row>
    <row r="215" spans="1:10">
      <c r="A215" s="276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08">
        <f t="shared" si="21"/>
        <v>53785930.026000008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42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08">
        <f t="shared" si="21"/>
        <v>53785930.026000008</v>
      </c>
      <c r="G216" s="49"/>
      <c r="H216" s="49"/>
      <c r="I216" s="15">
        <f t="shared" si="22"/>
        <v>871332.06642120029</v>
      </c>
      <c r="J216" s="34">
        <f t="shared" si="23"/>
        <v>0.87133206642120031</v>
      </c>
    </row>
    <row r="217" spans="1:10">
      <c r="A217" s="242"/>
      <c r="B217" s="53" t="s">
        <v>229</v>
      </c>
      <c r="C217" s="44">
        <v>0.54</v>
      </c>
      <c r="D217" s="46">
        <v>0.43</v>
      </c>
      <c r="E217" s="37">
        <v>0</v>
      </c>
      <c r="F217" s="108">
        <f t="shared" si="21"/>
        <v>53785930.026000008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42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08">
        <f t="shared" si="21"/>
        <v>53785930.026000008</v>
      </c>
      <c r="G218" s="49"/>
      <c r="H218" s="49"/>
      <c r="I218" s="15">
        <f t="shared" si="22"/>
        <v>348532.82656848</v>
      </c>
      <c r="J218" s="34">
        <f t="shared" si="23"/>
        <v>0.34853282656848</v>
      </c>
    </row>
    <row r="219" spans="1:10">
      <c r="A219" s="242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08">
        <f t="shared" si="21"/>
        <v>53785930.026000008</v>
      </c>
      <c r="G219" s="49"/>
      <c r="H219" s="49"/>
      <c r="I219" s="15">
        <f t="shared" si="22"/>
        <v>30980.695694975999</v>
      </c>
      <c r="J219" s="34">
        <f t="shared" si="23"/>
        <v>3.0980695694975999E-2</v>
      </c>
    </row>
    <row r="220" spans="1:10">
      <c r="A220" s="242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08">
        <f t="shared" si="21"/>
        <v>53785930.026000008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42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08">
        <f t="shared" si="21"/>
        <v>53785930.026000008</v>
      </c>
      <c r="G221" s="49"/>
      <c r="H221" s="49"/>
      <c r="I221" s="15">
        <f t="shared" si="22"/>
        <v>286571.43517852802</v>
      </c>
      <c r="J221" s="34">
        <f t="shared" si="23"/>
        <v>0.28657143517852801</v>
      </c>
    </row>
    <row r="222" spans="1:10">
      <c r="A222" s="242"/>
      <c r="B222" s="53" t="s">
        <v>229</v>
      </c>
      <c r="C222" s="44">
        <v>0.12</v>
      </c>
      <c r="D222" s="46">
        <v>0</v>
      </c>
      <c r="E222" s="37">
        <v>0</v>
      </c>
      <c r="F222" s="108">
        <f t="shared" si="21"/>
        <v>53785930.026000008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42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08">
        <f t="shared" si="21"/>
        <v>53785930.026000008</v>
      </c>
      <c r="G223" s="49"/>
      <c r="H223" s="49"/>
      <c r="I223" s="15">
        <f t="shared" si="22"/>
        <v>768063.08077128022</v>
      </c>
      <c r="J223" s="34">
        <f t="shared" si="23"/>
        <v>0.76806308077128027</v>
      </c>
    </row>
    <row r="224" spans="1:10">
      <c r="A224" s="242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08">
        <f t="shared" si="21"/>
        <v>53785930.026000008</v>
      </c>
      <c r="G224" s="49"/>
      <c r="H224" s="49"/>
      <c r="I224" s="15">
        <f t="shared" si="22"/>
        <v>109723.29725304003</v>
      </c>
      <c r="J224" s="34">
        <f t="shared" si="23"/>
        <v>0.10972329725304003</v>
      </c>
    </row>
    <row r="225" spans="1:10">
      <c r="A225" s="242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08">
        <f t="shared" si="21"/>
        <v>53785930.026000008</v>
      </c>
      <c r="G225" s="49"/>
      <c r="H225" s="49"/>
      <c r="I225" s="15">
        <f t="shared" si="22"/>
        <v>32916.989175912007</v>
      </c>
      <c r="J225" s="34">
        <f t="shared" si="23"/>
        <v>3.2916989175912008E-2</v>
      </c>
    </row>
    <row r="226" spans="1:10">
      <c r="A226" s="242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08">
        <f t="shared" si="21"/>
        <v>53785930.026000008</v>
      </c>
      <c r="G226" s="49"/>
      <c r="H226" s="49"/>
      <c r="I226" s="15">
        <f t="shared" si="22"/>
        <v>581533.47544111207</v>
      </c>
      <c r="J226" s="34">
        <f t="shared" si="23"/>
        <v>0.58153347544111211</v>
      </c>
    </row>
    <row r="227" spans="1:10">
      <c r="A227" s="242"/>
      <c r="B227" s="53" t="s">
        <v>229</v>
      </c>
      <c r="C227" s="44">
        <v>0.34</v>
      </c>
      <c r="D227" s="46">
        <v>0.2</v>
      </c>
      <c r="E227" s="37">
        <v>0</v>
      </c>
      <c r="F227" s="108">
        <f t="shared" si="21"/>
        <v>53785930.026000008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77" t="s">
        <v>297</v>
      </c>
      <c r="B228" s="277"/>
      <c r="C228" s="277"/>
      <c r="D228" s="277"/>
      <c r="E228" s="277"/>
      <c r="F228" s="277"/>
      <c r="G228" s="277"/>
      <c r="H228" s="277"/>
      <c r="I228" s="109">
        <f>SUM(I213:I227)</f>
        <v>3848706.0089404569</v>
      </c>
      <c r="J228" s="110">
        <f>SUM(J213:J227)</f>
        <v>3.8487060089404563</v>
      </c>
    </row>
    <row r="231" spans="1:10">
      <c r="A231" s="278" t="s">
        <v>0</v>
      </c>
      <c r="B231" s="279"/>
      <c r="C231" s="197" t="s">
        <v>1</v>
      </c>
      <c r="D231" s="280"/>
      <c r="E231" s="280"/>
      <c r="F231" s="280"/>
      <c r="G231" s="280"/>
      <c r="H231" s="280"/>
      <c r="I231" s="280"/>
    </row>
    <row r="232" spans="1:10">
      <c r="A232" s="278" t="s">
        <v>2</v>
      </c>
      <c r="B232" s="279"/>
      <c r="C232" s="197" t="s">
        <v>117</v>
      </c>
      <c r="D232" s="280"/>
      <c r="E232" s="280"/>
      <c r="F232" s="280"/>
      <c r="G232" s="280"/>
      <c r="H232" s="280"/>
      <c r="I232" s="280"/>
    </row>
    <row r="233" spans="1:10">
      <c r="A233" s="278" t="s">
        <v>4</v>
      </c>
      <c r="B233" s="279"/>
      <c r="C233" s="197" t="s">
        <v>118</v>
      </c>
      <c r="D233" s="280"/>
      <c r="E233" s="280"/>
      <c r="F233" s="280"/>
      <c r="G233" s="280"/>
      <c r="H233" s="280"/>
      <c r="I233" s="280"/>
    </row>
    <row r="234" spans="1:10">
      <c r="A234" s="278" t="s">
        <v>6</v>
      </c>
      <c r="B234" s="279"/>
      <c r="C234" s="197" t="s">
        <v>145</v>
      </c>
      <c r="D234" s="280"/>
      <c r="E234" s="280"/>
      <c r="F234" s="280"/>
      <c r="G234" s="280"/>
      <c r="H234" s="280"/>
      <c r="I234" s="280"/>
    </row>
    <row r="235" spans="1:10">
      <c r="A235" s="231" t="s">
        <v>10</v>
      </c>
      <c r="B235" s="268"/>
      <c r="C235" s="268"/>
      <c r="D235" s="268"/>
      <c r="E235" s="268"/>
      <c r="F235" s="268"/>
      <c r="G235" s="268"/>
      <c r="H235" s="268"/>
      <c r="I235" s="268"/>
      <c r="J235" s="107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89" t="s">
        <v>79</v>
      </c>
    </row>
    <row r="237" spans="1:10" ht="51">
      <c r="A237" s="208" t="s">
        <v>146</v>
      </c>
      <c r="B237" s="208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208"/>
      <c r="B238" s="208"/>
      <c r="C238" s="76" t="s">
        <v>154</v>
      </c>
      <c r="D238" s="76" t="s">
        <v>155</v>
      </c>
      <c r="E238" s="76" t="s">
        <v>156</v>
      </c>
      <c r="F238" s="76" t="s">
        <v>127</v>
      </c>
      <c r="G238" s="76" t="s">
        <v>157</v>
      </c>
      <c r="H238" s="76" t="s">
        <v>158</v>
      </c>
      <c r="I238" s="76" t="s">
        <v>159</v>
      </c>
      <c r="J238" s="76" t="s">
        <v>159</v>
      </c>
    </row>
    <row r="239" spans="1:10" ht="28.5">
      <c r="A239" s="208"/>
      <c r="B239" s="208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25"/>
      <c r="B240" s="225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75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08">
        <f>$M$20</f>
        <v>55127940.417999998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76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08">
        <f t="shared" ref="F242:F255" si="24">$M$20</f>
        <v>55127940.417999998</v>
      </c>
      <c r="G242" s="48"/>
      <c r="H242" s="48"/>
      <c r="I242" s="15">
        <f t="shared" ref="I242:I255" si="25">((C242*D242*E242)*(F242-G242))-H242</f>
        <v>839488.27668530401</v>
      </c>
      <c r="J242" s="34">
        <f t="shared" ref="J242:J255" si="26">I242/(10^6)</f>
        <v>0.83948827668530401</v>
      </c>
    </row>
    <row r="243" spans="1:10">
      <c r="A243" s="276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08">
        <f t="shared" si="24"/>
        <v>55127940.417999998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42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08">
        <f t="shared" si="24"/>
        <v>55127940.417999998</v>
      </c>
      <c r="G244" s="49"/>
      <c r="H244" s="49"/>
      <c r="I244" s="15">
        <f t="shared" si="25"/>
        <v>893072.63477160013</v>
      </c>
      <c r="J244" s="34">
        <f t="shared" si="26"/>
        <v>0.89307263477160015</v>
      </c>
    </row>
    <row r="245" spans="1:10">
      <c r="A245" s="242"/>
      <c r="B245" s="53" t="s">
        <v>229</v>
      </c>
      <c r="C245" s="44">
        <v>0.54</v>
      </c>
      <c r="D245" s="46">
        <v>0.43</v>
      </c>
      <c r="E245" s="37">
        <v>0</v>
      </c>
      <c r="F245" s="108">
        <f t="shared" si="24"/>
        <v>55127940.417999998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42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08">
        <f t="shared" si="24"/>
        <v>55127940.417999998</v>
      </c>
      <c r="G246" s="49"/>
      <c r="H246" s="49"/>
      <c r="I246" s="15">
        <f t="shared" si="25"/>
        <v>357229.05390863994</v>
      </c>
      <c r="J246" s="34">
        <f t="shared" si="26"/>
        <v>0.35722905390863996</v>
      </c>
    </row>
    <row r="247" spans="1:10">
      <c r="A247" s="242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08">
        <f t="shared" si="24"/>
        <v>55127940.417999998</v>
      </c>
      <c r="G247" s="49"/>
      <c r="H247" s="49"/>
      <c r="I247" s="15">
        <f t="shared" si="25"/>
        <v>31753.693680767992</v>
      </c>
      <c r="J247" s="34">
        <f t="shared" si="26"/>
        <v>3.175369368076799E-2</v>
      </c>
    </row>
    <row r="248" spans="1:10">
      <c r="A248" s="242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08">
        <f t="shared" si="24"/>
        <v>55127940.417999998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42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08">
        <f t="shared" si="24"/>
        <v>55127940.417999998</v>
      </c>
      <c r="G249" s="49"/>
      <c r="H249" s="49"/>
      <c r="I249" s="15">
        <f t="shared" si="25"/>
        <v>293721.66654710396</v>
      </c>
      <c r="J249" s="34">
        <f t="shared" si="26"/>
        <v>0.29372166654710397</v>
      </c>
    </row>
    <row r="250" spans="1:10">
      <c r="A250" s="242"/>
      <c r="B250" s="53" t="s">
        <v>229</v>
      </c>
      <c r="C250" s="44">
        <v>0.12</v>
      </c>
      <c r="D250" s="46">
        <v>0</v>
      </c>
      <c r="E250" s="37">
        <v>0</v>
      </c>
      <c r="F250" s="108">
        <f t="shared" si="24"/>
        <v>55127940.417999998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42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08">
        <f t="shared" si="24"/>
        <v>55127940.417999998</v>
      </c>
      <c r="G251" s="49"/>
      <c r="H251" s="49"/>
      <c r="I251" s="15">
        <f t="shared" si="25"/>
        <v>787226.98916904011</v>
      </c>
      <c r="J251" s="34">
        <f t="shared" si="26"/>
        <v>0.7872269891690401</v>
      </c>
    </row>
    <row r="252" spans="1:10">
      <c r="A252" s="242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08">
        <f t="shared" si="24"/>
        <v>55127940.417999998</v>
      </c>
      <c r="G252" s="49"/>
      <c r="H252" s="49"/>
      <c r="I252" s="15">
        <f t="shared" si="25"/>
        <v>112460.99845272</v>
      </c>
      <c r="J252" s="34">
        <f t="shared" si="26"/>
        <v>0.11246099845271999</v>
      </c>
    </row>
    <row r="253" spans="1:10">
      <c r="A253" s="242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08">
        <f t="shared" si="24"/>
        <v>55127940.417999998</v>
      </c>
      <c r="G253" s="49"/>
      <c r="H253" s="49"/>
      <c r="I253" s="15">
        <f t="shared" si="25"/>
        <v>33738.299535815997</v>
      </c>
      <c r="J253" s="34">
        <f t="shared" si="26"/>
        <v>3.3738299535815995E-2</v>
      </c>
    </row>
    <row r="254" spans="1:10">
      <c r="A254" s="242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08">
        <f t="shared" si="24"/>
        <v>55127940.417999998</v>
      </c>
      <c r="G254" s="49"/>
      <c r="H254" s="49"/>
      <c r="I254" s="15">
        <f t="shared" si="25"/>
        <v>596043.29179941595</v>
      </c>
      <c r="J254" s="34">
        <f t="shared" si="26"/>
        <v>0.59604329179941595</v>
      </c>
    </row>
    <row r="255" spans="1:10">
      <c r="A255" s="242"/>
      <c r="B255" s="53" t="s">
        <v>229</v>
      </c>
      <c r="C255" s="44">
        <v>0.34</v>
      </c>
      <c r="D255" s="46">
        <v>0.2</v>
      </c>
      <c r="E255" s="37">
        <v>0</v>
      </c>
      <c r="F255" s="108">
        <f t="shared" si="24"/>
        <v>55127940.417999998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77" t="s">
        <v>298</v>
      </c>
      <c r="B256" s="277"/>
      <c r="C256" s="277"/>
      <c r="D256" s="277"/>
      <c r="E256" s="277"/>
      <c r="F256" s="277"/>
      <c r="G256" s="277"/>
      <c r="H256" s="277"/>
      <c r="I256" s="109">
        <f>SUM(I241:I255)</f>
        <v>3944734.9045504075</v>
      </c>
      <c r="J256" s="110">
        <f>SUM(J241:J255)</f>
        <v>3.9447349045504083</v>
      </c>
    </row>
    <row r="259" spans="1:10">
      <c r="A259" s="278" t="s">
        <v>0</v>
      </c>
      <c r="B259" s="279"/>
      <c r="C259" s="197" t="s">
        <v>1</v>
      </c>
      <c r="D259" s="280"/>
      <c r="E259" s="280"/>
      <c r="F259" s="280"/>
      <c r="G259" s="280"/>
      <c r="H259" s="280"/>
      <c r="I259" s="280"/>
    </row>
    <row r="260" spans="1:10">
      <c r="A260" s="278" t="s">
        <v>2</v>
      </c>
      <c r="B260" s="279"/>
      <c r="C260" s="197" t="s">
        <v>117</v>
      </c>
      <c r="D260" s="280"/>
      <c r="E260" s="280"/>
      <c r="F260" s="280"/>
      <c r="G260" s="280"/>
      <c r="H260" s="280"/>
      <c r="I260" s="280"/>
    </row>
    <row r="261" spans="1:10">
      <c r="A261" s="278" t="s">
        <v>4</v>
      </c>
      <c r="B261" s="279"/>
      <c r="C261" s="197" t="s">
        <v>118</v>
      </c>
      <c r="D261" s="280"/>
      <c r="E261" s="280"/>
      <c r="F261" s="280"/>
      <c r="G261" s="280"/>
      <c r="H261" s="280"/>
      <c r="I261" s="280"/>
    </row>
    <row r="262" spans="1:10">
      <c r="A262" s="278" t="s">
        <v>6</v>
      </c>
      <c r="B262" s="279"/>
      <c r="C262" s="197" t="s">
        <v>145</v>
      </c>
      <c r="D262" s="280"/>
      <c r="E262" s="280"/>
      <c r="F262" s="280"/>
      <c r="G262" s="280"/>
      <c r="H262" s="280"/>
      <c r="I262" s="280"/>
    </row>
    <row r="263" spans="1:10">
      <c r="A263" s="231" t="s">
        <v>10</v>
      </c>
      <c r="B263" s="268"/>
      <c r="C263" s="268"/>
      <c r="D263" s="268"/>
      <c r="E263" s="268"/>
      <c r="F263" s="268"/>
      <c r="G263" s="268"/>
      <c r="H263" s="268"/>
      <c r="I263" s="268"/>
      <c r="J263" s="107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89" t="s">
        <v>79</v>
      </c>
    </row>
    <row r="265" spans="1:10" ht="51">
      <c r="A265" s="208" t="s">
        <v>146</v>
      </c>
      <c r="B265" s="208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208"/>
      <c r="B266" s="208"/>
      <c r="C266" s="76" t="s">
        <v>154</v>
      </c>
      <c r="D266" s="76" t="s">
        <v>155</v>
      </c>
      <c r="E266" s="76" t="s">
        <v>156</v>
      </c>
      <c r="F266" s="76" t="s">
        <v>127</v>
      </c>
      <c r="G266" s="76" t="s">
        <v>157</v>
      </c>
      <c r="H266" s="76" t="s">
        <v>158</v>
      </c>
      <c r="I266" s="76" t="s">
        <v>159</v>
      </c>
      <c r="J266" s="76" t="s">
        <v>159</v>
      </c>
    </row>
    <row r="267" spans="1:10" ht="28.5">
      <c r="A267" s="208"/>
      <c r="B267" s="208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25"/>
      <c r="B268" s="225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75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08">
        <f>$M$21</f>
        <v>56469950.810000002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76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08">
        <f t="shared" ref="F270:F283" si="27">$M$21</f>
        <v>56469950.810000002</v>
      </c>
      <c r="G270" s="48"/>
      <c r="H270" s="48"/>
      <c r="I270" s="15">
        <f t="shared" ref="I270:I283" si="28">((C270*D270*E270)*(F270-G270))-H270</f>
        <v>859924.41093468003</v>
      </c>
      <c r="J270" s="34">
        <f t="shared" ref="J270:J283" si="29">I270/(10^6)</f>
        <v>0.85992441093467997</v>
      </c>
    </row>
    <row r="271" spans="1:10">
      <c r="A271" s="276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08">
        <f t="shared" si="27"/>
        <v>56469950.810000002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42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08">
        <f t="shared" si="27"/>
        <v>56469950.810000002</v>
      </c>
      <c r="G272" s="49"/>
      <c r="H272" s="49"/>
      <c r="I272" s="15">
        <f t="shared" si="28"/>
        <v>914813.20312200021</v>
      </c>
      <c r="J272" s="34">
        <f t="shared" si="29"/>
        <v>0.91481320312200021</v>
      </c>
    </row>
    <row r="273" spans="1:10">
      <c r="A273" s="242"/>
      <c r="B273" s="53" t="s">
        <v>229</v>
      </c>
      <c r="C273" s="44">
        <v>0.54</v>
      </c>
      <c r="D273" s="46">
        <v>0.43</v>
      </c>
      <c r="E273" s="37">
        <v>0</v>
      </c>
      <c r="F273" s="108">
        <f t="shared" si="27"/>
        <v>56469950.810000002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42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08">
        <f t="shared" si="27"/>
        <v>56469950.810000002</v>
      </c>
      <c r="G274" s="49"/>
      <c r="H274" s="49"/>
      <c r="I274" s="15">
        <f t="shared" si="28"/>
        <v>365925.28124879993</v>
      </c>
      <c r="J274" s="34">
        <f t="shared" si="29"/>
        <v>0.36592528124879992</v>
      </c>
    </row>
    <row r="275" spans="1:10">
      <c r="A275" s="242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08">
        <f t="shared" si="27"/>
        <v>56469950.810000002</v>
      </c>
      <c r="G275" s="49"/>
      <c r="H275" s="49"/>
      <c r="I275" s="15">
        <f t="shared" si="28"/>
        <v>32526.691666559997</v>
      </c>
      <c r="J275" s="34">
        <f t="shared" si="29"/>
        <v>3.2526691666559998E-2</v>
      </c>
    </row>
    <row r="276" spans="1:10">
      <c r="A276" s="242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08">
        <f t="shared" si="27"/>
        <v>56469950.810000002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42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08">
        <f t="shared" si="27"/>
        <v>56469950.810000002</v>
      </c>
      <c r="G277" s="49"/>
      <c r="H277" s="49"/>
      <c r="I277" s="15">
        <f t="shared" si="28"/>
        <v>300871.89791567996</v>
      </c>
      <c r="J277" s="34">
        <f t="shared" si="29"/>
        <v>0.30087189791567998</v>
      </c>
    </row>
    <row r="278" spans="1:10">
      <c r="A278" s="242"/>
      <c r="B278" s="53" t="s">
        <v>229</v>
      </c>
      <c r="C278" s="44">
        <v>0.12</v>
      </c>
      <c r="D278" s="46">
        <v>0</v>
      </c>
      <c r="E278" s="37">
        <v>0</v>
      </c>
      <c r="F278" s="108">
        <f t="shared" si="27"/>
        <v>56469950.810000002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42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08">
        <f t="shared" si="27"/>
        <v>56469950.810000002</v>
      </c>
      <c r="G279" s="49"/>
      <c r="H279" s="49"/>
      <c r="I279" s="15">
        <f t="shared" si="28"/>
        <v>806390.89756680024</v>
      </c>
      <c r="J279" s="34">
        <f t="shared" si="29"/>
        <v>0.80639089756680027</v>
      </c>
    </row>
    <row r="280" spans="1:10">
      <c r="A280" s="242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08">
        <f t="shared" si="27"/>
        <v>56469950.810000002</v>
      </c>
      <c r="G280" s="49"/>
      <c r="H280" s="49"/>
      <c r="I280" s="15">
        <f t="shared" si="28"/>
        <v>115198.69965240001</v>
      </c>
      <c r="J280" s="34">
        <f t="shared" si="29"/>
        <v>0.11519869965240001</v>
      </c>
    </row>
    <row r="281" spans="1:10">
      <c r="A281" s="242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08">
        <f t="shared" si="27"/>
        <v>56469950.810000002</v>
      </c>
      <c r="G281" s="49"/>
      <c r="H281" s="49"/>
      <c r="I281" s="15">
        <f t="shared" si="28"/>
        <v>34559.609895720001</v>
      </c>
      <c r="J281" s="34">
        <f t="shared" si="29"/>
        <v>3.4559609895720003E-2</v>
      </c>
    </row>
    <row r="282" spans="1:10">
      <c r="A282" s="242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08">
        <f t="shared" si="27"/>
        <v>56469950.810000002</v>
      </c>
      <c r="G282" s="49"/>
      <c r="H282" s="49"/>
      <c r="I282" s="15">
        <f t="shared" si="28"/>
        <v>610553.10815772007</v>
      </c>
      <c r="J282" s="34">
        <f t="shared" si="29"/>
        <v>0.61055310815772001</v>
      </c>
    </row>
    <row r="283" spans="1:10">
      <c r="A283" s="242"/>
      <c r="B283" s="53" t="s">
        <v>229</v>
      </c>
      <c r="C283" s="44">
        <v>0.34</v>
      </c>
      <c r="D283" s="46">
        <v>0.2</v>
      </c>
      <c r="E283" s="37">
        <v>0</v>
      </c>
      <c r="F283" s="108">
        <f t="shared" si="27"/>
        <v>56469950.810000002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77" t="s">
        <v>299</v>
      </c>
      <c r="B284" s="277"/>
      <c r="C284" s="277"/>
      <c r="D284" s="277"/>
      <c r="E284" s="277"/>
      <c r="F284" s="277"/>
      <c r="G284" s="277"/>
      <c r="H284" s="277"/>
      <c r="I284" s="109">
        <f>SUM(I269:I283)</f>
        <v>4040763.8001603601</v>
      </c>
      <c r="J284" s="110">
        <f>SUM(J269:J283)</f>
        <v>4.0407638001603603</v>
      </c>
    </row>
    <row r="287" spans="1:10">
      <c r="A287" s="278" t="s">
        <v>0</v>
      </c>
      <c r="B287" s="279"/>
      <c r="C287" s="197" t="s">
        <v>1</v>
      </c>
      <c r="D287" s="280"/>
      <c r="E287" s="280"/>
      <c r="F287" s="280"/>
      <c r="G287" s="280"/>
      <c r="H287" s="280"/>
      <c r="I287" s="280"/>
    </row>
    <row r="288" spans="1:10">
      <c r="A288" s="278" t="s">
        <v>2</v>
      </c>
      <c r="B288" s="279"/>
      <c r="C288" s="197" t="s">
        <v>117</v>
      </c>
      <c r="D288" s="280"/>
      <c r="E288" s="280"/>
      <c r="F288" s="280"/>
      <c r="G288" s="280"/>
      <c r="H288" s="280"/>
      <c r="I288" s="280"/>
    </row>
    <row r="289" spans="1:10">
      <c r="A289" s="278" t="s">
        <v>4</v>
      </c>
      <c r="B289" s="279"/>
      <c r="C289" s="197" t="s">
        <v>118</v>
      </c>
      <c r="D289" s="280"/>
      <c r="E289" s="280"/>
      <c r="F289" s="280"/>
      <c r="G289" s="280"/>
      <c r="H289" s="280"/>
      <c r="I289" s="280"/>
    </row>
    <row r="290" spans="1:10">
      <c r="A290" s="278" t="s">
        <v>6</v>
      </c>
      <c r="B290" s="279"/>
      <c r="C290" s="197" t="s">
        <v>145</v>
      </c>
      <c r="D290" s="280"/>
      <c r="E290" s="280"/>
      <c r="F290" s="280"/>
      <c r="G290" s="280"/>
      <c r="H290" s="280"/>
      <c r="I290" s="280"/>
    </row>
    <row r="291" spans="1:10">
      <c r="A291" s="231" t="s">
        <v>10</v>
      </c>
      <c r="B291" s="268"/>
      <c r="C291" s="268"/>
      <c r="D291" s="268"/>
      <c r="E291" s="268"/>
      <c r="F291" s="268"/>
      <c r="G291" s="268"/>
      <c r="H291" s="268"/>
      <c r="I291" s="268"/>
      <c r="J291" s="107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89" t="s">
        <v>79</v>
      </c>
    </row>
    <row r="293" spans="1:10" ht="51">
      <c r="A293" s="208" t="s">
        <v>146</v>
      </c>
      <c r="B293" s="208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208"/>
      <c r="B294" s="208"/>
      <c r="C294" s="76" t="s">
        <v>154</v>
      </c>
      <c r="D294" s="76" t="s">
        <v>155</v>
      </c>
      <c r="E294" s="76" t="s">
        <v>156</v>
      </c>
      <c r="F294" s="76" t="s">
        <v>127</v>
      </c>
      <c r="G294" s="76" t="s">
        <v>157</v>
      </c>
      <c r="H294" s="76" t="s">
        <v>158</v>
      </c>
      <c r="I294" s="76" t="s">
        <v>159</v>
      </c>
      <c r="J294" s="76" t="s">
        <v>159</v>
      </c>
    </row>
    <row r="295" spans="1:10" ht="28.5">
      <c r="A295" s="208"/>
      <c r="B295" s="208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25"/>
      <c r="B296" s="225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75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08">
        <f>$M$22</f>
        <v>57811961.201999992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76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08">
        <f t="shared" ref="F298:F311" si="30">$M$22</f>
        <v>57811961.201999992</v>
      </c>
      <c r="G298" s="48"/>
      <c r="H298" s="48"/>
      <c r="I298" s="15">
        <f t="shared" ref="I298:I311" si="31">((C298*D298*E298)*(F298-G298))-H298</f>
        <v>880360.54518405593</v>
      </c>
      <c r="J298" s="34">
        <f t="shared" ref="J298:J311" si="32">I298/(10^6)</f>
        <v>0.88036054518405593</v>
      </c>
    </row>
    <row r="299" spans="1:10">
      <c r="A299" s="276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08">
        <f t="shared" si="30"/>
        <v>57811961.201999992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42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08">
        <f t="shared" si="30"/>
        <v>57811961.201999992</v>
      </c>
      <c r="G300" s="49"/>
      <c r="H300" s="49"/>
      <c r="I300" s="15">
        <f t="shared" si="31"/>
        <v>936553.77147240005</v>
      </c>
      <c r="J300" s="34">
        <f t="shared" si="32"/>
        <v>0.93655377147240004</v>
      </c>
    </row>
    <row r="301" spans="1:10">
      <c r="A301" s="242"/>
      <c r="B301" s="53" t="s">
        <v>229</v>
      </c>
      <c r="C301" s="44">
        <v>0.54</v>
      </c>
      <c r="D301" s="46">
        <v>0.43</v>
      </c>
      <c r="E301" s="37">
        <v>0</v>
      </c>
      <c r="F301" s="108">
        <f t="shared" si="30"/>
        <v>57811961.201999992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42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08">
        <f t="shared" si="30"/>
        <v>57811961.201999992</v>
      </c>
      <c r="G302" s="49"/>
      <c r="H302" s="49"/>
      <c r="I302" s="15">
        <f t="shared" si="31"/>
        <v>374621.50858895987</v>
      </c>
      <c r="J302" s="34">
        <f t="shared" si="32"/>
        <v>0.37462150858895987</v>
      </c>
    </row>
    <row r="303" spans="1:10">
      <c r="A303" s="242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08">
        <f t="shared" si="30"/>
        <v>57811961.201999992</v>
      </c>
      <c r="G303" s="49"/>
      <c r="H303" s="49"/>
      <c r="I303" s="15">
        <f t="shared" si="31"/>
        <v>33299.68965235199</v>
      </c>
      <c r="J303" s="34">
        <f t="shared" si="32"/>
        <v>3.3299689652351992E-2</v>
      </c>
    </row>
    <row r="304" spans="1:10">
      <c r="A304" s="242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08">
        <f t="shared" si="30"/>
        <v>57811961.201999992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42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08">
        <f t="shared" si="30"/>
        <v>57811961.201999992</v>
      </c>
      <c r="G305" s="49"/>
      <c r="H305" s="49"/>
      <c r="I305" s="15">
        <f t="shared" si="31"/>
        <v>308022.12928425591</v>
      </c>
      <c r="J305" s="34">
        <f t="shared" si="32"/>
        <v>0.30802212928425593</v>
      </c>
    </row>
    <row r="306" spans="1:10">
      <c r="A306" s="242"/>
      <c r="B306" s="53" t="s">
        <v>229</v>
      </c>
      <c r="C306" s="44">
        <v>0.12</v>
      </c>
      <c r="D306" s="46">
        <v>0</v>
      </c>
      <c r="E306" s="37">
        <v>0</v>
      </c>
      <c r="F306" s="108">
        <f t="shared" si="30"/>
        <v>57811961.201999992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42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08">
        <f t="shared" si="30"/>
        <v>57811961.201999992</v>
      </c>
      <c r="G307" s="49"/>
      <c r="H307" s="49"/>
      <c r="I307" s="15">
        <f t="shared" si="31"/>
        <v>825554.80596456002</v>
      </c>
      <c r="J307" s="34">
        <f t="shared" si="32"/>
        <v>0.82555480596455999</v>
      </c>
    </row>
    <row r="308" spans="1:10">
      <c r="A308" s="242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08">
        <f t="shared" si="30"/>
        <v>57811961.201999992</v>
      </c>
      <c r="G308" s="49"/>
      <c r="H308" s="49"/>
      <c r="I308" s="15">
        <f t="shared" si="31"/>
        <v>117936.40085208</v>
      </c>
      <c r="J308" s="34">
        <f t="shared" si="32"/>
        <v>0.11793640085208</v>
      </c>
    </row>
    <row r="309" spans="1:10">
      <c r="A309" s="242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08">
        <f t="shared" si="30"/>
        <v>57811961.201999992</v>
      </c>
      <c r="G309" s="49"/>
      <c r="H309" s="49"/>
      <c r="I309" s="15">
        <f t="shared" si="31"/>
        <v>35380.920255623998</v>
      </c>
      <c r="J309" s="34">
        <f t="shared" si="32"/>
        <v>3.5380920255623997E-2</v>
      </c>
    </row>
    <row r="310" spans="1:10">
      <c r="A310" s="242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08">
        <f t="shared" si="30"/>
        <v>57811961.201999992</v>
      </c>
      <c r="G310" s="49"/>
      <c r="H310" s="49"/>
      <c r="I310" s="15">
        <f t="shared" si="31"/>
        <v>625062.92451602395</v>
      </c>
      <c r="J310" s="34">
        <f t="shared" si="32"/>
        <v>0.62506292451602397</v>
      </c>
    </row>
    <row r="311" spans="1:10">
      <c r="A311" s="242"/>
      <c r="B311" s="53" t="s">
        <v>229</v>
      </c>
      <c r="C311" s="44">
        <v>0.34</v>
      </c>
      <c r="D311" s="46">
        <v>0.2</v>
      </c>
      <c r="E311" s="37">
        <v>0</v>
      </c>
      <c r="F311" s="108">
        <f t="shared" si="30"/>
        <v>57811961.201999992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77" t="s">
        <v>300</v>
      </c>
      <c r="B312" s="277"/>
      <c r="C312" s="277"/>
      <c r="D312" s="277"/>
      <c r="E312" s="277"/>
      <c r="F312" s="277"/>
      <c r="G312" s="277"/>
      <c r="H312" s="277"/>
      <c r="I312" s="109">
        <f>SUM(I297:I311)</f>
        <v>4136792.6957703121</v>
      </c>
      <c r="J312" s="110">
        <f>SUM(J297:J311)</f>
        <v>4.1367926957703114</v>
      </c>
    </row>
    <row r="315" spans="1:10">
      <c r="A315" s="278" t="s">
        <v>0</v>
      </c>
      <c r="B315" s="279"/>
      <c r="C315" s="197" t="s">
        <v>1</v>
      </c>
      <c r="D315" s="280"/>
      <c r="E315" s="280"/>
      <c r="F315" s="280"/>
      <c r="G315" s="280"/>
      <c r="H315" s="280"/>
      <c r="I315" s="280"/>
    </row>
    <row r="316" spans="1:10">
      <c r="A316" s="278" t="s">
        <v>2</v>
      </c>
      <c r="B316" s="279"/>
      <c r="C316" s="197" t="s">
        <v>117</v>
      </c>
      <c r="D316" s="280"/>
      <c r="E316" s="280"/>
      <c r="F316" s="280"/>
      <c r="G316" s="280"/>
      <c r="H316" s="280"/>
      <c r="I316" s="280"/>
    </row>
    <row r="317" spans="1:10">
      <c r="A317" s="278" t="s">
        <v>4</v>
      </c>
      <c r="B317" s="279"/>
      <c r="C317" s="197" t="s">
        <v>118</v>
      </c>
      <c r="D317" s="280"/>
      <c r="E317" s="280"/>
      <c r="F317" s="280"/>
      <c r="G317" s="280"/>
      <c r="H317" s="280"/>
      <c r="I317" s="280"/>
    </row>
    <row r="318" spans="1:10">
      <c r="A318" s="278" t="s">
        <v>6</v>
      </c>
      <c r="B318" s="279"/>
      <c r="C318" s="197" t="s">
        <v>145</v>
      </c>
      <c r="D318" s="280"/>
      <c r="E318" s="280"/>
      <c r="F318" s="280"/>
      <c r="G318" s="280"/>
      <c r="H318" s="280"/>
      <c r="I318" s="280"/>
    </row>
    <row r="319" spans="1:10">
      <c r="A319" s="231" t="s">
        <v>10</v>
      </c>
      <c r="B319" s="268"/>
      <c r="C319" s="268"/>
      <c r="D319" s="268"/>
      <c r="E319" s="268"/>
      <c r="F319" s="268"/>
      <c r="G319" s="268"/>
      <c r="H319" s="268"/>
      <c r="I319" s="268"/>
      <c r="J319" s="107"/>
    </row>
    <row r="320" spans="1:10">
      <c r="A320" s="140"/>
      <c r="B320" s="140"/>
      <c r="C320" s="7" t="s">
        <v>11</v>
      </c>
      <c r="D320" s="7" t="s">
        <v>12</v>
      </c>
      <c r="E320" s="7" t="s">
        <v>13</v>
      </c>
      <c r="F320" s="7" t="s">
        <v>14</v>
      </c>
      <c r="G320" s="7" t="s">
        <v>15</v>
      </c>
      <c r="H320" s="7" t="s">
        <v>58</v>
      </c>
      <c r="I320" s="7" t="s">
        <v>78</v>
      </c>
      <c r="J320" s="89" t="s">
        <v>79</v>
      </c>
    </row>
    <row r="321" spans="1:10" ht="51">
      <c r="A321" s="208" t="s">
        <v>146</v>
      </c>
      <c r="B321" s="208" t="s">
        <v>147</v>
      </c>
      <c r="C321" s="140" t="s">
        <v>148</v>
      </c>
      <c r="D321" s="140" t="s">
        <v>149</v>
      </c>
      <c r="E321" s="140" t="s">
        <v>150</v>
      </c>
      <c r="F321" s="140" t="s">
        <v>123</v>
      </c>
      <c r="G321" s="140" t="s">
        <v>151</v>
      </c>
      <c r="H321" s="140" t="s">
        <v>152</v>
      </c>
      <c r="I321" s="140" t="s">
        <v>153</v>
      </c>
      <c r="J321" s="140" t="s">
        <v>153</v>
      </c>
    </row>
    <row r="322" spans="1:10" ht="15.75">
      <c r="A322" s="208"/>
      <c r="B322" s="208"/>
      <c r="C322" s="137" t="s">
        <v>154</v>
      </c>
      <c r="D322" s="137" t="s">
        <v>155</v>
      </c>
      <c r="E322" s="137" t="s">
        <v>156</v>
      </c>
      <c r="F322" s="137" t="s">
        <v>127</v>
      </c>
      <c r="G322" s="137" t="s">
        <v>157</v>
      </c>
      <c r="H322" s="137" t="s">
        <v>158</v>
      </c>
      <c r="I322" s="137" t="s">
        <v>159</v>
      </c>
      <c r="J322" s="137" t="s">
        <v>159</v>
      </c>
    </row>
    <row r="323" spans="1:10" ht="28.5">
      <c r="A323" s="208"/>
      <c r="B323" s="208"/>
      <c r="C323" s="8" t="s">
        <v>44</v>
      </c>
      <c r="D323" s="8" t="s">
        <v>44</v>
      </c>
      <c r="E323" s="8" t="s">
        <v>142</v>
      </c>
      <c r="F323" s="8" t="s">
        <v>130</v>
      </c>
      <c r="G323" s="8" t="s">
        <v>130</v>
      </c>
      <c r="H323" s="8" t="s">
        <v>160</v>
      </c>
      <c r="I323" s="8" t="s">
        <v>160</v>
      </c>
      <c r="J323" s="8" t="s">
        <v>231</v>
      </c>
    </row>
    <row r="324" spans="1:10" ht="24.75" thickBot="1">
      <c r="A324" s="225"/>
      <c r="B324" s="225"/>
      <c r="C324" s="5"/>
      <c r="D324" s="5"/>
      <c r="E324" s="5" t="s">
        <v>161</v>
      </c>
      <c r="F324" s="5" t="s">
        <v>162</v>
      </c>
      <c r="G324" s="5"/>
      <c r="H324" s="5"/>
      <c r="I324" s="9" t="s">
        <v>163</v>
      </c>
      <c r="J324" s="35"/>
    </row>
    <row r="325" spans="1:10" ht="13.5" thickTop="1">
      <c r="A325" s="275" t="s">
        <v>164</v>
      </c>
      <c r="B325" s="141" t="s">
        <v>225</v>
      </c>
      <c r="C325" s="42">
        <v>0.54</v>
      </c>
      <c r="D325" s="43">
        <v>0</v>
      </c>
      <c r="E325" s="38">
        <f>'4D1_CH4_EF_DomesticWastewater'!$D$14</f>
        <v>0.3</v>
      </c>
      <c r="F325" s="108">
        <f>$M$23</f>
        <v>59153971.593999997</v>
      </c>
      <c r="G325" s="47"/>
      <c r="H325" s="47"/>
      <c r="I325" s="14">
        <f>((C325*D325*E325)*(F325-G325))-H325</f>
        <v>0</v>
      </c>
      <c r="J325" s="138">
        <f>I325/(10^6)</f>
        <v>0</v>
      </c>
    </row>
    <row r="326" spans="1:10">
      <c r="A326" s="276"/>
      <c r="B326" s="142" t="s">
        <v>226</v>
      </c>
      <c r="C326" s="44">
        <v>0.54</v>
      </c>
      <c r="D326" s="45">
        <v>0.47</v>
      </c>
      <c r="E326" s="37">
        <f>'4D1_CH4_EF_DomesticWastewater'!$D$23</f>
        <v>0.06</v>
      </c>
      <c r="F326" s="108">
        <f t="shared" ref="F326:F339" si="33">$M$23</f>
        <v>59153971.593999997</v>
      </c>
      <c r="G326" s="48"/>
      <c r="H326" s="48"/>
      <c r="I326" s="15">
        <f t="shared" ref="I326:I339" si="34">((C326*D326*E326)*(F326-G326))-H326</f>
        <v>900796.67943343194</v>
      </c>
      <c r="J326" s="34">
        <f t="shared" ref="J326:J339" si="35">I326/(10^6)</f>
        <v>0.90079667943343189</v>
      </c>
    </row>
    <row r="327" spans="1:10">
      <c r="A327" s="276"/>
      <c r="B327" s="139" t="s">
        <v>227</v>
      </c>
      <c r="C327" s="44">
        <v>0.54</v>
      </c>
      <c r="D327" s="45">
        <v>0</v>
      </c>
      <c r="E327" s="37">
        <f>'4D1_CH4_EF_DomesticWastewater'!$D$13</f>
        <v>0.06</v>
      </c>
      <c r="F327" s="108">
        <f t="shared" si="33"/>
        <v>59153971.593999997</v>
      </c>
      <c r="G327" s="48"/>
      <c r="H327" s="48"/>
      <c r="I327" s="15">
        <f t="shared" si="34"/>
        <v>0</v>
      </c>
      <c r="J327" s="34">
        <f t="shared" si="35"/>
        <v>0</v>
      </c>
    </row>
    <row r="328" spans="1:10">
      <c r="A328" s="242"/>
      <c r="B328" s="139" t="s">
        <v>228</v>
      </c>
      <c r="C328" s="44">
        <v>0.54</v>
      </c>
      <c r="D328" s="46">
        <v>0.1</v>
      </c>
      <c r="E328" s="37">
        <f>'4D1_CH4_EF_DomesticWastewater'!$D$14</f>
        <v>0.3</v>
      </c>
      <c r="F328" s="108">
        <f t="shared" si="33"/>
        <v>59153971.593999997</v>
      </c>
      <c r="G328" s="49"/>
      <c r="H328" s="49"/>
      <c r="I328" s="15">
        <f t="shared" si="34"/>
        <v>958294.33982280013</v>
      </c>
      <c r="J328" s="34">
        <f t="shared" si="35"/>
        <v>0.9582943398228001</v>
      </c>
    </row>
    <row r="329" spans="1:10">
      <c r="A329" s="242"/>
      <c r="B329" s="139" t="s">
        <v>229</v>
      </c>
      <c r="C329" s="44">
        <v>0.54</v>
      </c>
      <c r="D329" s="46">
        <v>0.43</v>
      </c>
      <c r="E329" s="37">
        <v>0</v>
      </c>
      <c r="F329" s="108">
        <f t="shared" si="33"/>
        <v>59153971.593999997</v>
      </c>
      <c r="G329" s="49"/>
      <c r="H329" s="49"/>
      <c r="I329" s="15">
        <f t="shared" si="34"/>
        <v>0</v>
      </c>
      <c r="J329" s="34">
        <f t="shared" si="35"/>
        <v>0</v>
      </c>
    </row>
    <row r="330" spans="1:10">
      <c r="A330" s="242" t="s">
        <v>165</v>
      </c>
      <c r="B330" s="139" t="s">
        <v>225</v>
      </c>
      <c r="C330" s="44">
        <v>0.12</v>
      </c>
      <c r="D330" s="46">
        <v>0.18</v>
      </c>
      <c r="E330" s="37">
        <f>'4D1_CH4_EF_DomesticWastewater'!$D$22</f>
        <v>0.3</v>
      </c>
      <c r="F330" s="108">
        <f t="shared" si="33"/>
        <v>59153971.593999997</v>
      </c>
      <c r="G330" s="49"/>
      <c r="H330" s="49"/>
      <c r="I330" s="15">
        <f t="shared" si="34"/>
        <v>383317.73592911992</v>
      </c>
      <c r="J330" s="34">
        <f t="shared" si="35"/>
        <v>0.38331773592911994</v>
      </c>
    </row>
    <row r="331" spans="1:10">
      <c r="A331" s="242"/>
      <c r="B331" s="139" t="s">
        <v>226</v>
      </c>
      <c r="C331" s="44">
        <v>0.12</v>
      </c>
      <c r="D331" s="46">
        <v>0.08</v>
      </c>
      <c r="E331" s="37">
        <f>'4D1_CH4_EF_DomesticWastewater'!$D$23</f>
        <v>0.06</v>
      </c>
      <c r="F331" s="108">
        <f t="shared" si="33"/>
        <v>59153971.593999997</v>
      </c>
      <c r="G331" s="49"/>
      <c r="H331" s="49"/>
      <c r="I331" s="15">
        <f t="shared" si="34"/>
        <v>34072.687638143994</v>
      </c>
      <c r="J331" s="34">
        <f t="shared" si="35"/>
        <v>3.4072687638143993E-2</v>
      </c>
    </row>
    <row r="332" spans="1:10">
      <c r="A332" s="242"/>
      <c r="B332" s="139" t="s">
        <v>227</v>
      </c>
      <c r="C332" s="44">
        <v>0.12</v>
      </c>
      <c r="D332" s="46">
        <v>0</v>
      </c>
      <c r="E332" s="37">
        <f>'4D1_CH4_EF_DomesticWastewater'!$D$13</f>
        <v>0.06</v>
      </c>
      <c r="F332" s="108">
        <f t="shared" si="33"/>
        <v>59153971.593999997</v>
      </c>
      <c r="G332" s="49"/>
      <c r="H332" s="49"/>
      <c r="I332" s="15">
        <f t="shared" si="34"/>
        <v>0</v>
      </c>
      <c r="J332" s="34">
        <f t="shared" si="35"/>
        <v>0</v>
      </c>
    </row>
    <row r="333" spans="1:10">
      <c r="A333" s="242"/>
      <c r="B333" s="139" t="s">
        <v>228</v>
      </c>
      <c r="C333" s="44">
        <v>0.12</v>
      </c>
      <c r="D333" s="46">
        <v>0.74</v>
      </c>
      <c r="E333" s="37">
        <f>'4D1_CH4_EF_DomesticWastewater'!$D$13</f>
        <v>0.06</v>
      </c>
      <c r="F333" s="108">
        <f t="shared" si="33"/>
        <v>59153971.593999997</v>
      </c>
      <c r="G333" s="49"/>
      <c r="H333" s="49"/>
      <c r="I333" s="15">
        <f t="shared" si="34"/>
        <v>315172.36065283197</v>
      </c>
      <c r="J333" s="34">
        <f t="shared" si="35"/>
        <v>0.31517236065283194</v>
      </c>
    </row>
    <row r="334" spans="1:10">
      <c r="A334" s="242"/>
      <c r="B334" s="139" t="s">
        <v>229</v>
      </c>
      <c r="C334" s="44">
        <v>0.12</v>
      </c>
      <c r="D334" s="46">
        <v>0</v>
      </c>
      <c r="E334" s="37">
        <v>0</v>
      </c>
      <c r="F334" s="108">
        <f t="shared" si="33"/>
        <v>59153971.593999997</v>
      </c>
      <c r="G334" s="49"/>
      <c r="H334" s="49"/>
      <c r="I334" s="15">
        <f t="shared" si="34"/>
        <v>0</v>
      </c>
      <c r="J334" s="34">
        <f t="shared" si="35"/>
        <v>0</v>
      </c>
    </row>
    <row r="335" spans="1:10">
      <c r="A335" s="242" t="s">
        <v>166</v>
      </c>
      <c r="B335" s="139" t="s">
        <v>225</v>
      </c>
      <c r="C335" s="44">
        <v>0.34</v>
      </c>
      <c r="D335" s="46">
        <v>0.14000000000000001</v>
      </c>
      <c r="E335" s="37">
        <f>'4D1_CH4_EF_DomesticWastewater'!$D$22</f>
        <v>0.3</v>
      </c>
      <c r="F335" s="108">
        <f t="shared" si="33"/>
        <v>59153971.593999997</v>
      </c>
      <c r="G335" s="49"/>
      <c r="H335" s="49"/>
      <c r="I335" s="15">
        <f t="shared" si="34"/>
        <v>844718.71436232014</v>
      </c>
      <c r="J335" s="34">
        <f t="shared" si="35"/>
        <v>0.84471871436232016</v>
      </c>
    </row>
    <row r="336" spans="1:10">
      <c r="A336" s="242"/>
      <c r="B336" s="139" t="s">
        <v>226</v>
      </c>
      <c r="C336" s="44">
        <v>0.34</v>
      </c>
      <c r="D336" s="46">
        <v>0.1</v>
      </c>
      <c r="E336" s="37">
        <f>'4D1_CH4_EF_DomesticWastewater'!$D$23</f>
        <v>0.06</v>
      </c>
      <c r="F336" s="108">
        <f t="shared" si="33"/>
        <v>59153971.593999997</v>
      </c>
      <c r="G336" s="49"/>
      <c r="H336" s="49"/>
      <c r="I336" s="15">
        <f t="shared" si="34"/>
        <v>120674.10205176</v>
      </c>
      <c r="J336" s="34">
        <f t="shared" si="35"/>
        <v>0.12067410205175999</v>
      </c>
    </row>
    <row r="337" spans="1:10">
      <c r="A337" s="242"/>
      <c r="B337" s="139" t="s">
        <v>227</v>
      </c>
      <c r="C337" s="44">
        <v>0.34</v>
      </c>
      <c r="D337" s="46">
        <v>0.03</v>
      </c>
      <c r="E337" s="37">
        <f>'4D1_CH4_EF_DomesticWastewater'!$D$13</f>
        <v>0.06</v>
      </c>
      <c r="F337" s="108">
        <f t="shared" si="33"/>
        <v>59153971.593999997</v>
      </c>
      <c r="G337" s="49"/>
      <c r="H337" s="49"/>
      <c r="I337" s="15">
        <f t="shared" si="34"/>
        <v>36202.230615528002</v>
      </c>
      <c r="J337" s="34">
        <f t="shared" si="35"/>
        <v>3.6202230615528005E-2</v>
      </c>
    </row>
    <row r="338" spans="1:10">
      <c r="A338" s="242"/>
      <c r="B338" s="139" t="s">
        <v>228</v>
      </c>
      <c r="C338" s="44">
        <v>0.34</v>
      </c>
      <c r="D338" s="46">
        <v>0.53</v>
      </c>
      <c r="E338" s="37">
        <f>'4D1_CH4_EF_DomesticWastewater'!$D$13</f>
        <v>0.06</v>
      </c>
      <c r="F338" s="108">
        <f t="shared" si="33"/>
        <v>59153971.593999997</v>
      </c>
      <c r="G338" s="49"/>
      <c r="H338" s="49"/>
      <c r="I338" s="15">
        <f t="shared" si="34"/>
        <v>639572.74087432795</v>
      </c>
      <c r="J338" s="34">
        <f t="shared" si="35"/>
        <v>0.63957274087432792</v>
      </c>
    </row>
    <row r="339" spans="1:10">
      <c r="A339" s="242"/>
      <c r="B339" s="139" t="s">
        <v>229</v>
      </c>
      <c r="C339" s="44">
        <v>0.34</v>
      </c>
      <c r="D339" s="46">
        <v>0.2</v>
      </c>
      <c r="E339" s="37">
        <v>0</v>
      </c>
      <c r="F339" s="108">
        <f t="shared" si="33"/>
        <v>59153971.593999997</v>
      </c>
      <c r="G339" s="49"/>
      <c r="H339" s="49"/>
      <c r="I339" s="15">
        <f t="shared" si="34"/>
        <v>0</v>
      </c>
      <c r="J339" s="34">
        <f t="shared" si="35"/>
        <v>0</v>
      </c>
    </row>
    <row r="340" spans="1:10">
      <c r="A340" s="277" t="s">
        <v>301</v>
      </c>
      <c r="B340" s="277"/>
      <c r="C340" s="277"/>
      <c r="D340" s="277"/>
      <c r="E340" s="277"/>
      <c r="F340" s="277"/>
      <c r="G340" s="277"/>
      <c r="H340" s="277"/>
      <c r="I340" s="109">
        <f>SUM(I325:I339)</f>
        <v>4232821.5913802637</v>
      </c>
      <c r="J340" s="110">
        <f>SUM(J325:J339)</f>
        <v>4.2328215913802634</v>
      </c>
    </row>
    <row r="343" spans="1:10">
      <c r="A343" s="278" t="s">
        <v>0</v>
      </c>
      <c r="B343" s="279"/>
      <c r="C343" s="197" t="s">
        <v>1</v>
      </c>
      <c r="D343" s="280"/>
      <c r="E343" s="280"/>
      <c r="F343" s="280"/>
      <c r="G343" s="280"/>
      <c r="H343" s="280"/>
      <c r="I343" s="280"/>
    </row>
    <row r="344" spans="1:10">
      <c r="A344" s="278" t="s">
        <v>2</v>
      </c>
      <c r="B344" s="279"/>
      <c r="C344" s="197" t="s">
        <v>117</v>
      </c>
      <c r="D344" s="280"/>
      <c r="E344" s="280"/>
      <c r="F344" s="280"/>
      <c r="G344" s="280"/>
      <c r="H344" s="280"/>
      <c r="I344" s="280"/>
    </row>
    <row r="345" spans="1:10">
      <c r="A345" s="278" t="s">
        <v>4</v>
      </c>
      <c r="B345" s="279"/>
      <c r="C345" s="197" t="s">
        <v>118</v>
      </c>
      <c r="D345" s="280"/>
      <c r="E345" s="280"/>
      <c r="F345" s="280"/>
      <c r="G345" s="280"/>
      <c r="H345" s="280"/>
      <c r="I345" s="280"/>
    </row>
    <row r="346" spans="1:10">
      <c r="A346" s="278" t="s">
        <v>6</v>
      </c>
      <c r="B346" s="279"/>
      <c r="C346" s="197" t="s">
        <v>145</v>
      </c>
      <c r="D346" s="280"/>
      <c r="E346" s="280"/>
      <c r="F346" s="280"/>
      <c r="G346" s="280"/>
      <c r="H346" s="280"/>
      <c r="I346" s="280"/>
    </row>
    <row r="347" spans="1:10">
      <c r="A347" s="231" t="s">
        <v>10</v>
      </c>
      <c r="B347" s="268"/>
      <c r="C347" s="268"/>
      <c r="D347" s="268"/>
      <c r="E347" s="268"/>
      <c r="F347" s="268"/>
      <c r="G347" s="268"/>
      <c r="H347" s="268"/>
      <c r="I347" s="268"/>
      <c r="J347" s="107"/>
    </row>
    <row r="348" spans="1:10">
      <c r="A348" s="140"/>
      <c r="B348" s="140"/>
      <c r="C348" s="7" t="s">
        <v>11</v>
      </c>
      <c r="D348" s="7" t="s">
        <v>12</v>
      </c>
      <c r="E348" s="7" t="s">
        <v>13</v>
      </c>
      <c r="F348" s="7" t="s">
        <v>14</v>
      </c>
      <c r="G348" s="7" t="s">
        <v>15</v>
      </c>
      <c r="H348" s="7" t="s">
        <v>58</v>
      </c>
      <c r="I348" s="7" t="s">
        <v>78</v>
      </c>
      <c r="J348" s="89" t="s">
        <v>79</v>
      </c>
    </row>
    <row r="349" spans="1:10" ht="51">
      <c r="A349" s="208" t="s">
        <v>146</v>
      </c>
      <c r="B349" s="208" t="s">
        <v>147</v>
      </c>
      <c r="C349" s="140" t="s">
        <v>148</v>
      </c>
      <c r="D349" s="140" t="s">
        <v>149</v>
      </c>
      <c r="E349" s="140" t="s">
        <v>150</v>
      </c>
      <c r="F349" s="140" t="s">
        <v>123</v>
      </c>
      <c r="G349" s="140" t="s">
        <v>151</v>
      </c>
      <c r="H349" s="140" t="s">
        <v>152</v>
      </c>
      <c r="I349" s="140" t="s">
        <v>153</v>
      </c>
      <c r="J349" s="140" t="s">
        <v>153</v>
      </c>
    </row>
    <row r="350" spans="1:10" ht="15.75">
      <c r="A350" s="208"/>
      <c r="B350" s="208"/>
      <c r="C350" s="137" t="s">
        <v>154</v>
      </c>
      <c r="D350" s="137" t="s">
        <v>155</v>
      </c>
      <c r="E350" s="137" t="s">
        <v>156</v>
      </c>
      <c r="F350" s="137" t="s">
        <v>127</v>
      </c>
      <c r="G350" s="137" t="s">
        <v>157</v>
      </c>
      <c r="H350" s="137" t="s">
        <v>158</v>
      </c>
      <c r="I350" s="137" t="s">
        <v>159</v>
      </c>
      <c r="J350" s="137" t="s">
        <v>159</v>
      </c>
    </row>
    <row r="351" spans="1:10" ht="28.5">
      <c r="A351" s="208"/>
      <c r="B351" s="208"/>
      <c r="C351" s="8" t="s">
        <v>44</v>
      </c>
      <c r="D351" s="8" t="s">
        <v>44</v>
      </c>
      <c r="E351" s="8" t="s">
        <v>142</v>
      </c>
      <c r="F351" s="8" t="s">
        <v>130</v>
      </c>
      <c r="G351" s="8" t="s">
        <v>130</v>
      </c>
      <c r="H351" s="8" t="s">
        <v>160</v>
      </c>
      <c r="I351" s="8" t="s">
        <v>160</v>
      </c>
      <c r="J351" s="8" t="s">
        <v>231</v>
      </c>
    </row>
    <row r="352" spans="1:10" ht="24.75" thickBot="1">
      <c r="A352" s="225"/>
      <c r="B352" s="225"/>
      <c r="C352" s="5"/>
      <c r="D352" s="5"/>
      <c r="E352" s="5" t="s">
        <v>161</v>
      </c>
      <c r="F352" s="5" t="s">
        <v>162</v>
      </c>
      <c r="G352" s="5"/>
      <c r="H352" s="5"/>
      <c r="I352" s="9" t="s">
        <v>163</v>
      </c>
      <c r="J352" s="35"/>
    </row>
    <row r="353" spans="1:10" ht="13.5" thickTop="1">
      <c r="A353" s="275" t="s">
        <v>164</v>
      </c>
      <c r="B353" s="141" t="s">
        <v>225</v>
      </c>
      <c r="C353" s="42">
        <v>0.54</v>
      </c>
      <c r="D353" s="43">
        <v>0</v>
      </c>
      <c r="E353" s="38">
        <f>'4D1_CH4_EF_DomesticWastewater'!$D$14</f>
        <v>0.3</v>
      </c>
      <c r="F353" s="108">
        <f>$M$24</f>
        <v>60495981.986000001</v>
      </c>
      <c r="G353" s="47"/>
      <c r="H353" s="47"/>
      <c r="I353" s="14">
        <f>((C353*D353*E353)*(F353-G353))-H353</f>
        <v>0</v>
      </c>
      <c r="J353" s="138">
        <f>I353/(10^6)</f>
        <v>0</v>
      </c>
    </row>
    <row r="354" spans="1:10">
      <c r="A354" s="276"/>
      <c r="B354" s="142" t="s">
        <v>226</v>
      </c>
      <c r="C354" s="44">
        <v>0.54</v>
      </c>
      <c r="D354" s="45">
        <v>0.47</v>
      </c>
      <c r="E354" s="37">
        <f>'4D1_CH4_EF_DomesticWastewater'!$D$23</f>
        <v>0.06</v>
      </c>
      <c r="F354" s="108">
        <f t="shared" ref="F354:F367" si="36">$M$24</f>
        <v>60495981.986000001</v>
      </c>
      <c r="G354" s="48"/>
      <c r="H354" s="48"/>
      <c r="I354" s="15">
        <f t="shared" ref="I354:I367" si="37">((C354*D354*E354)*(F354-G354))-H354</f>
        <v>921232.81368280808</v>
      </c>
      <c r="J354" s="34">
        <f t="shared" ref="J354:J367" si="38">I354/(10^6)</f>
        <v>0.92123281368280807</v>
      </c>
    </row>
    <row r="355" spans="1:10">
      <c r="A355" s="276"/>
      <c r="B355" s="139" t="s">
        <v>227</v>
      </c>
      <c r="C355" s="44">
        <v>0.54</v>
      </c>
      <c r="D355" s="45">
        <v>0</v>
      </c>
      <c r="E355" s="37">
        <f>'4D1_CH4_EF_DomesticWastewater'!$D$13</f>
        <v>0.06</v>
      </c>
      <c r="F355" s="108">
        <f t="shared" si="36"/>
        <v>60495981.986000001</v>
      </c>
      <c r="G355" s="48"/>
      <c r="H355" s="48"/>
      <c r="I355" s="15">
        <f t="shared" si="37"/>
        <v>0</v>
      </c>
      <c r="J355" s="34">
        <f t="shared" si="38"/>
        <v>0</v>
      </c>
    </row>
    <row r="356" spans="1:10">
      <c r="A356" s="242"/>
      <c r="B356" s="139" t="s">
        <v>228</v>
      </c>
      <c r="C356" s="44">
        <v>0.54</v>
      </c>
      <c r="D356" s="46">
        <v>0.1</v>
      </c>
      <c r="E356" s="37">
        <f>'4D1_CH4_EF_DomesticWastewater'!$D$14</f>
        <v>0.3</v>
      </c>
      <c r="F356" s="108">
        <f t="shared" si="36"/>
        <v>60495981.986000001</v>
      </c>
      <c r="G356" s="49"/>
      <c r="H356" s="49"/>
      <c r="I356" s="15">
        <f t="shared" si="37"/>
        <v>980034.90817320021</v>
      </c>
      <c r="J356" s="34">
        <f t="shared" si="38"/>
        <v>0.98003490817320016</v>
      </c>
    </row>
    <row r="357" spans="1:10">
      <c r="A357" s="242"/>
      <c r="B357" s="139" t="s">
        <v>229</v>
      </c>
      <c r="C357" s="44">
        <v>0.54</v>
      </c>
      <c r="D357" s="46">
        <v>0.43</v>
      </c>
      <c r="E357" s="37">
        <v>0</v>
      </c>
      <c r="F357" s="108">
        <f t="shared" si="36"/>
        <v>60495981.986000001</v>
      </c>
      <c r="G357" s="49"/>
      <c r="H357" s="49"/>
      <c r="I357" s="15">
        <f t="shared" si="37"/>
        <v>0</v>
      </c>
      <c r="J357" s="34">
        <f t="shared" si="38"/>
        <v>0</v>
      </c>
    </row>
    <row r="358" spans="1:10">
      <c r="A358" s="242" t="s">
        <v>165</v>
      </c>
      <c r="B358" s="139" t="s">
        <v>225</v>
      </c>
      <c r="C358" s="44">
        <v>0.12</v>
      </c>
      <c r="D358" s="46">
        <v>0.18</v>
      </c>
      <c r="E358" s="37">
        <f>'4D1_CH4_EF_DomesticWastewater'!$D$22</f>
        <v>0.3</v>
      </c>
      <c r="F358" s="108">
        <f t="shared" si="36"/>
        <v>60495981.986000001</v>
      </c>
      <c r="G358" s="49"/>
      <c r="H358" s="49"/>
      <c r="I358" s="15">
        <f t="shared" si="37"/>
        <v>392013.96326927992</v>
      </c>
      <c r="J358" s="34">
        <f t="shared" si="38"/>
        <v>0.3920139632692799</v>
      </c>
    </row>
    <row r="359" spans="1:10">
      <c r="A359" s="242"/>
      <c r="B359" s="139" t="s">
        <v>226</v>
      </c>
      <c r="C359" s="44">
        <v>0.12</v>
      </c>
      <c r="D359" s="46">
        <v>0.08</v>
      </c>
      <c r="E359" s="37">
        <f>'4D1_CH4_EF_DomesticWastewater'!$D$23</f>
        <v>0.06</v>
      </c>
      <c r="F359" s="108">
        <f t="shared" si="36"/>
        <v>60495981.986000001</v>
      </c>
      <c r="G359" s="49"/>
      <c r="H359" s="49"/>
      <c r="I359" s="15">
        <f t="shared" si="37"/>
        <v>34845.685623935999</v>
      </c>
      <c r="J359" s="34">
        <f t="shared" si="38"/>
        <v>3.4845685623936001E-2</v>
      </c>
    </row>
    <row r="360" spans="1:10">
      <c r="A360" s="242"/>
      <c r="B360" s="139" t="s">
        <v>227</v>
      </c>
      <c r="C360" s="44">
        <v>0.12</v>
      </c>
      <c r="D360" s="46">
        <v>0</v>
      </c>
      <c r="E360" s="37">
        <f>'4D1_CH4_EF_DomesticWastewater'!$D$13</f>
        <v>0.06</v>
      </c>
      <c r="F360" s="108">
        <f t="shared" si="36"/>
        <v>60495981.986000001</v>
      </c>
      <c r="G360" s="49"/>
      <c r="H360" s="49"/>
      <c r="I360" s="15">
        <f t="shared" si="37"/>
        <v>0</v>
      </c>
      <c r="J360" s="34">
        <f t="shared" si="38"/>
        <v>0</v>
      </c>
    </row>
    <row r="361" spans="1:10">
      <c r="A361" s="242"/>
      <c r="B361" s="139" t="s">
        <v>228</v>
      </c>
      <c r="C361" s="44">
        <v>0.12</v>
      </c>
      <c r="D361" s="46">
        <v>0.74</v>
      </c>
      <c r="E361" s="37">
        <f>'4D1_CH4_EF_DomesticWastewater'!$D$13</f>
        <v>0.06</v>
      </c>
      <c r="F361" s="108">
        <f t="shared" si="36"/>
        <v>60495981.986000001</v>
      </c>
      <c r="G361" s="49"/>
      <c r="H361" s="49"/>
      <c r="I361" s="15">
        <f t="shared" si="37"/>
        <v>322322.59202140797</v>
      </c>
      <c r="J361" s="34">
        <f t="shared" si="38"/>
        <v>0.32232259202140795</v>
      </c>
    </row>
    <row r="362" spans="1:10">
      <c r="A362" s="242"/>
      <c r="B362" s="139" t="s">
        <v>229</v>
      </c>
      <c r="C362" s="44">
        <v>0.12</v>
      </c>
      <c r="D362" s="46">
        <v>0</v>
      </c>
      <c r="E362" s="37">
        <v>0</v>
      </c>
      <c r="F362" s="108">
        <f t="shared" si="36"/>
        <v>60495981.986000001</v>
      </c>
      <c r="G362" s="49"/>
      <c r="H362" s="49"/>
      <c r="I362" s="15">
        <f t="shared" si="37"/>
        <v>0</v>
      </c>
      <c r="J362" s="34">
        <f t="shared" si="38"/>
        <v>0</v>
      </c>
    </row>
    <row r="363" spans="1:10">
      <c r="A363" s="242" t="s">
        <v>166</v>
      </c>
      <c r="B363" s="139" t="s">
        <v>225</v>
      </c>
      <c r="C363" s="44">
        <v>0.34</v>
      </c>
      <c r="D363" s="46">
        <v>0.14000000000000001</v>
      </c>
      <c r="E363" s="37">
        <f>'4D1_CH4_EF_DomesticWastewater'!$D$22</f>
        <v>0.3</v>
      </c>
      <c r="F363" s="108">
        <f t="shared" si="36"/>
        <v>60495981.986000001</v>
      </c>
      <c r="G363" s="49"/>
      <c r="H363" s="49"/>
      <c r="I363" s="15">
        <f t="shared" si="37"/>
        <v>863882.62276008015</v>
      </c>
      <c r="J363" s="34">
        <f t="shared" si="38"/>
        <v>0.8638826227600801</v>
      </c>
    </row>
    <row r="364" spans="1:10">
      <c r="A364" s="242"/>
      <c r="B364" s="139" t="s">
        <v>226</v>
      </c>
      <c r="C364" s="44">
        <v>0.34</v>
      </c>
      <c r="D364" s="46">
        <v>0.1</v>
      </c>
      <c r="E364" s="37">
        <f>'4D1_CH4_EF_DomesticWastewater'!$D$23</f>
        <v>0.06</v>
      </c>
      <c r="F364" s="108">
        <f t="shared" si="36"/>
        <v>60495981.986000001</v>
      </c>
      <c r="G364" s="49"/>
      <c r="H364" s="49"/>
      <c r="I364" s="15">
        <f t="shared" si="37"/>
        <v>123411.80325144001</v>
      </c>
      <c r="J364" s="34">
        <f t="shared" si="38"/>
        <v>0.12341180325144001</v>
      </c>
    </row>
    <row r="365" spans="1:10">
      <c r="A365" s="242"/>
      <c r="B365" s="139" t="s">
        <v>227</v>
      </c>
      <c r="C365" s="44">
        <v>0.34</v>
      </c>
      <c r="D365" s="46">
        <v>0.03</v>
      </c>
      <c r="E365" s="37">
        <f>'4D1_CH4_EF_DomesticWastewater'!$D$13</f>
        <v>0.06</v>
      </c>
      <c r="F365" s="108">
        <f t="shared" si="36"/>
        <v>60495981.986000001</v>
      </c>
      <c r="G365" s="49"/>
      <c r="H365" s="49"/>
      <c r="I365" s="15">
        <f t="shared" si="37"/>
        <v>37023.540975431999</v>
      </c>
      <c r="J365" s="34">
        <f t="shared" si="38"/>
        <v>3.7023540975432E-2</v>
      </c>
    </row>
    <row r="366" spans="1:10">
      <c r="A366" s="242"/>
      <c r="B366" s="139" t="s">
        <v>228</v>
      </c>
      <c r="C366" s="44">
        <v>0.34</v>
      </c>
      <c r="D366" s="46">
        <v>0.53</v>
      </c>
      <c r="E366" s="37">
        <f>'4D1_CH4_EF_DomesticWastewater'!$D$13</f>
        <v>0.06</v>
      </c>
      <c r="F366" s="108">
        <f t="shared" si="36"/>
        <v>60495981.986000001</v>
      </c>
      <c r="G366" s="49"/>
      <c r="H366" s="49"/>
      <c r="I366" s="15">
        <f t="shared" si="37"/>
        <v>654082.55723263207</v>
      </c>
      <c r="J366" s="34">
        <f t="shared" si="38"/>
        <v>0.65408255723263209</v>
      </c>
    </row>
    <row r="367" spans="1:10">
      <c r="A367" s="242"/>
      <c r="B367" s="139" t="s">
        <v>229</v>
      </c>
      <c r="C367" s="44">
        <v>0.34</v>
      </c>
      <c r="D367" s="46">
        <v>0.2</v>
      </c>
      <c r="E367" s="37">
        <v>0</v>
      </c>
      <c r="F367" s="108">
        <f t="shared" si="36"/>
        <v>60495981.986000001</v>
      </c>
      <c r="G367" s="49"/>
      <c r="H367" s="49"/>
      <c r="I367" s="15">
        <f t="shared" si="37"/>
        <v>0</v>
      </c>
      <c r="J367" s="34">
        <f t="shared" si="38"/>
        <v>0</v>
      </c>
    </row>
    <row r="368" spans="1:10">
      <c r="A368" s="277" t="s">
        <v>302</v>
      </c>
      <c r="B368" s="277"/>
      <c r="C368" s="277"/>
      <c r="D368" s="277"/>
      <c r="E368" s="277"/>
      <c r="F368" s="277"/>
      <c r="G368" s="277"/>
      <c r="H368" s="277"/>
      <c r="I368" s="109">
        <f>SUM(I353:I367)</f>
        <v>4328850.4869902162</v>
      </c>
      <c r="J368" s="110">
        <f>SUM(J353:J367)</f>
        <v>4.3288504869902162</v>
      </c>
    </row>
    <row r="371" spans="1:10">
      <c r="A371" s="278" t="s">
        <v>0</v>
      </c>
      <c r="B371" s="279"/>
      <c r="C371" s="197" t="s">
        <v>1</v>
      </c>
      <c r="D371" s="280"/>
      <c r="E371" s="280"/>
      <c r="F371" s="280"/>
      <c r="G371" s="280"/>
      <c r="H371" s="280"/>
      <c r="I371" s="280"/>
    </row>
    <row r="372" spans="1:10">
      <c r="A372" s="278" t="s">
        <v>2</v>
      </c>
      <c r="B372" s="279"/>
      <c r="C372" s="197" t="s">
        <v>117</v>
      </c>
      <c r="D372" s="280"/>
      <c r="E372" s="280"/>
      <c r="F372" s="280"/>
      <c r="G372" s="280"/>
      <c r="H372" s="280"/>
      <c r="I372" s="280"/>
    </row>
    <row r="373" spans="1:10">
      <c r="A373" s="278" t="s">
        <v>4</v>
      </c>
      <c r="B373" s="279"/>
      <c r="C373" s="197" t="s">
        <v>118</v>
      </c>
      <c r="D373" s="280"/>
      <c r="E373" s="280"/>
      <c r="F373" s="280"/>
      <c r="G373" s="280"/>
      <c r="H373" s="280"/>
      <c r="I373" s="280"/>
    </row>
    <row r="374" spans="1:10">
      <c r="A374" s="278" t="s">
        <v>6</v>
      </c>
      <c r="B374" s="279"/>
      <c r="C374" s="197" t="s">
        <v>145</v>
      </c>
      <c r="D374" s="280"/>
      <c r="E374" s="280"/>
      <c r="F374" s="280"/>
      <c r="G374" s="280"/>
      <c r="H374" s="280"/>
      <c r="I374" s="280"/>
    </row>
    <row r="375" spans="1:10">
      <c r="A375" s="231" t="s">
        <v>10</v>
      </c>
      <c r="B375" s="268"/>
      <c r="C375" s="268"/>
      <c r="D375" s="268"/>
      <c r="E375" s="268"/>
      <c r="F375" s="268"/>
      <c r="G375" s="268"/>
      <c r="H375" s="268"/>
      <c r="I375" s="268"/>
      <c r="J375" s="107"/>
    </row>
    <row r="376" spans="1:10">
      <c r="A376" s="140"/>
      <c r="B376" s="140"/>
      <c r="C376" s="7" t="s">
        <v>11</v>
      </c>
      <c r="D376" s="7" t="s">
        <v>12</v>
      </c>
      <c r="E376" s="7" t="s">
        <v>13</v>
      </c>
      <c r="F376" s="7" t="s">
        <v>14</v>
      </c>
      <c r="G376" s="7" t="s">
        <v>15</v>
      </c>
      <c r="H376" s="7" t="s">
        <v>58</v>
      </c>
      <c r="I376" s="7" t="s">
        <v>78</v>
      </c>
      <c r="J376" s="89" t="s">
        <v>79</v>
      </c>
    </row>
    <row r="377" spans="1:10" ht="51">
      <c r="A377" s="208" t="s">
        <v>146</v>
      </c>
      <c r="B377" s="208" t="s">
        <v>147</v>
      </c>
      <c r="C377" s="140" t="s">
        <v>148</v>
      </c>
      <c r="D377" s="140" t="s">
        <v>149</v>
      </c>
      <c r="E377" s="140" t="s">
        <v>150</v>
      </c>
      <c r="F377" s="140" t="s">
        <v>123</v>
      </c>
      <c r="G377" s="140" t="s">
        <v>151</v>
      </c>
      <c r="H377" s="140" t="s">
        <v>152</v>
      </c>
      <c r="I377" s="140" t="s">
        <v>153</v>
      </c>
      <c r="J377" s="140" t="s">
        <v>153</v>
      </c>
    </row>
    <row r="378" spans="1:10" ht="15.75">
      <c r="A378" s="208"/>
      <c r="B378" s="208"/>
      <c r="C378" s="137" t="s">
        <v>154</v>
      </c>
      <c r="D378" s="137" t="s">
        <v>155</v>
      </c>
      <c r="E378" s="137" t="s">
        <v>156</v>
      </c>
      <c r="F378" s="137" t="s">
        <v>127</v>
      </c>
      <c r="G378" s="137" t="s">
        <v>157</v>
      </c>
      <c r="H378" s="137" t="s">
        <v>158</v>
      </c>
      <c r="I378" s="137" t="s">
        <v>159</v>
      </c>
      <c r="J378" s="137" t="s">
        <v>159</v>
      </c>
    </row>
    <row r="379" spans="1:10" ht="28.5">
      <c r="A379" s="208"/>
      <c r="B379" s="208"/>
      <c r="C379" s="8" t="s">
        <v>44</v>
      </c>
      <c r="D379" s="8" t="s">
        <v>44</v>
      </c>
      <c r="E379" s="8" t="s">
        <v>142</v>
      </c>
      <c r="F379" s="8" t="s">
        <v>130</v>
      </c>
      <c r="G379" s="8" t="s">
        <v>130</v>
      </c>
      <c r="H379" s="8" t="s">
        <v>160</v>
      </c>
      <c r="I379" s="8" t="s">
        <v>160</v>
      </c>
      <c r="J379" s="8" t="s">
        <v>231</v>
      </c>
    </row>
    <row r="380" spans="1:10" ht="24.75" thickBot="1">
      <c r="A380" s="225"/>
      <c r="B380" s="225"/>
      <c r="C380" s="5"/>
      <c r="D380" s="5"/>
      <c r="E380" s="5" t="s">
        <v>161</v>
      </c>
      <c r="F380" s="5" t="s">
        <v>162</v>
      </c>
      <c r="G380" s="5"/>
      <c r="H380" s="5"/>
      <c r="I380" s="9" t="s">
        <v>163</v>
      </c>
      <c r="J380" s="35"/>
    </row>
    <row r="381" spans="1:10" ht="13.5" thickTop="1">
      <c r="A381" s="275" t="s">
        <v>164</v>
      </c>
      <c r="B381" s="141" t="s">
        <v>225</v>
      </c>
      <c r="C381" s="42">
        <v>0.54</v>
      </c>
      <c r="D381" s="43">
        <v>0</v>
      </c>
      <c r="E381" s="38">
        <f>'4D1_CH4_EF_DomesticWastewater'!$D$14</f>
        <v>0.3</v>
      </c>
      <c r="F381" s="108">
        <f>$M$25</f>
        <v>61837992.378000006</v>
      </c>
      <c r="G381" s="47"/>
      <c r="H381" s="47"/>
      <c r="I381" s="14">
        <f>((C381*D381*E381)*(F381-G381))-H381</f>
        <v>0</v>
      </c>
      <c r="J381" s="138">
        <f>I381/(10^6)</f>
        <v>0</v>
      </c>
    </row>
    <row r="382" spans="1:10">
      <c r="A382" s="276"/>
      <c r="B382" s="142" t="s">
        <v>226</v>
      </c>
      <c r="C382" s="44">
        <v>0.54</v>
      </c>
      <c r="D382" s="45">
        <v>0.47</v>
      </c>
      <c r="E382" s="37">
        <f>'4D1_CH4_EF_DomesticWastewater'!$D$23</f>
        <v>0.06</v>
      </c>
      <c r="F382" s="108">
        <f t="shared" ref="F382:F395" si="39">$M$25</f>
        <v>61837992.378000006</v>
      </c>
      <c r="G382" s="48"/>
      <c r="H382" s="48"/>
      <c r="I382" s="15">
        <f t="shared" ref="I382:I395" si="40">((C382*D382*E382)*(F382-G382))-H382</f>
        <v>941668.94793218409</v>
      </c>
      <c r="J382" s="34">
        <f t="shared" ref="J382:J395" si="41">I382/(10^6)</f>
        <v>0.94166894793218414</v>
      </c>
    </row>
    <row r="383" spans="1:10">
      <c r="A383" s="276"/>
      <c r="B383" s="139" t="s">
        <v>227</v>
      </c>
      <c r="C383" s="44">
        <v>0.54</v>
      </c>
      <c r="D383" s="45">
        <v>0</v>
      </c>
      <c r="E383" s="37">
        <f>'4D1_CH4_EF_DomesticWastewater'!$D$13</f>
        <v>0.06</v>
      </c>
      <c r="F383" s="108">
        <f t="shared" si="39"/>
        <v>61837992.378000006</v>
      </c>
      <c r="G383" s="48"/>
      <c r="H383" s="48"/>
      <c r="I383" s="15">
        <f t="shared" si="40"/>
        <v>0</v>
      </c>
      <c r="J383" s="34">
        <f t="shared" si="41"/>
        <v>0</v>
      </c>
    </row>
    <row r="384" spans="1:10">
      <c r="A384" s="242"/>
      <c r="B384" s="139" t="s">
        <v>228</v>
      </c>
      <c r="C384" s="44">
        <v>0.54</v>
      </c>
      <c r="D384" s="46">
        <v>0.1</v>
      </c>
      <c r="E384" s="37">
        <f>'4D1_CH4_EF_DomesticWastewater'!$D$14</f>
        <v>0.3</v>
      </c>
      <c r="F384" s="108">
        <f t="shared" si="39"/>
        <v>61837992.378000006</v>
      </c>
      <c r="G384" s="49"/>
      <c r="H384" s="49"/>
      <c r="I384" s="15">
        <f t="shared" si="40"/>
        <v>1001775.4765236003</v>
      </c>
      <c r="J384" s="34">
        <f t="shared" si="41"/>
        <v>1.0017754765236002</v>
      </c>
    </row>
    <row r="385" spans="1:10">
      <c r="A385" s="242"/>
      <c r="B385" s="139" t="s">
        <v>229</v>
      </c>
      <c r="C385" s="44">
        <v>0.54</v>
      </c>
      <c r="D385" s="46">
        <v>0.43</v>
      </c>
      <c r="E385" s="37">
        <v>0</v>
      </c>
      <c r="F385" s="108">
        <f t="shared" si="39"/>
        <v>61837992.378000006</v>
      </c>
      <c r="G385" s="49"/>
      <c r="H385" s="49"/>
      <c r="I385" s="15">
        <f t="shared" si="40"/>
        <v>0</v>
      </c>
      <c r="J385" s="34">
        <f t="shared" si="41"/>
        <v>0</v>
      </c>
    </row>
    <row r="386" spans="1:10">
      <c r="A386" s="242" t="s">
        <v>165</v>
      </c>
      <c r="B386" s="139" t="s">
        <v>225</v>
      </c>
      <c r="C386" s="44">
        <v>0.12</v>
      </c>
      <c r="D386" s="46">
        <v>0.18</v>
      </c>
      <c r="E386" s="37">
        <f>'4D1_CH4_EF_DomesticWastewater'!$D$22</f>
        <v>0.3</v>
      </c>
      <c r="F386" s="108">
        <f t="shared" si="39"/>
        <v>61837992.378000006</v>
      </c>
      <c r="G386" s="49"/>
      <c r="H386" s="49"/>
      <c r="I386" s="15">
        <f t="shared" si="40"/>
        <v>400710.19060943997</v>
      </c>
      <c r="J386" s="34">
        <f t="shared" si="41"/>
        <v>0.40071019060943996</v>
      </c>
    </row>
    <row r="387" spans="1:10">
      <c r="A387" s="242"/>
      <c r="B387" s="139" t="s">
        <v>226</v>
      </c>
      <c r="C387" s="44">
        <v>0.12</v>
      </c>
      <c r="D387" s="46">
        <v>0.08</v>
      </c>
      <c r="E387" s="37">
        <f>'4D1_CH4_EF_DomesticWastewater'!$D$23</f>
        <v>0.06</v>
      </c>
      <c r="F387" s="108">
        <f t="shared" si="39"/>
        <v>61837992.378000006</v>
      </c>
      <c r="G387" s="49"/>
      <c r="H387" s="49"/>
      <c r="I387" s="15">
        <f t="shared" si="40"/>
        <v>35618.683609727996</v>
      </c>
      <c r="J387" s="34">
        <f t="shared" si="41"/>
        <v>3.5618683609727995E-2</v>
      </c>
    </row>
    <row r="388" spans="1:10">
      <c r="A388" s="242"/>
      <c r="B388" s="139" t="s">
        <v>227</v>
      </c>
      <c r="C388" s="44">
        <v>0.12</v>
      </c>
      <c r="D388" s="46">
        <v>0</v>
      </c>
      <c r="E388" s="37">
        <f>'4D1_CH4_EF_DomesticWastewater'!$D$13</f>
        <v>0.06</v>
      </c>
      <c r="F388" s="108">
        <f t="shared" si="39"/>
        <v>61837992.378000006</v>
      </c>
      <c r="G388" s="49"/>
      <c r="H388" s="49"/>
      <c r="I388" s="15">
        <f t="shared" si="40"/>
        <v>0</v>
      </c>
      <c r="J388" s="34">
        <f t="shared" si="41"/>
        <v>0</v>
      </c>
    </row>
    <row r="389" spans="1:10">
      <c r="A389" s="242"/>
      <c r="B389" s="139" t="s">
        <v>228</v>
      </c>
      <c r="C389" s="44">
        <v>0.12</v>
      </c>
      <c r="D389" s="46">
        <v>0.74</v>
      </c>
      <c r="E389" s="37">
        <f>'4D1_CH4_EF_DomesticWastewater'!$D$13</f>
        <v>0.06</v>
      </c>
      <c r="F389" s="108">
        <f t="shared" si="39"/>
        <v>61837992.378000006</v>
      </c>
      <c r="G389" s="49"/>
      <c r="H389" s="49"/>
      <c r="I389" s="15">
        <f t="shared" si="40"/>
        <v>329472.82338998397</v>
      </c>
      <c r="J389" s="34">
        <f t="shared" si="41"/>
        <v>0.32947282338998396</v>
      </c>
    </row>
    <row r="390" spans="1:10">
      <c r="A390" s="242"/>
      <c r="B390" s="139" t="s">
        <v>229</v>
      </c>
      <c r="C390" s="44">
        <v>0.12</v>
      </c>
      <c r="D390" s="46">
        <v>0</v>
      </c>
      <c r="E390" s="37">
        <v>0</v>
      </c>
      <c r="F390" s="108">
        <f t="shared" si="39"/>
        <v>61837992.378000006</v>
      </c>
      <c r="G390" s="49"/>
      <c r="H390" s="49"/>
      <c r="I390" s="15">
        <f t="shared" si="40"/>
        <v>0</v>
      </c>
      <c r="J390" s="34">
        <f t="shared" si="41"/>
        <v>0</v>
      </c>
    </row>
    <row r="391" spans="1:10">
      <c r="A391" s="242" t="s">
        <v>166</v>
      </c>
      <c r="B391" s="139" t="s">
        <v>225</v>
      </c>
      <c r="C391" s="44">
        <v>0.34</v>
      </c>
      <c r="D391" s="46">
        <v>0.14000000000000001</v>
      </c>
      <c r="E391" s="37">
        <f>'4D1_CH4_EF_DomesticWastewater'!$D$22</f>
        <v>0.3</v>
      </c>
      <c r="F391" s="108">
        <f t="shared" si="39"/>
        <v>61837992.378000006</v>
      </c>
      <c r="G391" s="49"/>
      <c r="H391" s="49"/>
      <c r="I391" s="15">
        <f t="shared" si="40"/>
        <v>883046.53115784028</v>
      </c>
      <c r="J391" s="34">
        <f t="shared" si="41"/>
        <v>0.88304653115784026</v>
      </c>
    </row>
    <row r="392" spans="1:10">
      <c r="A392" s="242"/>
      <c r="B392" s="139" t="s">
        <v>226</v>
      </c>
      <c r="C392" s="44">
        <v>0.34</v>
      </c>
      <c r="D392" s="46">
        <v>0.1</v>
      </c>
      <c r="E392" s="37">
        <f>'4D1_CH4_EF_DomesticWastewater'!$D$23</f>
        <v>0.06</v>
      </c>
      <c r="F392" s="108">
        <f t="shared" si="39"/>
        <v>61837992.378000006</v>
      </c>
      <c r="G392" s="49"/>
      <c r="H392" s="49"/>
      <c r="I392" s="15">
        <f t="shared" si="40"/>
        <v>126149.50445112002</v>
      </c>
      <c r="J392" s="34">
        <f t="shared" si="41"/>
        <v>0.12614950445112003</v>
      </c>
    </row>
    <row r="393" spans="1:10">
      <c r="A393" s="242"/>
      <c r="B393" s="139" t="s">
        <v>227</v>
      </c>
      <c r="C393" s="44">
        <v>0.34</v>
      </c>
      <c r="D393" s="46">
        <v>0.03</v>
      </c>
      <c r="E393" s="37">
        <f>'4D1_CH4_EF_DomesticWastewater'!$D$13</f>
        <v>0.06</v>
      </c>
      <c r="F393" s="108">
        <f t="shared" si="39"/>
        <v>61837992.378000006</v>
      </c>
      <c r="G393" s="49"/>
      <c r="H393" s="49"/>
      <c r="I393" s="15">
        <f t="shared" si="40"/>
        <v>37844.851335336003</v>
      </c>
      <c r="J393" s="34">
        <f t="shared" si="41"/>
        <v>3.7844851335336001E-2</v>
      </c>
    </row>
    <row r="394" spans="1:10">
      <c r="A394" s="242"/>
      <c r="B394" s="139" t="s">
        <v>228</v>
      </c>
      <c r="C394" s="44">
        <v>0.34</v>
      </c>
      <c r="D394" s="46">
        <v>0.53</v>
      </c>
      <c r="E394" s="37">
        <f>'4D1_CH4_EF_DomesticWastewater'!$D$13</f>
        <v>0.06</v>
      </c>
      <c r="F394" s="108">
        <f t="shared" si="39"/>
        <v>61837992.378000006</v>
      </c>
      <c r="G394" s="49"/>
      <c r="H394" s="49"/>
      <c r="I394" s="15">
        <f t="shared" si="40"/>
        <v>668592.37359093607</v>
      </c>
      <c r="J394" s="34">
        <f t="shared" si="41"/>
        <v>0.66859237359093604</v>
      </c>
    </row>
    <row r="395" spans="1:10">
      <c r="A395" s="242"/>
      <c r="B395" s="139" t="s">
        <v>229</v>
      </c>
      <c r="C395" s="44">
        <v>0.34</v>
      </c>
      <c r="D395" s="46">
        <v>0.2</v>
      </c>
      <c r="E395" s="37">
        <v>0</v>
      </c>
      <c r="F395" s="108">
        <f t="shared" si="39"/>
        <v>61837992.378000006</v>
      </c>
      <c r="G395" s="49"/>
      <c r="H395" s="49"/>
      <c r="I395" s="15">
        <f t="shared" si="40"/>
        <v>0</v>
      </c>
      <c r="J395" s="34">
        <f t="shared" si="41"/>
        <v>0</v>
      </c>
    </row>
    <row r="396" spans="1:10">
      <c r="A396" s="277" t="s">
        <v>303</v>
      </c>
      <c r="B396" s="277"/>
      <c r="C396" s="277"/>
      <c r="D396" s="277"/>
      <c r="E396" s="277"/>
      <c r="F396" s="277"/>
      <c r="G396" s="277"/>
      <c r="H396" s="277"/>
      <c r="I396" s="109">
        <f>SUM(I381:I395)</f>
        <v>4424879.3826001678</v>
      </c>
      <c r="J396" s="110">
        <f>SUM(J381:J395)</f>
        <v>4.4248793826001682</v>
      </c>
    </row>
    <row r="399" spans="1:10">
      <c r="A399" s="278" t="s">
        <v>0</v>
      </c>
      <c r="B399" s="279"/>
      <c r="C399" s="197" t="s">
        <v>1</v>
      </c>
      <c r="D399" s="280"/>
      <c r="E399" s="280"/>
      <c r="F399" s="280"/>
      <c r="G399" s="280"/>
      <c r="H399" s="280"/>
      <c r="I399" s="280"/>
    </row>
    <row r="400" spans="1:10">
      <c r="A400" s="278" t="s">
        <v>2</v>
      </c>
      <c r="B400" s="279"/>
      <c r="C400" s="197" t="s">
        <v>117</v>
      </c>
      <c r="D400" s="280"/>
      <c r="E400" s="280"/>
      <c r="F400" s="280"/>
      <c r="G400" s="280"/>
      <c r="H400" s="280"/>
      <c r="I400" s="280"/>
    </row>
    <row r="401" spans="1:10">
      <c r="A401" s="278" t="s">
        <v>4</v>
      </c>
      <c r="B401" s="279"/>
      <c r="C401" s="197" t="s">
        <v>118</v>
      </c>
      <c r="D401" s="280"/>
      <c r="E401" s="280"/>
      <c r="F401" s="280"/>
      <c r="G401" s="280"/>
      <c r="H401" s="280"/>
      <c r="I401" s="280"/>
    </row>
    <row r="402" spans="1:10">
      <c r="A402" s="278" t="s">
        <v>6</v>
      </c>
      <c r="B402" s="279"/>
      <c r="C402" s="197" t="s">
        <v>145</v>
      </c>
      <c r="D402" s="280"/>
      <c r="E402" s="280"/>
      <c r="F402" s="280"/>
      <c r="G402" s="280"/>
      <c r="H402" s="280"/>
      <c r="I402" s="280"/>
    </row>
    <row r="403" spans="1:10">
      <c r="A403" s="231" t="s">
        <v>10</v>
      </c>
      <c r="B403" s="268"/>
      <c r="C403" s="268"/>
      <c r="D403" s="268"/>
      <c r="E403" s="268"/>
      <c r="F403" s="268"/>
      <c r="G403" s="268"/>
      <c r="H403" s="268"/>
      <c r="I403" s="268"/>
      <c r="J403" s="107"/>
    </row>
    <row r="404" spans="1:10">
      <c r="A404" s="140"/>
      <c r="B404" s="140"/>
      <c r="C404" s="7" t="s">
        <v>11</v>
      </c>
      <c r="D404" s="7" t="s">
        <v>12</v>
      </c>
      <c r="E404" s="7" t="s">
        <v>13</v>
      </c>
      <c r="F404" s="7" t="s">
        <v>14</v>
      </c>
      <c r="G404" s="7" t="s">
        <v>15</v>
      </c>
      <c r="H404" s="7" t="s">
        <v>58</v>
      </c>
      <c r="I404" s="7" t="s">
        <v>78</v>
      </c>
      <c r="J404" s="89" t="s">
        <v>79</v>
      </c>
    </row>
    <row r="405" spans="1:10" ht="51">
      <c r="A405" s="208" t="s">
        <v>146</v>
      </c>
      <c r="B405" s="208" t="s">
        <v>147</v>
      </c>
      <c r="C405" s="140" t="s">
        <v>148</v>
      </c>
      <c r="D405" s="140" t="s">
        <v>149</v>
      </c>
      <c r="E405" s="140" t="s">
        <v>150</v>
      </c>
      <c r="F405" s="140" t="s">
        <v>123</v>
      </c>
      <c r="G405" s="140" t="s">
        <v>151</v>
      </c>
      <c r="H405" s="140" t="s">
        <v>152</v>
      </c>
      <c r="I405" s="140" t="s">
        <v>153</v>
      </c>
      <c r="J405" s="140" t="s">
        <v>153</v>
      </c>
    </row>
    <row r="406" spans="1:10" ht="15.75">
      <c r="A406" s="208"/>
      <c r="B406" s="208"/>
      <c r="C406" s="137" t="s">
        <v>154</v>
      </c>
      <c r="D406" s="137" t="s">
        <v>155</v>
      </c>
      <c r="E406" s="137" t="s">
        <v>156</v>
      </c>
      <c r="F406" s="137" t="s">
        <v>127</v>
      </c>
      <c r="G406" s="137" t="s">
        <v>157</v>
      </c>
      <c r="H406" s="137" t="s">
        <v>158</v>
      </c>
      <c r="I406" s="137" t="s">
        <v>159</v>
      </c>
      <c r="J406" s="137" t="s">
        <v>159</v>
      </c>
    </row>
    <row r="407" spans="1:10" ht="28.5">
      <c r="A407" s="208"/>
      <c r="B407" s="208"/>
      <c r="C407" s="8" t="s">
        <v>44</v>
      </c>
      <c r="D407" s="8" t="s">
        <v>44</v>
      </c>
      <c r="E407" s="8" t="s">
        <v>142</v>
      </c>
      <c r="F407" s="8" t="s">
        <v>130</v>
      </c>
      <c r="G407" s="8" t="s">
        <v>130</v>
      </c>
      <c r="H407" s="8" t="s">
        <v>160</v>
      </c>
      <c r="I407" s="8" t="s">
        <v>160</v>
      </c>
      <c r="J407" s="8" t="s">
        <v>231</v>
      </c>
    </row>
    <row r="408" spans="1:10" ht="24.75" thickBot="1">
      <c r="A408" s="225"/>
      <c r="B408" s="225"/>
      <c r="C408" s="5"/>
      <c r="D408" s="5"/>
      <c r="E408" s="5" t="s">
        <v>161</v>
      </c>
      <c r="F408" s="5" t="s">
        <v>162</v>
      </c>
      <c r="G408" s="5"/>
      <c r="H408" s="5"/>
      <c r="I408" s="9" t="s">
        <v>163</v>
      </c>
      <c r="J408" s="35"/>
    </row>
    <row r="409" spans="1:10" ht="13.5" thickTop="1">
      <c r="A409" s="275" t="s">
        <v>164</v>
      </c>
      <c r="B409" s="141" t="s">
        <v>225</v>
      </c>
      <c r="C409" s="42">
        <v>0.54</v>
      </c>
      <c r="D409" s="43">
        <v>0</v>
      </c>
      <c r="E409" s="38">
        <f>'4D1_CH4_EF_DomesticWastewater'!$D$14</f>
        <v>0.3</v>
      </c>
      <c r="F409" s="108">
        <f>$M$26</f>
        <v>63109922.770000003</v>
      </c>
      <c r="G409" s="47"/>
      <c r="H409" s="47"/>
      <c r="I409" s="14">
        <f>((C409*D409*E409)*(F409-G409))-H409</f>
        <v>0</v>
      </c>
      <c r="J409" s="138">
        <f>I409/(10^6)</f>
        <v>0</v>
      </c>
    </row>
    <row r="410" spans="1:10">
      <c r="A410" s="276"/>
      <c r="B410" s="142" t="s">
        <v>226</v>
      </c>
      <c r="C410" s="44">
        <v>0.54</v>
      </c>
      <c r="D410" s="45">
        <v>0.47</v>
      </c>
      <c r="E410" s="37">
        <f>'4D1_CH4_EF_DomesticWastewater'!$D$23</f>
        <v>0.06</v>
      </c>
      <c r="F410" s="108">
        <f t="shared" ref="F410:F423" si="42">$M$26</f>
        <v>63109922.770000003</v>
      </c>
      <c r="G410" s="48"/>
      <c r="H410" s="48"/>
      <c r="I410" s="15">
        <f t="shared" ref="I410:I423" si="43">((C410*D410*E410)*(F410-G410))-H410</f>
        <v>961037.90394156007</v>
      </c>
      <c r="J410" s="34">
        <f t="shared" ref="J410:J423" si="44">I410/(10^6)</f>
        <v>0.96103790394156008</v>
      </c>
    </row>
    <row r="411" spans="1:10">
      <c r="A411" s="276"/>
      <c r="B411" s="139" t="s">
        <v>227</v>
      </c>
      <c r="C411" s="44">
        <v>0.54</v>
      </c>
      <c r="D411" s="45">
        <v>0</v>
      </c>
      <c r="E411" s="37">
        <f>'4D1_CH4_EF_DomesticWastewater'!$D$13</f>
        <v>0.06</v>
      </c>
      <c r="F411" s="108">
        <f t="shared" si="42"/>
        <v>63109922.770000003</v>
      </c>
      <c r="G411" s="48"/>
      <c r="H411" s="48"/>
      <c r="I411" s="15">
        <f t="shared" si="43"/>
        <v>0</v>
      </c>
      <c r="J411" s="34">
        <f t="shared" si="44"/>
        <v>0</v>
      </c>
    </row>
    <row r="412" spans="1:10">
      <c r="A412" s="242"/>
      <c r="B412" s="139" t="s">
        <v>228</v>
      </c>
      <c r="C412" s="44">
        <v>0.54</v>
      </c>
      <c r="D412" s="46">
        <v>0.1</v>
      </c>
      <c r="E412" s="37">
        <f>'4D1_CH4_EF_DomesticWastewater'!$D$14</f>
        <v>0.3</v>
      </c>
      <c r="F412" s="108">
        <f t="shared" si="42"/>
        <v>63109922.770000003</v>
      </c>
      <c r="G412" s="49"/>
      <c r="H412" s="49"/>
      <c r="I412" s="15">
        <f t="shared" si="43"/>
        <v>1022380.7488740003</v>
      </c>
      <c r="J412" s="34">
        <f t="shared" si="44"/>
        <v>1.0223807488740002</v>
      </c>
    </row>
    <row r="413" spans="1:10">
      <c r="A413" s="242"/>
      <c r="B413" s="139" t="s">
        <v>229</v>
      </c>
      <c r="C413" s="44">
        <v>0.54</v>
      </c>
      <c r="D413" s="46">
        <v>0.43</v>
      </c>
      <c r="E413" s="37">
        <v>0</v>
      </c>
      <c r="F413" s="108">
        <f t="shared" si="42"/>
        <v>63109922.770000003</v>
      </c>
      <c r="G413" s="49"/>
      <c r="H413" s="49"/>
      <c r="I413" s="15">
        <f t="shared" si="43"/>
        <v>0</v>
      </c>
      <c r="J413" s="34">
        <f t="shared" si="44"/>
        <v>0</v>
      </c>
    </row>
    <row r="414" spans="1:10">
      <c r="A414" s="242" t="s">
        <v>165</v>
      </c>
      <c r="B414" s="139" t="s">
        <v>225</v>
      </c>
      <c r="C414" s="44">
        <v>0.12</v>
      </c>
      <c r="D414" s="46">
        <v>0.18</v>
      </c>
      <c r="E414" s="37">
        <f>'4D1_CH4_EF_DomesticWastewater'!$D$22</f>
        <v>0.3</v>
      </c>
      <c r="F414" s="108">
        <f t="shared" si="42"/>
        <v>63109922.770000003</v>
      </c>
      <c r="G414" s="49"/>
      <c r="H414" s="49"/>
      <c r="I414" s="15">
        <f t="shared" si="43"/>
        <v>408952.29954959993</v>
      </c>
      <c r="J414" s="34">
        <f t="shared" si="44"/>
        <v>0.40895229954959994</v>
      </c>
    </row>
    <row r="415" spans="1:10">
      <c r="A415" s="242"/>
      <c r="B415" s="139" t="s">
        <v>226</v>
      </c>
      <c r="C415" s="44">
        <v>0.12</v>
      </c>
      <c r="D415" s="46">
        <v>0.08</v>
      </c>
      <c r="E415" s="37">
        <f>'4D1_CH4_EF_DomesticWastewater'!$D$23</f>
        <v>0.06</v>
      </c>
      <c r="F415" s="108">
        <f t="shared" si="42"/>
        <v>63109922.770000003</v>
      </c>
      <c r="G415" s="49"/>
      <c r="H415" s="49"/>
      <c r="I415" s="15">
        <f t="shared" si="43"/>
        <v>36351.315515519993</v>
      </c>
      <c r="J415" s="34">
        <f t="shared" si="44"/>
        <v>3.635131551551999E-2</v>
      </c>
    </row>
    <row r="416" spans="1:10">
      <c r="A416" s="242"/>
      <c r="B416" s="139" t="s">
        <v>227</v>
      </c>
      <c r="C416" s="44">
        <v>0.12</v>
      </c>
      <c r="D416" s="46">
        <v>0</v>
      </c>
      <c r="E416" s="37">
        <f>'4D1_CH4_EF_DomesticWastewater'!$D$13</f>
        <v>0.06</v>
      </c>
      <c r="F416" s="108">
        <f t="shared" si="42"/>
        <v>63109922.770000003</v>
      </c>
      <c r="G416" s="49"/>
      <c r="H416" s="49"/>
      <c r="I416" s="15">
        <f t="shared" si="43"/>
        <v>0</v>
      </c>
      <c r="J416" s="34">
        <f t="shared" si="44"/>
        <v>0</v>
      </c>
    </row>
    <row r="417" spans="1:10">
      <c r="A417" s="242"/>
      <c r="B417" s="139" t="s">
        <v>228</v>
      </c>
      <c r="C417" s="44">
        <v>0.12</v>
      </c>
      <c r="D417" s="46">
        <v>0.74</v>
      </c>
      <c r="E417" s="37">
        <f>'4D1_CH4_EF_DomesticWastewater'!$D$13</f>
        <v>0.06</v>
      </c>
      <c r="F417" s="108">
        <f t="shared" si="42"/>
        <v>63109922.770000003</v>
      </c>
      <c r="G417" s="49"/>
      <c r="H417" s="49"/>
      <c r="I417" s="15">
        <f t="shared" si="43"/>
        <v>336249.66851856001</v>
      </c>
      <c r="J417" s="34">
        <f t="shared" si="44"/>
        <v>0.33624966851856003</v>
      </c>
    </row>
    <row r="418" spans="1:10">
      <c r="A418" s="242"/>
      <c r="B418" s="139" t="s">
        <v>229</v>
      </c>
      <c r="C418" s="44">
        <v>0.12</v>
      </c>
      <c r="D418" s="46">
        <v>0</v>
      </c>
      <c r="E418" s="37">
        <v>0</v>
      </c>
      <c r="F418" s="108">
        <f t="shared" si="42"/>
        <v>63109922.770000003</v>
      </c>
      <c r="G418" s="49"/>
      <c r="H418" s="49"/>
      <c r="I418" s="15">
        <f t="shared" si="43"/>
        <v>0</v>
      </c>
      <c r="J418" s="34">
        <f t="shared" si="44"/>
        <v>0</v>
      </c>
    </row>
    <row r="419" spans="1:10">
      <c r="A419" s="242" t="s">
        <v>166</v>
      </c>
      <c r="B419" s="139" t="s">
        <v>225</v>
      </c>
      <c r="C419" s="44">
        <v>0.34</v>
      </c>
      <c r="D419" s="46">
        <v>0.14000000000000001</v>
      </c>
      <c r="E419" s="37">
        <f>'4D1_CH4_EF_DomesticWastewater'!$D$22</f>
        <v>0.3</v>
      </c>
      <c r="F419" s="108">
        <f t="shared" si="42"/>
        <v>63109922.770000003</v>
      </c>
      <c r="G419" s="49"/>
      <c r="H419" s="49"/>
      <c r="I419" s="15">
        <f t="shared" si="43"/>
        <v>901209.69715560018</v>
      </c>
      <c r="J419" s="34">
        <f t="shared" si="44"/>
        <v>0.90120969715560018</v>
      </c>
    </row>
    <row r="420" spans="1:10">
      <c r="A420" s="242"/>
      <c r="B420" s="139" t="s">
        <v>226</v>
      </c>
      <c r="C420" s="44">
        <v>0.34</v>
      </c>
      <c r="D420" s="46">
        <v>0.1</v>
      </c>
      <c r="E420" s="37">
        <f>'4D1_CH4_EF_DomesticWastewater'!$D$23</f>
        <v>0.06</v>
      </c>
      <c r="F420" s="108">
        <f t="shared" si="42"/>
        <v>63109922.770000003</v>
      </c>
      <c r="G420" s="49"/>
      <c r="H420" s="49"/>
      <c r="I420" s="15">
        <f t="shared" si="43"/>
        <v>128744.24245080001</v>
      </c>
      <c r="J420" s="34">
        <f t="shared" si="44"/>
        <v>0.12874424245080002</v>
      </c>
    </row>
    <row r="421" spans="1:10">
      <c r="A421" s="242"/>
      <c r="B421" s="139" t="s">
        <v>227</v>
      </c>
      <c r="C421" s="44">
        <v>0.34</v>
      </c>
      <c r="D421" s="46">
        <v>0.03</v>
      </c>
      <c r="E421" s="37">
        <f>'4D1_CH4_EF_DomesticWastewater'!$D$13</f>
        <v>0.06</v>
      </c>
      <c r="F421" s="108">
        <f t="shared" si="42"/>
        <v>63109922.770000003</v>
      </c>
      <c r="G421" s="49"/>
      <c r="H421" s="49"/>
      <c r="I421" s="15">
        <f t="shared" si="43"/>
        <v>38623.272735240003</v>
      </c>
      <c r="J421" s="34">
        <f t="shared" si="44"/>
        <v>3.8623272735240001E-2</v>
      </c>
    </row>
    <row r="422" spans="1:10">
      <c r="A422" s="242"/>
      <c r="B422" s="139" t="s">
        <v>228</v>
      </c>
      <c r="C422" s="44">
        <v>0.34</v>
      </c>
      <c r="D422" s="46">
        <v>0.53</v>
      </c>
      <c r="E422" s="37">
        <f>'4D1_CH4_EF_DomesticWastewater'!$D$13</f>
        <v>0.06</v>
      </c>
      <c r="F422" s="108">
        <f t="shared" si="42"/>
        <v>63109922.770000003</v>
      </c>
      <c r="G422" s="49"/>
      <c r="H422" s="49"/>
      <c r="I422" s="15">
        <f t="shared" si="43"/>
        <v>682344.48498924007</v>
      </c>
      <c r="J422" s="34">
        <f t="shared" si="44"/>
        <v>0.68234448498924005</v>
      </c>
    </row>
    <row r="423" spans="1:10">
      <c r="A423" s="242"/>
      <c r="B423" s="139" t="s">
        <v>229</v>
      </c>
      <c r="C423" s="44">
        <v>0.34</v>
      </c>
      <c r="D423" s="46">
        <v>0.2</v>
      </c>
      <c r="E423" s="37">
        <v>0</v>
      </c>
      <c r="F423" s="108">
        <f t="shared" si="42"/>
        <v>63109922.770000003</v>
      </c>
      <c r="G423" s="49"/>
      <c r="H423" s="49"/>
      <c r="I423" s="15">
        <f t="shared" si="43"/>
        <v>0</v>
      </c>
      <c r="J423" s="34">
        <f t="shared" si="44"/>
        <v>0</v>
      </c>
    </row>
    <row r="424" spans="1:10">
      <c r="A424" s="277" t="s">
        <v>304</v>
      </c>
      <c r="B424" s="277"/>
      <c r="C424" s="277"/>
      <c r="D424" s="277"/>
      <c r="E424" s="277"/>
      <c r="F424" s="277"/>
      <c r="G424" s="277"/>
      <c r="H424" s="277"/>
      <c r="I424" s="109">
        <f>SUM(I409:I423)</f>
        <v>4515893.63373012</v>
      </c>
      <c r="J424" s="110">
        <f>SUM(J409:J423)</f>
        <v>4.515893633730121</v>
      </c>
    </row>
    <row r="427" spans="1:10">
      <c r="A427" s="278" t="s">
        <v>0</v>
      </c>
      <c r="B427" s="279"/>
      <c r="C427" s="197" t="s">
        <v>1</v>
      </c>
      <c r="D427" s="280"/>
      <c r="E427" s="280"/>
      <c r="F427" s="280"/>
      <c r="G427" s="280"/>
      <c r="H427" s="280"/>
      <c r="I427" s="280"/>
    </row>
    <row r="428" spans="1:10">
      <c r="A428" s="278" t="s">
        <v>2</v>
      </c>
      <c r="B428" s="279"/>
      <c r="C428" s="197" t="s">
        <v>117</v>
      </c>
      <c r="D428" s="280"/>
      <c r="E428" s="280"/>
      <c r="F428" s="280"/>
      <c r="G428" s="280"/>
      <c r="H428" s="280"/>
      <c r="I428" s="280"/>
    </row>
    <row r="429" spans="1:10">
      <c r="A429" s="278" t="s">
        <v>4</v>
      </c>
      <c r="B429" s="279"/>
      <c r="C429" s="197" t="s">
        <v>118</v>
      </c>
      <c r="D429" s="280"/>
      <c r="E429" s="280"/>
      <c r="F429" s="280"/>
      <c r="G429" s="280"/>
      <c r="H429" s="280"/>
      <c r="I429" s="280"/>
    </row>
    <row r="430" spans="1:10">
      <c r="A430" s="278" t="s">
        <v>6</v>
      </c>
      <c r="B430" s="279"/>
      <c r="C430" s="197" t="s">
        <v>145</v>
      </c>
      <c r="D430" s="280"/>
      <c r="E430" s="280"/>
      <c r="F430" s="280"/>
      <c r="G430" s="280"/>
      <c r="H430" s="280"/>
      <c r="I430" s="280"/>
    </row>
    <row r="431" spans="1:10">
      <c r="A431" s="231" t="s">
        <v>10</v>
      </c>
      <c r="B431" s="268"/>
      <c r="C431" s="268"/>
      <c r="D431" s="268"/>
      <c r="E431" s="268"/>
      <c r="F431" s="268"/>
      <c r="G431" s="268"/>
      <c r="H431" s="268"/>
      <c r="I431" s="268"/>
      <c r="J431" s="107"/>
    </row>
    <row r="432" spans="1:10">
      <c r="A432" s="140"/>
      <c r="B432" s="140"/>
      <c r="C432" s="7" t="s">
        <v>11</v>
      </c>
      <c r="D432" s="7" t="s">
        <v>12</v>
      </c>
      <c r="E432" s="7" t="s">
        <v>13</v>
      </c>
      <c r="F432" s="7" t="s">
        <v>14</v>
      </c>
      <c r="G432" s="7" t="s">
        <v>15</v>
      </c>
      <c r="H432" s="7" t="s">
        <v>58</v>
      </c>
      <c r="I432" s="7" t="s">
        <v>78</v>
      </c>
      <c r="J432" s="89" t="s">
        <v>79</v>
      </c>
    </row>
    <row r="433" spans="1:10" ht="51">
      <c r="A433" s="208" t="s">
        <v>146</v>
      </c>
      <c r="B433" s="208" t="s">
        <v>147</v>
      </c>
      <c r="C433" s="140" t="s">
        <v>148</v>
      </c>
      <c r="D433" s="140" t="s">
        <v>149</v>
      </c>
      <c r="E433" s="140" t="s">
        <v>150</v>
      </c>
      <c r="F433" s="140" t="s">
        <v>123</v>
      </c>
      <c r="G433" s="140" t="s">
        <v>151</v>
      </c>
      <c r="H433" s="140" t="s">
        <v>152</v>
      </c>
      <c r="I433" s="140" t="s">
        <v>153</v>
      </c>
      <c r="J433" s="140" t="s">
        <v>153</v>
      </c>
    </row>
    <row r="434" spans="1:10" ht="15.75">
      <c r="A434" s="208"/>
      <c r="B434" s="208"/>
      <c r="C434" s="137" t="s">
        <v>154</v>
      </c>
      <c r="D434" s="137" t="s">
        <v>155</v>
      </c>
      <c r="E434" s="137" t="s">
        <v>156</v>
      </c>
      <c r="F434" s="137" t="s">
        <v>127</v>
      </c>
      <c r="G434" s="137" t="s">
        <v>157</v>
      </c>
      <c r="H434" s="137" t="s">
        <v>158</v>
      </c>
      <c r="I434" s="137" t="s">
        <v>159</v>
      </c>
      <c r="J434" s="137" t="s">
        <v>159</v>
      </c>
    </row>
    <row r="435" spans="1:10" ht="28.5">
      <c r="A435" s="208"/>
      <c r="B435" s="208"/>
      <c r="C435" s="8" t="s">
        <v>44</v>
      </c>
      <c r="D435" s="8" t="s">
        <v>44</v>
      </c>
      <c r="E435" s="8" t="s">
        <v>142</v>
      </c>
      <c r="F435" s="8" t="s">
        <v>130</v>
      </c>
      <c r="G435" s="8" t="s">
        <v>130</v>
      </c>
      <c r="H435" s="8" t="s">
        <v>160</v>
      </c>
      <c r="I435" s="8" t="s">
        <v>160</v>
      </c>
      <c r="J435" s="8" t="s">
        <v>231</v>
      </c>
    </row>
    <row r="436" spans="1:10" ht="24.75" thickBot="1">
      <c r="A436" s="225"/>
      <c r="B436" s="225"/>
      <c r="C436" s="5"/>
      <c r="D436" s="5"/>
      <c r="E436" s="5" t="s">
        <v>161</v>
      </c>
      <c r="F436" s="5" t="s">
        <v>162</v>
      </c>
      <c r="G436" s="5"/>
      <c r="H436" s="5"/>
      <c r="I436" s="9" t="s">
        <v>163</v>
      </c>
      <c r="J436" s="35"/>
    </row>
    <row r="437" spans="1:10" ht="13.5" thickTop="1">
      <c r="A437" s="275" t="s">
        <v>164</v>
      </c>
      <c r="B437" s="141" t="s">
        <v>225</v>
      </c>
      <c r="C437" s="42">
        <v>0.54</v>
      </c>
      <c r="D437" s="43">
        <v>0</v>
      </c>
      <c r="E437" s="38">
        <f>'4D1_CH4_EF_DomesticWastewater'!$D$14</f>
        <v>0.3</v>
      </c>
      <c r="F437" s="108">
        <f>$M$27</f>
        <v>64451933.161999993</v>
      </c>
      <c r="G437" s="47"/>
      <c r="H437" s="47"/>
      <c r="I437" s="14">
        <f>((C437*D437*E437)*(F437-G437))-H437</f>
        <v>0</v>
      </c>
      <c r="J437" s="138">
        <f>I437/(10^6)</f>
        <v>0</v>
      </c>
    </row>
    <row r="438" spans="1:10">
      <c r="A438" s="276"/>
      <c r="B438" s="142" t="s">
        <v>226</v>
      </c>
      <c r="C438" s="44">
        <v>0.54</v>
      </c>
      <c r="D438" s="45">
        <v>0.47</v>
      </c>
      <c r="E438" s="37">
        <f>'4D1_CH4_EF_DomesticWastewater'!$D$23</f>
        <v>0.06</v>
      </c>
      <c r="F438" s="108">
        <f t="shared" ref="F438:F451" si="45">$M$27</f>
        <v>64451933.161999993</v>
      </c>
      <c r="G438" s="48"/>
      <c r="H438" s="48"/>
      <c r="I438" s="15">
        <f t="shared" ref="I438:I451" si="46">((C438*D438*E438)*(F438-G438))-H438</f>
        <v>981474.03819093585</v>
      </c>
      <c r="J438" s="34">
        <f t="shared" ref="J438:J451" si="47">I438/(10^6)</f>
        <v>0.98147403819093582</v>
      </c>
    </row>
    <row r="439" spans="1:10">
      <c r="A439" s="276"/>
      <c r="B439" s="139" t="s">
        <v>227</v>
      </c>
      <c r="C439" s="44">
        <v>0.54</v>
      </c>
      <c r="D439" s="45">
        <v>0</v>
      </c>
      <c r="E439" s="37">
        <f>'4D1_CH4_EF_DomesticWastewater'!$D$13</f>
        <v>0.06</v>
      </c>
      <c r="F439" s="108">
        <f t="shared" si="45"/>
        <v>64451933.161999993</v>
      </c>
      <c r="G439" s="48"/>
      <c r="H439" s="48"/>
      <c r="I439" s="15">
        <f t="shared" si="46"/>
        <v>0</v>
      </c>
      <c r="J439" s="34">
        <f t="shared" si="47"/>
        <v>0</v>
      </c>
    </row>
    <row r="440" spans="1:10">
      <c r="A440" s="242"/>
      <c r="B440" s="139" t="s">
        <v>228</v>
      </c>
      <c r="C440" s="44">
        <v>0.54</v>
      </c>
      <c r="D440" s="46">
        <v>0.1</v>
      </c>
      <c r="E440" s="37">
        <f>'4D1_CH4_EF_DomesticWastewater'!$D$14</f>
        <v>0.3</v>
      </c>
      <c r="F440" s="108">
        <f t="shared" si="45"/>
        <v>64451933.161999993</v>
      </c>
      <c r="G440" s="49"/>
      <c r="H440" s="49"/>
      <c r="I440" s="15">
        <f t="shared" si="46"/>
        <v>1044121.3172244</v>
      </c>
      <c r="J440" s="34">
        <f t="shared" si="47"/>
        <v>1.0441213172243999</v>
      </c>
    </row>
    <row r="441" spans="1:10">
      <c r="A441" s="242"/>
      <c r="B441" s="139" t="s">
        <v>229</v>
      </c>
      <c r="C441" s="44">
        <v>0.54</v>
      </c>
      <c r="D441" s="46">
        <v>0.43</v>
      </c>
      <c r="E441" s="37">
        <v>0</v>
      </c>
      <c r="F441" s="108">
        <f t="shared" si="45"/>
        <v>64451933.161999993</v>
      </c>
      <c r="G441" s="49"/>
      <c r="H441" s="49"/>
      <c r="I441" s="15">
        <f t="shared" si="46"/>
        <v>0</v>
      </c>
      <c r="J441" s="34">
        <f t="shared" si="47"/>
        <v>0</v>
      </c>
    </row>
    <row r="442" spans="1:10">
      <c r="A442" s="242" t="s">
        <v>165</v>
      </c>
      <c r="B442" s="139" t="s">
        <v>225</v>
      </c>
      <c r="C442" s="44">
        <v>0.12</v>
      </c>
      <c r="D442" s="46">
        <v>0.18</v>
      </c>
      <c r="E442" s="37">
        <f>'4D1_CH4_EF_DomesticWastewater'!$D$22</f>
        <v>0.3</v>
      </c>
      <c r="F442" s="108">
        <f t="shared" si="45"/>
        <v>64451933.161999993</v>
      </c>
      <c r="G442" s="49"/>
      <c r="H442" s="49"/>
      <c r="I442" s="15">
        <f t="shared" si="46"/>
        <v>417648.52688975987</v>
      </c>
      <c r="J442" s="34">
        <f t="shared" si="47"/>
        <v>0.4176485268897599</v>
      </c>
    </row>
    <row r="443" spans="1:10">
      <c r="A443" s="242"/>
      <c r="B443" s="139" t="s">
        <v>226</v>
      </c>
      <c r="C443" s="44">
        <v>0.12</v>
      </c>
      <c r="D443" s="46">
        <v>0.08</v>
      </c>
      <c r="E443" s="37">
        <f>'4D1_CH4_EF_DomesticWastewater'!$D$23</f>
        <v>0.06</v>
      </c>
      <c r="F443" s="108">
        <f t="shared" si="45"/>
        <v>64451933.161999993</v>
      </c>
      <c r="G443" s="49"/>
      <c r="H443" s="49"/>
      <c r="I443" s="15">
        <f t="shared" si="46"/>
        <v>37124.31350131199</v>
      </c>
      <c r="J443" s="34">
        <f t="shared" si="47"/>
        <v>3.7124313501311991E-2</v>
      </c>
    </row>
    <row r="444" spans="1:10">
      <c r="A444" s="242"/>
      <c r="B444" s="139" t="s">
        <v>227</v>
      </c>
      <c r="C444" s="44">
        <v>0.12</v>
      </c>
      <c r="D444" s="46">
        <v>0</v>
      </c>
      <c r="E444" s="37">
        <f>'4D1_CH4_EF_DomesticWastewater'!$D$13</f>
        <v>0.06</v>
      </c>
      <c r="F444" s="108">
        <f t="shared" si="45"/>
        <v>64451933.161999993</v>
      </c>
      <c r="G444" s="49"/>
      <c r="H444" s="49"/>
      <c r="I444" s="15">
        <f t="shared" si="46"/>
        <v>0</v>
      </c>
      <c r="J444" s="34">
        <f t="shared" si="47"/>
        <v>0</v>
      </c>
    </row>
    <row r="445" spans="1:10">
      <c r="A445" s="242"/>
      <c r="B445" s="139" t="s">
        <v>228</v>
      </c>
      <c r="C445" s="44">
        <v>0.12</v>
      </c>
      <c r="D445" s="46">
        <v>0.74</v>
      </c>
      <c r="E445" s="37">
        <f>'4D1_CH4_EF_DomesticWastewater'!$D$13</f>
        <v>0.06</v>
      </c>
      <c r="F445" s="108">
        <f t="shared" si="45"/>
        <v>64451933.161999993</v>
      </c>
      <c r="G445" s="49"/>
      <c r="H445" s="49"/>
      <c r="I445" s="15">
        <f t="shared" si="46"/>
        <v>343399.89988713595</v>
      </c>
      <c r="J445" s="34">
        <f t="shared" si="47"/>
        <v>0.34339989988713593</v>
      </c>
    </row>
    <row r="446" spans="1:10">
      <c r="A446" s="242"/>
      <c r="B446" s="139" t="s">
        <v>229</v>
      </c>
      <c r="C446" s="44">
        <v>0.12</v>
      </c>
      <c r="D446" s="46">
        <v>0</v>
      </c>
      <c r="E446" s="37">
        <v>0</v>
      </c>
      <c r="F446" s="108">
        <f t="shared" si="45"/>
        <v>64451933.161999993</v>
      </c>
      <c r="G446" s="49"/>
      <c r="H446" s="49"/>
      <c r="I446" s="15">
        <f t="shared" si="46"/>
        <v>0</v>
      </c>
      <c r="J446" s="34">
        <f t="shared" si="47"/>
        <v>0</v>
      </c>
    </row>
    <row r="447" spans="1:10">
      <c r="A447" s="242" t="s">
        <v>166</v>
      </c>
      <c r="B447" s="139" t="s">
        <v>225</v>
      </c>
      <c r="C447" s="44">
        <v>0.34</v>
      </c>
      <c r="D447" s="46">
        <v>0.14000000000000001</v>
      </c>
      <c r="E447" s="37">
        <f>'4D1_CH4_EF_DomesticWastewater'!$D$22</f>
        <v>0.3</v>
      </c>
      <c r="F447" s="108">
        <f t="shared" si="45"/>
        <v>64451933.161999993</v>
      </c>
      <c r="G447" s="49"/>
      <c r="H447" s="49"/>
      <c r="I447" s="15">
        <f t="shared" si="46"/>
        <v>920373.60555336007</v>
      </c>
      <c r="J447" s="34">
        <f t="shared" si="47"/>
        <v>0.92037360555336012</v>
      </c>
    </row>
    <row r="448" spans="1:10">
      <c r="A448" s="242"/>
      <c r="B448" s="139" t="s">
        <v>226</v>
      </c>
      <c r="C448" s="44">
        <v>0.34</v>
      </c>
      <c r="D448" s="46">
        <v>0.1</v>
      </c>
      <c r="E448" s="37">
        <f>'4D1_CH4_EF_DomesticWastewater'!$D$23</f>
        <v>0.06</v>
      </c>
      <c r="F448" s="108">
        <f t="shared" si="45"/>
        <v>64451933.161999993</v>
      </c>
      <c r="G448" s="49"/>
      <c r="H448" s="49"/>
      <c r="I448" s="15">
        <f t="shared" si="46"/>
        <v>131481.94365047998</v>
      </c>
      <c r="J448" s="34">
        <f t="shared" si="47"/>
        <v>0.13148194365047999</v>
      </c>
    </row>
    <row r="449" spans="1:10">
      <c r="A449" s="242"/>
      <c r="B449" s="139" t="s">
        <v>227</v>
      </c>
      <c r="C449" s="44">
        <v>0.34</v>
      </c>
      <c r="D449" s="46">
        <v>0.03</v>
      </c>
      <c r="E449" s="37">
        <f>'4D1_CH4_EF_DomesticWastewater'!$D$13</f>
        <v>0.06</v>
      </c>
      <c r="F449" s="108">
        <f t="shared" si="45"/>
        <v>64451933.161999993</v>
      </c>
      <c r="G449" s="49"/>
      <c r="H449" s="49"/>
      <c r="I449" s="15">
        <f t="shared" si="46"/>
        <v>39444.583095144</v>
      </c>
      <c r="J449" s="34">
        <f t="shared" si="47"/>
        <v>3.9444583095144002E-2</v>
      </c>
    </row>
    <row r="450" spans="1:10">
      <c r="A450" s="242"/>
      <c r="B450" s="139" t="s">
        <v>228</v>
      </c>
      <c r="C450" s="44">
        <v>0.34</v>
      </c>
      <c r="D450" s="46">
        <v>0.53</v>
      </c>
      <c r="E450" s="37">
        <f>'4D1_CH4_EF_DomesticWastewater'!$D$13</f>
        <v>0.06</v>
      </c>
      <c r="F450" s="108">
        <f t="shared" si="45"/>
        <v>64451933.161999993</v>
      </c>
      <c r="G450" s="49"/>
      <c r="H450" s="49"/>
      <c r="I450" s="15">
        <f t="shared" si="46"/>
        <v>696854.30134754395</v>
      </c>
      <c r="J450" s="34">
        <f t="shared" si="47"/>
        <v>0.696854301347544</v>
      </c>
    </row>
    <row r="451" spans="1:10">
      <c r="A451" s="242"/>
      <c r="B451" s="139" t="s">
        <v>229</v>
      </c>
      <c r="C451" s="44">
        <v>0.34</v>
      </c>
      <c r="D451" s="46">
        <v>0.2</v>
      </c>
      <c r="E451" s="37">
        <v>0</v>
      </c>
      <c r="F451" s="108">
        <f t="shared" si="45"/>
        <v>64451933.161999993</v>
      </c>
      <c r="G451" s="49"/>
      <c r="H451" s="49"/>
      <c r="I451" s="15">
        <f t="shared" si="46"/>
        <v>0</v>
      </c>
      <c r="J451" s="34">
        <f t="shared" si="47"/>
        <v>0</v>
      </c>
    </row>
    <row r="452" spans="1:10">
      <c r="A452" s="277" t="s">
        <v>305</v>
      </c>
      <c r="B452" s="277"/>
      <c r="C452" s="277"/>
      <c r="D452" s="277"/>
      <c r="E452" s="277"/>
      <c r="F452" s="277"/>
      <c r="G452" s="277"/>
      <c r="H452" s="277"/>
      <c r="I452" s="109">
        <f>SUM(I437:I451)</f>
        <v>4611922.5293400716</v>
      </c>
      <c r="J452" s="110">
        <f>SUM(J437:J451)</f>
        <v>4.6119225293400721</v>
      </c>
    </row>
    <row r="455" spans="1:10">
      <c r="A455" s="278" t="s">
        <v>0</v>
      </c>
      <c r="B455" s="279"/>
      <c r="C455" s="197" t="s">
        <v>1</v>
      </c>
      <c r="D455" s="280"/>
      <c r="E455" s="280"/>
      <c r="F455" s="280"/>
      <c r="G455" s="280"/>
      <c r="H455" s="280"/>
      <c r="I455" s="280"/>
    </row>
    <row r="456" spans="1:10">
      <c r="A456" s="278" t="s">
        <v>2</v>
      </c>
      <c r="B456" s="279"/>
      <c r="C456" s="197" t="s">
        <v>117</v>
      </c>
      <c r="D456" s="280"/>
      <c r="E456" s="280"/>
      <c r="F456" s="280"/>
      <c r="G456" s="280"/>
      <c r="H456" s="280"/>
      <c r="I456" s="280"/>
    </row>
    <row r="457" spans="1:10">
      <c r="A457" s="278" t="s">
        <v>4</v>
      </c>
      <c r="B457" s="279"/>
      <c r="C457" s="197" t="s">
        <v>118</v>
      </c>
      <c r="D457" s="280"/>
      <c r="E457" s="280"/>
      <c r="F457" s="280"/>
      <c r="G457" s="280"/>
      <c r="H457" s="280"/>
      <c r="I457" s="280"/>
    </row>
    <row r="458" spans="1:10">
      <c r="A458" s="278" t="s">
        <v>6</v>
      </c>
      <c r="B458" s="279"/>
      <c r="C458" s="197" t="s">
        <v>145</v>
      </c>
      <c r="D458" s="280"/>
      <c r="E458" s="280"/>
      <c r="F458" s="280"/>
      <c r="G458" s="280"/>
      <c r="H458" s="280"/>
      <c r="I458" s="280"/>
    </row>
    <row r="459" spans="1:10">
      <c r="A459" s="231" t="s">
        <v>10</v>
      </c>
      <c r="B459" s="268"/>
      <c r="C459" s="268"/>
      <c r="D459" s="268"/>
      <c r="E459" s="268"/>
      <c r="F459" s="268"/>
      <c r="G459" s="268"/>
      <c r="H459" s="268"/>
      <c r="I459" s="268"/>
      <c r="J459" s="107"/>
    </row>
    <row r="460" spans="1:10">
      <c r="A460" s="140"/>
      <c r="B460" s="140"/>
      <c r="C460" s="7" t="s">
        <v>11</v>
      </c>
      <c r="D460" s="7" t="s">
        <v>12</v>
      </c>
      <c r="E460" s="7" t="s">
        <v>13</v>
      </c>
      <c r="F460" s="7" t="s">
        <v>14</v>
      </c>
      <c r="G460" s="7" t="s">
        <v>15</v>
      </c>
      <c r="H460" s="7" t="s">
        <v>58</v>
      </c>
      <c r="I460" s="7" t="s">
        <v>78</v>
      </c>
      <c r="J460" s="89" t="s">
        <v>79</v>
      </c>
    </row>
    <row r="461" spans="1:10" ht="51">
      <c r="A461" s="208" t="s">
        <v>146</v>
      </c>
      <c r="B461" s="208" t="s">
        <v>147</v>
      </c>
      <c r="C461" s="140" t="s">
        <v>148</v>
      </c>
      <c r="D461" s="140" t="s">
        <v>149</v>
      </c>
      <c r="E461" s="140" t="s">
        <v>150</v>
      </c>
      <c r="F461" s="140" t="s">
        <v>123</v>
      </c>
      <c r="G461" s="140" t="s">
        <v>151</v>
      </c>
      <c r="H461" s="140" t="s">
        <v>152</v>
      </c>
      <c r="I461" s="140" t="s">
        <v>153</v>
      </c>
      <c r="J461" s="140" t="s">
        <v>153</v>
      </c>
    </row>
    <row r="462" spans="1:10" ht="15.75">
      <c r="A462" s="208"/>
      <c r="B462" s="208"/>
      <c r="C462" s="137" t="s">
        <v>154</v>
      </c>
      <c r="D462" s="137" t="s">
        <v>155</v>
      </c>
      <c r="E462" s="137" t="s">
        <v>156</v>
      </c>
      <c r="F462" s="137" t="s">
        <v>127</v>
      </c>
      <c r="G462" s="137" t="s">
        <v>157</v>
      </c>
      <c r="H462" s="137" t="s">
        <v>158</v>
      </c>
      <c r="I462" s="137" t="s">
        <v>159</v>
      </c>
      <c r="J462" s="137" t="s">
        <v>159</v>
      </c>
    </row>
    <row r="463" spans="1:10" ht="28.5">
      <c r="A463" s="208"/>
      <c r="B463" s="208"/>
      <c r="C463" s="8" t="s">
        <v>44</v>
      </c>
      <c r="D463" s="8" t="s">
        <v>44</v>
      </c>
      <c r="E463" s="8" t="s">
        <v>142</v>
      </c>
      <c r="F463" s="8" t="s">
        <v>130</v>
      </c>
      <c r="G463" s="8" t="s">
        <v>130</v>
      </c>
      <c r="H463" s="8" t="s">
        <v>160</v>
      </c>
      <c r="I463" s="8" t="s">
        <v>160</v>
      </c>
      <c r="J463" s="8" t="s">
        <v>231</v>
      </c>
    </row>
    <row r="464" spans="1:10" ht="24.75" thickBot="1">
      <c r="A464" s="225"/>
      <c r="B464" s="225"/>
      <c r="C464" s="5"/>
      <c r="D464" s="5"/>
      <c r="E464" s="5" t="s">
        <v>161</v>
      </c>
      <c r="F464" s="5" t="s">
        <v>162</v>
      </c>
      <c r="G464" s="5"/>
      <c r="H464" s="5"/>
      <c r="I464" s="9" t="s">
        <v>163</v>
      </c>
      <c r="J464" s="35"/>
    </row>
    <row r="465" spans="1:10" ht="13.5" thickTop="1">
      <c r="A465" s="275" t="s">
        <v>164</v>
      </c>
      <c r="B465" s="141" t="s">
        <v>225</v>
      </c>
      <c r="C465" s="42">
        <v>0.54</v>
      </c>
      <c r="D465" s="43">
        <v>0</v>
      </c>
      <c r="E465" s="38">
        <f>'4D1_CH4_EF_DomesticWastewater'!$D$14</f>
        <v>0.3</v>
      </c>
      <c r="F465" s="108">
        <f>$M$28</f>
        <v>65793943.554000005</v>
      </c>
      <c r="G465" s="47"/>
      <c r="H465" s="47"/>
      <c r="I465" s="14">
        <f>((C465*D465*E465)*(F465-G465))-H465</f>
        <v>0</v>
      </c>
      <c r="J465" s="138">
        <f>I465/(10^6)</f>
        <v>0</v>
      </c>
    </row>
    <row r="466" spans="1:10">
      <c r="A466" s="276"/>
      <c r="B466" s="142" t="s">
        <v>226</v>
      </c>
      <c r="C466" s="44">
        <v>0.54</v>
      </c>
      <c r="D466" s="45">
        <v>0.47</v>
      </c>
      <c r="E466" s="37">
        <f>'4D1_CH4_EF_DomesticWastewater'!$D$23</f>
        <v>0.06</v>
      </c>
      <c r="F466" s="108">
        <f t="shared" ref="F466:F479" si="48">$M$28</f>
        <v>65793943.554000005</v>
      </c>
      <c r="G466" s="48"/>
      <c r="H466" s="48"/>
      <c r="I466" s="15">
        <f t="shared" ref="I466:I479" si="49">((C466*D466*E466)*(F466-G466))-H466</f>
        <v>1001910.1724403121</v>
      </c>
      <c r="J466" s="34">
        <f t="shared" ref="J466:J479" si="50">I466/(10^6)</f>
        <v>1.0019101724403121</v>
      </c>
    </row>
    <row r="467" spans="1:10">
      <c r="A467" s="276"/>
      <c r="B467" s="139" t="s">
        <v>227</v>
      </c>
      <c r="C467" s="44">
        <v>0.54</v>
      </c>
      <c r="D467" s="45">
        <v>0</v>
      </c>
      <c r="E467" s="37">
        <f>'4D1_CH4_EF_DomesticWastewater'!$D$13</f>
        <v>0.06</v>
      </c>
      <c r="F467" s="108">
        <f t="shared" si="48"/>
        <v>65793943.554000005</v>
      </c>
      <c r="G467" s="48"/>
      <c r="H467" s="48"/>
      <c r="I467" s="15">
        <f t="shared" si="49"/>
        <v>0</v>
      </c>
      <c r="J467" s="34">
        <f t="shared" si="50"/>
        <v>0</v>
      </c>
    </row>
    <row r="468" spans="1:10">
      <c r="A468" s="242"/>
      <c r="B468" s="139" t="s">
        <v>228</v>
      </c>
      <c r="C468" s="44">
        <v>0.54</v>
      </c>
      <c r="D468" s="46">
        <v>0.1</v>
      </c>
      <c r="E468" s="37">
        <f>'4D1_CH4_EF_DomesticWastewater'!$D$14</f>
        <v>0.3</v>
      </c>
      <c r="F468" s="108">
        <f t="shared" si="48"/>
        <v>65793943.554000005</v>
      </c>
      <c r="G468" s="49"/>
      <c r="H468" s="49"/>
      <c r="I468" s="15">
        <f t="shared" si="49"/>
        <v>1065861.8855748002</v>
      </c>
      <c r="J468" s="34">
        <f t="shared" si="50"/>
        <v>1.0658618855748001</v>
      </c>
    </row>
    <row r="469" spans="1:10">
      <c r="A469" s="242"/>
      <c r="B469" s="139" t="s">
        <v>229</v>
      </c>
      <c r="C469" s="44">
        <v>0.54</v>
      </c>
      <c r="D469" s="46">
        <v>0.43</v>
      </c>
      <c r="E469" s="37">
        <v>0</v>
      </c>
      <c r="F469" s="108">
        <f t="shared" si="48"/>
        <v>65793943.554000005</v>
      </c>
      <c r="G469" s="49"/>
      <c r="H469" s="49"/>
      <c r="I469" s="15">
        <f t="shared" si="49"/>
        <v>0</v>
      </c>
      <c r="J469" s="34">
        <f t="shared" si="50"/>
        <v>0</v>
      </c>
    </row>
    <row r="470" spans="1:10">
      <c r="A470" s="242" t="s">
        <v>165</v>
      </c>
      <c r="B470" s="139" t="s">
        <v>225</v>
      </c>
      <c r="C470" s="44">
        <v>0.12</v>
      </c>
      <c r="D470" s="46">
        <v>0.18</v>
      </c>
      <c r="E470" s="37">
        <f>'4D1_CH4_EF_DomesticWastewater'!$D$22</f>
        <v>0.3</v>
      </c>
      <c r="F470" s="108">
        <f t="shared" si="48"/>
        <v>65793943.554000005</v>
      </c>
      <c r="G470" s="49"/>
      <c r="H470" s="49"/>
      <c r="I470" s="15">
        <f t="shared" si="49"/>
        <v>426344.75422991993</v>
      </c>
      <c r="J470" s="34">
        <f t="shared" si="50"/>
        <v>0.42634475422991991</v>
      </c>
    </row>
    <row r="471" spans="1:10">
      <c r="A471" s="242"/>
      <c r="B471" s="139" t="s">
        <v>226</v>
      </c>
      <c r="C471" s="44">
        <v>0.12</v>
      </c>
      <c r="D471" s="46">
        <v>0.08</v>
      </c>
      <c r="E471" s="37">
        <f>'4D1_CH4_EF_DomesticWastewater'!$D$23</f>
        <v>0.06</v>
      </c>
      <c r="F471" s="108">
        <f t="shared" si="48"/>
        <v>65793943.554000005</v>
      </c>
      <c r="G471" s="49"/>
      <c r="H471" s="49"/>
      <c r="I471" s="15">
        <f t="shared" si="49"/>
        <v>37897.311487103994</v>
      </c>
      <c r="J471" s="34">
        <f t="shared" si="50"/>
        <v>3.7897311487103992E-2</v>
      </c>
    </row>
    <row r="472" spans="1:10">
      <c r="A472" s="242"/>
      <c r="B472" s="139" t="s">
        <v>227</v>
      </c>
      <c r="C472" s="44">
        <v>0.12</v>
      </c>
      <c r="D472" s="46">
        <v>0</v>
      </c>
      <c r="E472" s="37">
        <f>'4D1_CH4_EF_DomesticWastewater'!$D$13</f>
        <v>0.06</v>
      </c>
      <c r="F472" s="108">
        <f t="shared" si="48"/>
        <v>65793943.554000005</v>
      </c>
      <c r="G472" s="49"/>
      <c r="H472" s="49"/>
      <c r="I472" s="15">
        <f t="shared" si="49"/>
        <v>0</v>
      </c>
      <c r="J472" s="34">
        <f t="shared" si="50"/>
        <v>0</v>
      </c>
    </row>
    <row r="473" spans="1:10">
      <c r="A473" s="242"/>
      <c r="B473" s="139" t="s">
        <v>228</v>
      </c>
      <c r="C473" s="44">
        <v>0.12</v>
      </c>
      <c r="D473" s="46">
        <v>0.74</v>
      </c>
      <c r="E473" s="37">
        <f>'4D1_CH4_EF_DomesticWastewater'!$D$13</f>
        <v>0.06</v>
      </c>
      <c r="F473" s="108">
        <f t="shared" si="48"/>
        <v>65793943.554000005</v>
      </c>
      <c r="G473" s="49"/>
      <c r="H473" s="49"/>
      <c r="I473" s="15">
        <f t="shared" si="49"/>
        <v>350550.13125571201</v>
      </c>
      <c r="J473" s="34">
        <f t="shared" si="50"/>
        <v>0.35055013125571199</v>
      </c>
    </row>
    <row r="474" spans="1:10">
      <c r="A474" s="242"/>
      <c r="B474" s="139" t="s">
        <v>229</v>
      </c>
      <c r="C474" s="44">
        <v>0.12</v>
      </c>
      <c r="D474" s="46">
        <v>0</v>
      </c>
      <c r="E474" s="37">
        <v>0</v>
      </c>
      <c r="F474" s="108">
        <f t="shared" si="48"/>
        <v>65793943.554000005</v>
      </c>
      <c r="G474" s="49"/>
      <c r="H474" s="49"/>
      <c r="I474" s="15">
        <f t="shared" si="49"/>
        <v>0</v>
      </c>
      <c r="J474" s="34">
        <f t="shared" si="50"/>
        <v>0</v>
      </c>
    </row>
    <row r="475" spans="1:10">
      <c r="A475" s="242" t="s">
        <v>166</v>
      </c>
      <c r="B475" s="139" t="s">
        <v>225</v>
      </c>
      <c r="C475" s="44">
        <v>0.34</v>
      </c>
      <c r="D475" s="46">
        <v>0.14000000000000001</v>
      </c>
      <c r="E475" s="37">
        <f>'4D1_CH4_EF_DomesticWastewater'!$D$22</f>
        <v>0.3</v>
      </c>
      <c r="F475" s="108">
        <f t="shared" si="48"/>
        <v>65793943.554000005</v>
      </c>
      <c r="G475" s="49"/>
      <c r="H475" s="49"/>
      <c r="I475" s="15">
        <f t="shared" si="49"/>
        <v>939537.5139511202</v>
      </c>
      <c r="J475" s="34">
        <f t="shared" si="50"/>
        <v>0.93953751395112017</v>
      </c>
    </row>
    <row r="476" spans="1:10">
      <c r="A476" s="242"/>
      <c r="B476" s="139" t="s">
        <v>226</v>
      </c>
      <c r="C476" s="44">
        <v>0.34</v>
      </c>
      <c r="D476" s="46">
        <v>0.1</v>
      </c>
      <c r="E476" s="37">
        <f>'4D1_CH4_EF_DomesticWastewater'!$D$23</f>
        <v>0.06</v>
      </c>
      <c r="F476" s="108">
        <f t="shared" si="48"/>
        <v>65793943.554000005</v>
      </c>
      <c r="G476" s="49"/>
      <c r="H476" s="49"/>
      <c r="I476" s="15">
        <f t="shared" si="49"/>
        <v>134219.64485016002</v>
      </c>
      <c r="J476" s="34">
        <f t="shared" si="50"/>
        <v>0.13421964485016002</v>
      </c>
    </row>
    <row r="477" spans="1:10">
      <c r="A477" s="242"/>
      <c r="B477" s="139" t="s">
        <v>227</v>
      </c>
      <c r="C477" s="44">
        <v>0.34</v>
      </c>
      <c r="D477" s="46">
        <v>0.03</v>
      </c>
      <c r="E477" s="37">
        <f>'4D1_CH4_EF_DomesticWastewater'!$D$13</f>
        <v>0.06</v>
      </c>
      <c r="F477" s="108">
        <f t="shared" si="48"/>
        <v>65793943.554000005</v>
      </c>
      <c r="G477" s="49"/>
      <c r="H477" s="49"/>
      <c r="I477" s="15">
        <f t="shared" si="49"/>
        <v>40265.893455048004</v>
      </c>
      <c r="J477" s="34">
        <f t="shared" si="50"/>
        <v>4.0265893455048003E-2</v>
      </c>
    </row>
    <row r="478" spans="1:10">
      <c r="A478" s="242"/>
      <c r="B478" s="139" t="s">
        <v>228</v>
      </c>
      <c r="C478" s="44">
        <v>0.34</v>
      </c>
      <c r="D478" s="46">
        <v>0.53</v>
      </c>
      <c r="E478" s="37">
        <f>'4D1_CH4_EF_DomesticWastewater'!$D$13</f>
        <v>0.06</v>
      </c>
      <c r="F478" s="108">
        <f t="shared" si="48"/>
        <v>65793943.554000005</v>
      </c>
      <c r="G478" s="49"/>
      <c r="H478" s="49"/>
      <c r="I478" s="15">
        <f t="shared" si="49"/>
        <v>711364.11770584807</v>
      </c>
      <c r="J478" s="34">
        <f t="shared" si="50"/>
        <v>0.71136411770584806</v>
      </c>
    </row>
    <row r="479" spans="1:10">
      <c r="A479" s="242"/>
      <c r="B479" s="139" t="s">
        <v>229</v>
      </c>
      <c r="C479" s="44">
        <v>0.34</v>
      </c>
      <c r="D479" s="46">
        <v>0.2</v>
      </c>
      <c r="E479" s="37">
        <v>0</v>
      </c>
      <c r="F479" s="108">
        <f t="shared" si="48"/>
        <v>65793943.554000005</v>
      </c>
      <c r="G479" s="49"/>
      <c r="H479" s="49"/>
      <c r="I479" s="15">
        <f t="shared" si="49"/>
        <v>0</v>
      </c>
      <c r="J479" s="34">
        <f t="shared" si="50"/>
        <v>0</v>
      </c>
    </row>
    <row r="480" spans="1:10">
      <c r="A480" s="277" t="s">
        <v>306</v>
      </c>
      <c r="B480" s="277"/>
      <c r="C480" s="277"/>
      <c r="D480" s="277"/>
      <c r="E480" s="277"/>
      <c r="F480" s="277"/>
      <c r="G480" s="277"/>
      <c r="H480" s="277"/>
      <c r="I480" s="109">
        <f>SUM(I465:I479)</f>
        <v>4707951.4249500241</v>
      </c>
      <c r="J480" s="110">
        <f>SUM(J465:J479)</f>
        <v>4.7079514249500241</v>
      </c>
    </row>
    <row r="483" spans="1:10">
      <c r="A483" s="278" t="s">
        <v>0</v>
      </c>
      <c r="B483" s="279"/>
      <c r="C483" s="197" t="s">
        <v>1</v>
      </c>
      <c r="D483" s="280"/>
      <c r="E483" s="280"/>
      <c r="F483" s="280"/>
      <c r="G483" s="280"/>
      <c r="H483" s="280"/>
      <c r="I483" s="280"/>
    </row>
    <row r="484" spans="1:10">
      <c r="A484" s="278" t="s">
        <v>2</v>
      </c>
      <c r="B484" s="279"/>
      <c r="C484" s="197" t="s">
        <v>117</v>
      </c>
      <c r="D484" s="280"/>
      <c r="E484" s="280"/>
      <c r="F484" s="280"/>
      <c r="G484" s="280"/>
      <c r="H484" s="280"/>
      <c r="I484" s="280"/>
    </row>
    <row r="485" spans="1:10">
      <c r="A485" s="278" t="s">
        <v>4</v>
      </c>
      <c r="B485" s="279"/>
      <c r="C485" s="197" t="s">
        <v>118</v>
      </c>
      <c r="D485" s="280"/>
      <c r="E485" s="280"/>
      <c r="F485" s="280"/>
      <c r="G485" s="280"/>
      <c r="H485" s="280"/>
      <c r="I485" s="280"/>
    </row>
    <row r="486" spans="1:10">
      <c r="A486" s="278" t="s">
        <v>6</v>
      </c>
      <c r="B486" s="279"/>
      <c r="C486" s="197" t="s">
        <v>145</v>
      </c>
      <c r="D486" s="280"/>
      <c r="E486" s="280"/>
      <c r="F486" s="280"/>
      <c r="G486" s="280"/>
      <c r="H486" s="280"/>
      <c r="I486" s="280"/>
    </row>
    <row r="487" spans="1:10">
      <c r="A487" s="231" t="s">
        <v>10</v>
      </c>
      <c r="B487" s="268"/>
      <c r="C487" s="268"/>
      <c r="D487" s="268"/>
      <c r="E487" s="268"/>
      <c r="F487" s="268"/>
      <c r="G487" s="268"/>
      <c r="H487" s="268"/>
      <c r="I487" s="268"/>
      <c r="J487" s="107"/>
    </row>
    <row r="488" spans="1:10">
      <c r="A488" s="140"/>
      <c r="B488" s="140"/>
      <c r="C488" s="7" t="s">
        <v>11</v>
      </c>
      <c r="D488" s="7" t="s">
        <v>12</v>
      </c>
      <c r="E488" s="7" t="s">
        <v>13</v>
      </c>
      <c r="F488" s="7" t="s">
        <v>14</v>
      </c>
      <c r="G488" s="7" t="s">
        <v>15</v>
      </c>
      <c r="H488" s="7" t="s">
        <v>58</v>
      </c>
      <c r="I488" s="7" t="s">
        <v>78</v>
      </c>
      <c r="J488" s="89" t="s">
        <v>79</v>
      </c>
    </row>
    <row r="489" spans="1:10" ht="51">
      <c r="A489" s="208" t="s">
        <v>146</v>
      </c>
      <c r="B489" s="208" t="s">
        <v>147</v>
      </c>
      <c r="C489" s="140" t="s">
        <v>148</v>
      </c>
      <c r="D489" s="140" t="s">
        <v>149</v>
      </c>
      <c r="E489" s="140" t="s">
        <v>150</v>
      </c>
      <c r="F489" s="140" t="s">
        <v>123</v>
      </c>
      <c r="G489" s="140" t="s">
        <v>151</v>
      </c>
      <c r="H489" s="140" t="s">
        <v>152</v>
      </c>
      <c r="I489" s="140" t="s">
        <v>153</v>
      </c>
      <c r="J489" s="140" t="s">
        <v>153</v>
      </c>
    </row>
    <row r="490" spans="1:10" ht="15.75">
      <c r="A490" s="208"/>
      <c r="B490" s="208"/>
      <c r="C490" s="137" t="s">
        <v>154</v>
      </c>
      <c r="D490" s="137" t="s">
        <v>155</v>
      </c>
      <c r="E490" s="137" t="s">
        <v>156</v>
      </c>
      <c r="F490" s="137" t="s">
        <v>127</v>
      </c>
      <c r="G490" s="137" t="s">
        <v>157</v>
      </c>
      <c r="H490" s="137" t="s">
        <v>158</v>
      </c>
      <c r="I490" s="137" t="s">
        <v>159</v>
      </c>
      <c r="J490" s="137" t="s">
        <v>159</v>
      </c>
    </row>
    <row r="491" spans="1:10" ht="28.5">
      <c r="A491" s="208"/>
      <c r="B491" s="208"/>
      <c r="C491" s="8" t="s">
        <v>44</v>
      </c>
      <c r="D491" s="8" t="s">
        <v>44</v>
      </c>
      <c r="E491" s="8" t="s">
        <v>142</v>
      </c>
      <c r="F491" s="8" t="s">
        <v>130</v>
      </c>
      <c r="G491" s="8" t="s">
        <v>130</v>
      </c>
      <c r="H491" s="8" t="s">
        <v>160</v>
      </c>
      <c r="I491" s="8" t="s">
        <v>160</v>
      </c>
      <c r="J491" s="8" t="s">
        <v>231</v>
      </c>
    </row>
    <row r="492" spans="1:10" ht="24.75" thickBot="1">
      <c r="A492" s="225"/>
      <c r="B492" s="225"/>
      <c r="C492" s="5"/>
      <c r="D492" s="5"/>
      <c r="E492" s="5" t="s">
        <v>161</v>
      </c>
      <c r="F492" s="5" t="s">
        <v>162</v>
      </c>
      <c r="G492" s="5"/>
      <c r="H492" s="5"/>
      <c r="I492" s="9" t="s">
        <v>163</v>
      </c>
      <c r="J492" s="35"/>
    </row>
    <row r="493" spans="1:10" ht="13.5" thickTop="1">
      <c r="A493" s="275" t="s">
        <v>164</v>
      </c>
      <c r="B493" s="141" t="s">
        <v>225</v>
      </c>
      <c r="C493" s="42">
        <v>0.54</v>
      </c>
      <c r="D493" s="43">
        <v>0</v>
      </c>
      <c r="E493" s="38">
        <f>'4D1_CH4_EF_DomesticWastewater'!$D$14</f>
        <v>0.3</v>
      </c>
      <c r="F493" s="108">
        <f>$M$29</f>
        <v>67135953.945999995</v>
      </c>
      <c r="G493" s="47"/>
      <c r="H493" s="47"/>
      <c r="I493" s="14">
        <f>((C493*D493*E493)*(F493-G493))-H493</f>
        <v>0</v>
      </c>
      <c r="J493" s="138">
        <f>I493/(10^6)</f>
        <v>0</v>
      </c>
    </row>
    <row r="494" spans="1:10">
      <c r="A494" s="276"/>
      <c r="B494" s="142" t="s">
        <v>226</v>
      </c>
      <c r="C494" s="44">
        <v>0.54</v>
      </c>
      <c r="D494" s="45">
        <v>0.47</v>
      </c>
      <c r="E494" s="37">
        <f>'4D1_CH4_EF_DomesticWastewater'!$D$23</f>
        <v>0.06</v>
      </c>
      <c r="F494" s="108">
        <f t="shared" ref="F494:F507" si="51">$M$29</f>
        <v>67135953.945999995</v>
      </c>
      <c r="G494" s="48"/>
      <c r="H494" s="48"/>
      <c r="I494" s="15">
        <f t="shared" ref="I494:I507" si="52">((C494*D494*E494)*(F494-G494))-H494</f>
        <v>1022346.3066896879</v>
      </c>
      <c r="J494" s="34">
        <f t="shared" ref="J494:J507" si="53">I494/(10^6)</f>
        <v>1.0223463066896878</v>
      </c>
    </row>
    <row r="495" spans="1:10">
      <c r="A495" s="276"/>
      <c r="B495" s="139" t="s">
        <v>227</v>
      </c>
      <c r="C495" s="44">
        <v>0.54</v>
      </c>
      <c r="D495" s="45">
        <v>0</v>
      </c>
      <c r="E495" s="37">
        <f>'4D1_CH4_EF_DomesticWastewater'!$D$13</f>
        <v>0.06</v>
      </c>
      <c r="F495" s="108">
        <f t="shared" si="51"/>
        <v>67135953.945999995</v>
      </c>
      <c r="G495" s="48"/>
      <c r="H495" s="48"/>
      <c r="I495" s="15">
        <f t="shared" si="52"/>
        <v>0</v>
      </c>
      <c r="J495" s="34">
        <f t="shared" si="53"/>
        <v>0</v>
      </c>
    </row>
    <row r="496" spans="1:10">
      <c r="A496" s="242"/>
      <c r="B496" s="139" t="s">
        <v>228</v>
      </c>
      <c r="C496" s="44">
        <v>0.54</v>
      </c>
      <c r="D496" s="46">
        <v>0.1</v>
      </c>
      <c r="E496" s="37">
        <f>'4D1_CH4_EF_DomesticWastewater'!$D$14</f>
        <v>0.3</v>
      </c>
      <c r="F496" s="108">
        <f t="shared" si="51"/>
        <v>67135953.945999995</v>
      </c>
      <c r="G496" s="49"/>
      <c r="H496" s="49"/>
      <c r="I496" s="15">
        <f t="shared" si="52"/>
        <v>1087602.4539252</v>
      </c>
      <c r="J496" s="34">
        <f t="shared" si="53"/>
        <v>1.0876024539252001</v>
      </c>
    </row>
    <row r="497" spans="1:10">
      <c r="A497" s="242"/>
      <c r="B497" s="139" t="s">
        <v>229</v>
      </c>
      <c r="C497" s="44">
        <v>0.54</v>
      </c>
      <c r="D497" s="46">
        <v>0.43</v>
      </c>
      <c r="E497" s="37">
        <v>0</v>
      </c>
      <c r="F497" s="108">
        <f t="shared" si="51"/>
        <v>67135953.945999995</v>
      </c>
      <c r="G497" s="49"/>
      <c r="H497" s="49"/>
      <c r="I497" s="15">
        <f t="shared" si="52"/>
        <v>0</v>
      </c>
      <c r="J497" s="34">
        <f t="shared" si="53"/>
        <v>0</v>
      </c>
    </row>
    <row r="498" spans="1:10">
      <c r="A498" s="242" t="s">
        <v>165</v>
      </c>
      <c r="B498" s="139" t="s">
        <v>225</v>
      </c>
      <c r="C498" s="44">
        <v>0.12</v>
      </c>
      <c r="D498" s="46">
        <v>0.18</v>
      </c>
      <c r="E498" s="37">
        <f>'4D1_CH4_EF_DomesticWastewater'!$D$22</f>
        <v>0.3</v>
      </c>
      <c r="F498" s="108">
        <f t="shared" si="51"/>
        <v>67135953.945999995</v>
      </c>
      <c r="G498" s="49"/>
      <c r="H498" s="49"/>
      <c r="I498" s="15">
        <f t="shared" si="52"/>
        <v>435040.98157007986</v>
      </c>
      <c r="J498" s="34">
        <f t="shared" si="53"/>
        <v>0.43504098157007987</v>
      </c>
    </row>
    <row r="499" spans="1:10">
      <c r="A499" s="242"/>
      <c r="B499" s="139" t="s">
        <v>226</v>
      </c>
      <c r="C499" s="44">
        <v>0.12</v>
      </c>
      <c r="D499" s="46">
        <v>0.08</v>
      </c>
      <c r="E499" s="37">
        <f>'4D1_CH4_EF_DomesticWastewater'!$D$23</f>
        <v>0.06</v>
      </c>
      <c r="F499" s="108">
        <f t="shared" si="51"/>
        <v>67135953.945999995</v>
      </c>
      <c r="G499" s="49"/>
      <c r="H499" s="49"/>
      <c r="I499" s="15">
        <f t="shared" si="52"/>
        <v>38670.309472895991</v>
      </c>
      <c r="J499" s="34">
        <f t="shared" si="53"/>
        <v>3.8670309472895993E-2</v>
      </c>
    </row>
    <row r="500" spans="1:10">
      <c r="A500" s="242"/>
      <c r="B500" s="139" t="s">
        <v>227</v>
      </c>
      <c r="C500" s="44">
        <v>0.12</v>
      </c>
      <c r="D500" s="46">
        <v>0</v>
      </c>
      <c r="E500" s="37">
        <f>'4D1_CH4_EF_DomesticWastewater'!$D$13</f>
        <v>0.06</v>
      </c>
      <c r="F500" s="108">
        <f t="shared" si="51"/>
        <v>67135953.945999995</v>
      </c>
      <c r="G500" s="49"/>
      <c r="H500" s="49"/>
      <c r="I500" s="15">
        <f t="shared" si="52"/>
        <v>0</v>
      </c>
      <c r="J500" s="34">
        <f t="shared" si="53"/>
        <v>0</v>
      </c>
    </row>
    <row r="501" spans="1:10">
      <c r="A501" s="242"/>
      <c r="B501" s="139" t="s">
        <v>228</v>
      </c>
      <c r="C501" s="44">
        <v>0.12</v>
      </c>
      <c r="D501" s="46">
        <v>0.74</v>
      </c>
      <c r="E501" s="37">
        <f>'4D1_CH4_EF_DomesticWastewater'!$D$13</f>
        <v>0.06</v>
      </c>
      <c r="F501" s="108">
        <f t="shared" si="51"/>
        <v>67135953.945999995</v>
      </c>
      <c r="G501" s="49"/>
      <c r="H501" s="49"/>
      <c r="I501" s="15">
        <f t="shared" si="52"/>
        <v>357700.36262428795</v>
      </c>
      <c r="J501" s="34">
        <f t="shared" si="53"/>
        <v>0.35770036262428795</v>
      </c>
    </row>
    <row r="502" spans="1:10">
      <c r="A502" s="242"/>
      <c r="B502" s="139" t="s">
        <v>229</v>
      </c>
      <c r="C502" s="44">
        <v>0.12</v>
      </c>
      <c r="D502" s="46">
        <v>0</v>
      </c>
      <c r="E502" s="37">
        <v>0</v>
      </c>
      <c r="F502" s="108">
        <f t="shared" si="51"/>
        <v>67135953.945999995</v>
      </c>
      <c r="G502" s="49"/>
      <c r="H502" s="49"/>
      <c r="I502" s="15">
        <f t="shared" si="52"/>
        <v>0</v>
      </c>
      <c r="J502" s="34">
        <f t="shared" si="53"/>
        <v>0</v>
      </c>
    </row>
    <row r="503" spans="1:10">
      <c r="A503" s="242" t="s">
        <v>166</v>
      </c>
      <c r="B503" s="139" t="s">
        <v>225</v>
      </c>
      <c r="C503" s="44">
        <v>0.34</v>
      </c>
      <c r="D503" s="46">
        <v>0.14000000000000001</v>
      </c>
      <c r="E503" s="37">
        <f>'4D1_CH4_EF_DomesticWastewater'!$D$22</f>
        <v>0.3</v>
      </c>
      <c r="F503" s="108">
        <f t="shared" si="51"/>
        <v>67135953.945999995</v>
      </c>
      <c r="G503" s="49"/>
      <c r="H503" s="49"/>
      <c r="I503" s="15">
        <f t="shared" si="52"/>
        <v>958701.42234888009</v>
      </c>
      <c r="J503" s="34">
        <f t="shared" si="53"/>
        <v>0.95870142234888012</v>
      </c>
    </row>
    <row r="504" spans="1:10">
      <c r="A504" s="242"/>
      <c r="B504" s="139" t="s">
        <v>226</v>
      </c>
      <c r="C504" s="44">
        <v>0.34</v>
      </c>
      <c r="D504" s="46">
        <v>0.1</v>
      </c>
      <c r="E504" s="37">
        <f>'4D1_CH4_EF_DomesticWastewater'!$D$23</f>
        <v>0.06</v>
      </c>
      <c r="F504" s="108">
        <f t="shared" si="51"/>
        <v>67135953.945999995</v>
      </c>
      <c r="G504" s="49"/>
      <c r="H504" s="49"/>
      <c r="I504" s="15">
        <f t="shared" si="52"/>
        <v>136957.34604984001</v>
      </c>
      <c r="J504" s="34">
        <f t="shared" si="53"/>
        <v>0.13695734604984</v>
      </c>
    </row>
    <row r="505" spans="1:10">
      <c r="A505" s="242"/>
      <c r="B505" s="139" t="s">
        <v>227</v>
      </c>
      <c r="C505" s="44">
        <v>0.34</v>
      </c>
      <c r="D505" s="46">
        <v>0.03</v>
      </c>
      <c r="E505" s="37">
        <f>'4D1_CH4_EF_DomesticWastewater'!$D$13</f>
        <v>0.06</v>
      </c>
      <c r="F505" s="108">
        <f t="shared" si="51"/>
        <v>67135953.945999995</v>
      </c>
      <c r="G505" s="49"/>
      <c r="H505" s="49"/>
      <c r="I505" s="15">
        <f t="shared" si="52"/>
        <v>41087.203814952001</v>
      </c>
      <c r="J505" s="34">
        <f t="shared" si="53"/>
        <v>4.1087203814952004E-2</v>
      </c>
    </row>
    <row r="506" spans="1:10">
      <c r="A506" s="242"/>
      <c r="B506" s="139" t="s">
        <v>228</v>
      </c>
      <c r="C506" s="44">
        <v>0.34</v>
      </c>
      <c r="D506" s="46">
        <v>0.53</v>
      </c>
      <c r="E506" s="37">
        <f>'4D1_CH4_EF_DomesticWastewater'!$D$13</f>
        <v>0.06</v>
      </c>
      <c r="F506" s="108">
        <f t="shared" si="51"/>
        <v>67135953.945999995</v>
      </c>
      <c r="G506" s="49"/>
      <c r="H506" s="49"/>
      <c r="I506" s="15">
        <f t="shared" si="52"/>
        <v>725873.93406415195</v>
      </c>
      <c r="J506" s="34">
        <f t="shared" si="53"/>
        <v>0.7258739340641519</v>
      </c>
    </row>
    <row r="507" spans="1:10">
      <c r="A507" s="242"/>
      <c r="B507" s="139" t="s">
        <v>229</v>
      </c>
      <c r="C507" s="44">
        <v>0.34</v>
      </c>
      <c r="D507" s="46">
        <v>0.2</v>
      </c>
      <c r="E507" s="37">
        <v>0</v>
      </c>
      <c r="F507" s="108">
        <f t="shared" si="51"/>
        <v>67135953.945999995</v>
      </c>
      <c r="G507" s="49"/>
      <c r="H507" s="49"/>
      <c r="I507" s="15">
        <f t="shared" si="52"/>
        <v>0</v>
      </c>
      <c r="J507" s="34">
        <f t="shared" si="53"/>
        <v>0</v>
      </c>
    </row>
    <row r="508" spans="1:10">
      <c r="A508" s="277" t="s">
        <v>307</v>
      </c>
      <c r="B508" s="277"/>
      <c r="C508" s="277"/>
      <c r="D508" s="277"/>
      <c r="E508" s="277"/>
      <c r="F508" s="277"/>
      <c r="G508" s="277"/>
      <c r="H508" s="277"/>
      <c r="I508" s="109">
        <f>SUM(I493:I507)</f>
        <v>4803980.3205599766</v>
      </c>
      <c r="J508" s="110">
        <f>SUM(J493:J507)</f>
        <v>4.8039803205599751</v>
      </c>
    </row>
    <row r="511" spans="1:10">
      <c r="A511" s="278" t="s">
        <v>0</v>
      </c>
      <c r="B511" s="279"/>
      <c r="C511" s="197" t="s">
        <v>1</v>
      </c>
      <c r="D511" s="280"/>
      <c r="E511" s="280"/>
      <c r="F511" s="280"/>
      <c r="G511" s="280"/>
      <c r="H511" s="280"/>
      <c r="I511" s="280"/>
    </row>
    <row r="512" spans="1:10">
      <c r="A512" s="278" t="s">
        <v>2</v>
      </c>
      <c r="B512" s="279"/>
      <c r="C512" s="197" t="s">
        <v>117</v>
      </c>
      <c r="D512" s="280"/>
      <c r="E512" s="280"/>
      <c r="F512" s="280"/>
      <c r="G512" s="280"/>
      <c r="H512" s="280"/>
      <c r="I512" s="280"/>
    </row>
    <row r="513" spans="1:10">
      <c r="A513" s="278" t="s">
        <v>4</v>
      </c>
      <c r="B513" s="279"/>
      <c r="C513" s="197" t="s">
        <v>118</v>
      </c>
      <c r="D513" s="280"/>
      <c r="E513" s="280"/>
      <c r="F513" s="280"/>
      <c r="G513" s="280"/>
      <c r="H513" s="280"/>
      <c r="I513" s="280"/>
    </row>
    <row r="514" spans="1:10">
      <c r="A514" s="278" t="s">
        <v>6</v>
      </c>
      <c r="B514" s="279"/>
      <c r="C514" s="197" t="s">
        <v>145</v>
      </c>
      <c r="D514" s="280"/>
      <c r="E514" s="280"/>
      <c r="F514" s="280"/>
      <c r="G514" s="280"/>
      <c r="H514" s="280"/>
      <c r="I514" s="280"/>
    </row>
    <row r="515" spans="1:10">
      <c r="A515" s="231" t="s">
        <v>10</v>
      </c>
      <c r="B515" s="268"/>
      <c r="C515" s="268"/>
      <c r="D515" s="268"/>
      <c r="E515" s="268"/>
      <c r="F515" s="268"/>
      <c r="G515" s="268"/>
      <c r="H515" s="268"/>
      <c r="I515" s="268"/>
      <c r="J515" s="107"/>
    </row>
    <row r="516" spans="1:10">
      <c r="A516" s="140"/>
      <c r="B516" s="140"/>
      <c r="C516" s="7" t="s">
        <v>11</v>
      </c>
      <c r="D516" s="7" t="s">
        <v>12</v>
      </c>
      <c r="E516" s="7" t="s">
        <v>13</v>
      </c>
      <c r="F516" s="7" t="s">
        <v>14</v>
      </c>
      <c r="G516" s="7" t="s">
        <v>15</v>
      </c>
      <c r="H516" s="7" t="s">
        <v>58</v>
      </c>
      <c r="I516" s="7" t="s">
        <v>78</v>
      </c>
      <c r="J516" s="89" t="s">
        <v>79</v>
      </c>
    </row>
    <row r="517" spans="1:10" ht="51">
      <c r="A517" s="208" t="s">
        <v>146</v>
      </c>
      <c r="B517" s="208" t="s">
        <v>147</v>
      </c>
      <c r="C517" s="140" t="s">
        <v>148</v>
      </c>
      <c r="D517" s="140" t="s">
        <v>149</v>
      </c>
      <c r="E517" s="140" t="s">
        <v>150</v>
      </c>
      <c r="F517" s="140" t="s">
        <v>123</v>
      </c>
      <c r="G517" s="140" t="s">
        <v>151</v>
      </c>
      <c r="H517" s="140" t="s">
        <v>152</v>
      </c>
      <c r="I517" s="140" t="s">
        <v>153</v>
      </c>
      <c r="J517" s="140" t="s">
        <v>153</v>
      </c>
    </row>
    <row r="518" spans="1:10" ht="15.75">
      <c r="A518" s="208"/>
      <c r="B518" s="208"/>
      <c r="C518" s="137" t="s">
        <v>154</v>
      </c>
      <c r="D518" s="137" t="s">
        <v>155</v>
      </c>
      <c r="E518" s="137" t="s">
        <v>156</v>
      </c>
      <c r="F518" s="137" t="s">
        <v>127</v>
      </c>
      <c r="G518" s="137" t="s">
        <v>157</v>
      </c>
      <c r="H518" s="137" t="s">
        <v>158</v>
      </c>
      <c r="I518" s="137" t="s">
        <v>159</v>
      </c>
      <c r="J518" s="137" t="s">
        <v>159</v>
      </c>
    </row>
    <row r="519" spans="1:10" ht="28.5">
      <c r="A519" s="208"/>
      <c r="B519" s="208"/>
      <c r="C519" s="8" t="s">
        <v>44</v>
      </c>
      <c r="D519" s="8" t="s">
        <v>44</v>
      </c>
      <c r="E519" s="8" t="s">
        <v>142</v>
      </c>
      <c r="F519" s="8" t="s">
        <v>130</v>
      </c>
      <c r="G519" s="8" t="s">
        <v>130</v>
      </c>
      <c r="H519" s="8" t="s">
        <v>160</v>
      </c>
      <c r="I519" s="8" t="s">
        <v>160</v>
      </c>
      <c r="J519" s="8" t="s">
        <v>231</v>
      </c>
    </row>
    <row r="520" spans="1:10" ht="24.75" thickBot="1">
      <c r="A520" s="225"/>
      <c r="B520" s="225"/>
      <c r="C520" s="5"/>
      <c r="D520" s="5"/>
      <c r="E520" s="5" t="s">
        <v>161</v>
      </c>
      <c r="F520" s="5" t="s">
        <v>162</v>
      </c>
      <c r="G520" s="5"/>
      <c r="H520" s="5"/>
      <c r="I520" s="9" t="s">
        <v>163</v>
      </c>
      <c r="J520" s="35"/>
    </row>
    <row r="521" spans="1:10" ht="13.5" thickTop="1">
      <c r="A521" s="275" t="s">
        <v>164</v>
      </c>
      <c r="B521" s="141" t="s">
        <v>225</v>
      </c>
      <c r="C521" s="42">
        <v>0.54</v>
      </c>
      <c r="D521" s="43">
        <v>0</v>
      </c>
      <c r="E521" s="38">
        <f>'4D1_CH4_EF_DomesticWastewater'!$D$14</f>
        <v>0.3</v>
      </c>
      <c r="F521" s="108">
        <f>$M$30</f>
        <v>68477964.338</v>
      </c>
      <c r="G521" s="47"/>
      <c r="H521" s="47"/>
      <c r="I521" s="14">
        <f>((C521*D521*E521)*(F521-G521))-H521</f>
        <v>0</v>
      </c>
      <c r="J521" s="138">
        <f>I521/(10^6)</f>
        <v>0</v>
      </c>
    </row>
    <row r="522" spans="1:10">
      <c r="A522" s="276"/>
      <c r="B522" s="142" t="s">
        <v>226</v>
      </c>
      <c r="C522" s="44">
        <v>0.54</v>
      </c>
      <c r="D522" s="45">
        <v>0.47</v>
      </c>
      <c r="E522" s="37">
        <f>'4D1_CH4_EF_DomesticWastewater'!$D$23</f>
        <v>0.06</v>
      </c>
      <c r="F522" s="108">
        <f t="shared" ref="F522:F535" si="54">$M$30</f>
        <v>68477964.338</v>
      </c>
      <c r="G522" s="48"/>
      <c r="H522" s="48"/>
      <c r="I522" s="15">
        <f t="shared" ref="I522:I535" si="55">((C522*D522*E522)*(F522-G522))-H522</f>
        <v>1042782.440939064</v>
      </c>
      <c r="J522" s="34">
        <f t="shared" ref="J522:J535" si="56">I522/(10^6)</f>
        <v>1.042782440939064</v>
      </c>
    </row>
    <row r="523" spans="1:10">
      <c r="A523" s="276"/>
      <c r="B523" s="139" t="s">
        <v>227</v>
      </c>
      <c r="C523" s="44">
        <v>0.54</v>
      </c>
      <c r="D523" s="45">
        <v>0</v>
      </c>
      <c r="E523" s="37">
        <f>'4D1_CH4_EF_DomesticWastewater'!$D$13</f>
        <v>0.06</v>
      </c>
      <c r="F523" s="108">
        <f t="shared" si="54"/>
        <v>68477964.338</v>
      </c>
      <c r="G523" s="48"/>
      <c r="H523" s="48"/>
      <c r="I523" s="15">
        <f t="shared" si="55"/>
        <v>0</v>
      </c>
      <c r="J523" s="34">
        <f t="shared" si="56"/>
        <v>0</v>
      </c>
    </row>
    <row r="524" spans="1:10">
      <c r="A524" s="242"/>
      <c r="B524" s="139" t="s">
        <v>228</v>
      </c>
      <c r="C524" s="44">
        <v>0.54</v>
      </c>
      <c r="D524" s="46">
        <v>0.1</v>
      </c>
      <c r="E524" s="37">
        <f>'4D1_CH4_EF_DomesticWastewater'!$D$14</f>
        <v>0.3</v>
      </c>
      <c r="F524" s="108">
        <f t="shared" si="54"/>
        <v>68477964.338</v>
      </c>
      <c r="G524" s="49"/>
      <c r="H524" s="49"/>
      <c r="I524" s="15">
        <f t="shared" si="55"/>
        <v>1109343.0222756001</v>
      </c>
      <c r="J524" s="34">
        <f t="shared" si="56"/>
        <v>1.1093430222756002</v>
      </c>
    </row>
    <row r="525" spans="1:10">
      <c r="A525" s="242"/>
      <c r="B525" s="139" t="s">
        <v>229</v>
      </c>
      <c r="C525" s="44">
        <v>0.54</v>
      </c>
      <c r="D525" s="46">
        <v>0.43</v>
      </c>
      <c r="E525" s="37">
        <v>0</v>
      </c>
      <c r="F525" s="108">
        <f t="shared" si="54"/>
        <v>68477964.338</v>
      </c>
      <c r="G525" s="49"/>
      <c r="H525" s="49"/>
      <c r="I525" s="15">
        <f t="shared" si="55"/>
        <v>0</v>
      </c>
      <c r="J525" s="34">
        <f t="shared" si="56"/>
        <v>0</v>
      </c>
    </row>
    <row r="526" spans="1:10">
      <c r="A526" s="242" t="s">
        <v>165</v>
      </c>
      <c r="B526" s="139" t="s">
        <v>225</v>
      </c>
      <c r="C526" s="44">
        <v>0.12</v>
      </c>
      <c r="D526" s="46">
        <v>0.18</v>
      </c>
      <c r="E526" s="37">
        <f>'4D1_CH4_EF_DomesticWastewater'!$D$22</f>
        <v>0.3</v>
      </c>
      <c r="F526" s="108">
        <f t="shared" si="54"/>
        <v>68477964.338</v>
      </c>
      <c r="G526" s="49"/>
      <c r="H526" s="49"/>
      <c r="I526" s="15">
        <f t="shared" si="55"/>
        <v>443737.20891023992</v>
      </c>
      <c r="J526" s="34">
        <f t="shared" si="56"/>
        <v>0.44373720891023993</v>
      </c>
    </row>
    <row r="527" spans="1:10">
      <c r="A527" s="242"/>
      <c r="B527" s="139" t="s">
        <v>226</v>
      </c>
      <c r="C527" s="44">
        <v>0.12</v>
      </c>
      <c r="D527" s="46">
        <v>0.08</v>
      </c>
      <c r="E527" s="37">
        <f>'4D1_CH4_EF_DomesticWastewater'!$D$23</f>
        <v>0.06</v>
      </c>
      <c r="F527" s="108">
        <f t="shared" si="54"/>
        <v>68477964.338</v>
      </c>
      <c r="G527" s="49"/>
      <c r="H527" s="49"/>
      <c r="I527" s="15">
        <f t="shared" si="55"/>
        <v>39443.307458687996</v>
      </c>
      <c r="J527" s="34">
        <f t="shared" si="56"/>
        <v>3.9443307458687994E-2</v>
      </c>
    </row>
    <row r="528" spans="1:10">
      <c r="A528" s="242"/>
      <c r="B528" s="139" t="s">
        <v>227</v>
      </c>
      <c r="C528" s="44">
        <v>0.12</v>
      </c>
      <c r="D528" s="46">
        <v>0</v>
      </c>
      <c r="E528" s="37">
        <f>'4D1_CH4_EF_DomesticWastewater'!$D$13</f>
        <v>0.06</v>
      </c>
      <c r="F528" s="108">
        <f t="shared" si="54"/>
        <v>68477964.338</v>
      </c>
      <c r="G528" s="49"/>
      <c r="H528" s="49"/>
      <c r="I528" s="15">
        <f t="shared" si="55"/>
        <v>0</v>
      </c>
      <c r="J528" s="34">
        <f t="shared" si="56"/>
        <v>0</v>
      </c>
    </row>
    <row r="529" spans="1:10">
      <c r="A529" s="242"/>
      <c r="B529" s="139" t="s">
        <v>228</v>
      </c>
      <c r="C529" s="44">
        <v>0.12</v>
      </c>
      <c r="D529" s="46">
        <v>0.74</v>
      </c>
      <c r="E529" s="37">
        <f>'4D1_CH4_EF_DomesticWastewater'!$D$13</f>
        <v>0.06</v>
      </c>
      <c r="F529" s="108">
        <f t="shared" si="54"/>
        <v>68477964.338</v>
      </c>
      <c r="G529" s="49"/>
      <c r="H529" s="49"/>
      <c r="I529" s="15">
        <f t="shared" si="55"/>
        <v>364850.59399286396</v>
      </c>
      <c r="J529" s="34">
        <f t="shared" si="56"/>
        <v>0.36485059399286396</v>
      </c>
    </row>
    <row r="530" spans="1:10">
      <c r="A530" s="242"/>
      <c r="B530" s="139" t="s">
        <v>229</v>
      </c>
      <c r="C530" s="44">
        <v>0.12</v>
      </c>
      <c r="D530" s="46">
        <v>0</v>
      </c>
      <c r="E530" s="37">
        <v>0</v>
      </c>
      <c r="F530" s="108">
        <f t="shared" si="54"/>
        <v>68477964.338</v>
      </c>
      <c r="G530" s="49"/>
      <c r="H530" s="49"/>
      <c r="I530" s="15">
        <f t="shared" si="55"/>
        <v>0</v>
      </c>
      <c r="J530" s="34">
        <f t="shared" si="56"/>
        <v>0</v>
      </c>
    </row>
    <row r="531" spans="1:10">
      <c r="A531" s="242" t="s">
        <v>166</v>
      </c>
      <c r="B531" s="139" t="s">
        <v>225</v>
      </c>
      <c r="C531" s="44">
        <v>0.34</v>
      </c>
      <c r="D531" s="46">
        <v>0.14000000000000001</v>
      </c>
      <c r="E531" s="37">
        <f>'4D1_CH4_EF_DomesticWastewater'!$D$22</f>
        <v>0.3</v>
      </c>
      <c r="F531" s="108">
        <f t="shared" si="54"/>
        <v>68477964.338</v>
      </c>
      <c r="G531" s="49"/>
      <c r="H531" s="49"/>
      <c r="I531" s="15">
        <f t="shared" si="55"/>
        <v>977865.33074664022</v>
      </c>
      <c r="J531" s="34">
        <f t="shared" si="56"/>
        <v>0.97786533074664017</v>
      </c>
    </row>
    <row r="532" spans="1:10">
      <c r="A532" s="242"/>
      <c r="B532" s="139" t="s">
        <v>226</v>
      </c>
      <c r="C532" s="44">
        <v>0.34</v>
      </c>
      <c r="D532" s="46">
        <v>0.1</v>
      </c>
      <c r="E532" s="37">
        <f>'4D1_CH4_EF_DomesticWastewater'!$D$23</f>
        <v>0.06</v>
      </c>
      <c r="F532" s="108">
        <f t="shared" si="54"/>
        <v>68477964.338</v>
      </c>
      <c r="G532" s="49"/>
      <c r="H532" s="49"/>
      <c r="I532" s="15">
        <f t="shared" si="55"/>
        <v>139695.04724952002</v>
      </c>
      <c r="J532" s="34">
        <f t="shared" si="56"/>
        <v>0.13969504724952003</v>
      </c>
    </row>
    <row r="533" spans="1:10">
      <c r="A533" s="242"/>
      <c r="B533" s="139" t="s">
        <v>227</v>
      </c>
      <c r="C533" s="44">
        <v>0.34</v>
      </c>
      <c r="D533" s="46">
        <v>0.03</v>
      </c>
      <c r="E533" s="37">
        <f>'4D1_CH4_EF_DomesticWastewater'!$D$13</f>
        <v>0.06</v>
      </c>
      <c r="F533" s="108">
        <f t="shared" si="54"/>
        <v>68477964.338</v>
      </c>
      <c r="G533" s="49"/>
      <c r="H533" s="49"/>
      <c r="I533" s="15">
        <f t="shared" si="55"/>
        <v>41908.514174855998</v>
      </c>
      <c r="J533" s="34">
        <f t="shared" si="56"/>
        <v>4.1908514174855999E-2</v>
      </c>
    </row>
    <row r="534" spans="1:10">
      <c r="A534" s="242"/>
      <c r="B534" s="139" t="s">
        <v>228</v>
      </c>
      <c r="C534" s="44">
        <v>0.34</v>
      </c>
      <c r="D534" s="46">
        <v>0.53</v>
      </c>
      <c r="E534" s="37">
        <f>'4D1_CH4_EF_DomesticWastewater'!$D$13</f>
        <v>0.06</v>
      </c>
      <c r="F534" s="108">
        <f t="shared" si="54"/>
        <v>68477964.338</v>
      </c>
      <c r="G534" s="49"/>
      <c r="H534" s="49"/>
      <c r="I534" s="15">
        <f t="shared" si="55"/>
        <v>740383.75042245607</v>
      </c>
      <c r="J534" s="34">
        <f t="shared" si="56"/>
        <v>0.74038375042245608</v>
      </c>
    </row>
    <row r="535" spans="1:10">
      <c r="A535" s="242"/>
      <c r="B535" s="139" t="s">
        <v>229</v>
      </c>
      <c r="C535" s="44">
        <v>0.34</v>
      </c>
      <c r="D535" s="46">
        <v>0.2</v>
      </c>
      <c r="E535" s="37">
        <v>0</v>
      </c>
      <c r="F535" s="108">
        <f t="shared" si="54"/>
        <v>68477964.338</v>
      </c>
      <c r="G535" s="49"/>
      <c r="H535" s="49"/>
      <c r="I535" s="15">
        <f t="shared" si="55"/>
        <v>0</v>
      </c>
      <c r="J535" s="34">
        <f t="shared" si="56"/>
        <v>0</v>
      </c>
    </row>
    <row r="536" spans="1:10">
      <c r="A536" s="277" t="s">
        <v>308</v>
      </c>
      <c r="B536" s="277"/>
      <c r="C536" s="277"/>
      <c r="D536" s="277"/>
      <c r="E536" s="277"/>
      <c r="F536" s="277"/>
      <c r="G536" s="277"/>
      <c r="H536" s="277"/>
      <c r="I536" s="109">
        <f>SUM(I521:I535)</f>
        <v>4900009.2161699282</v>
      </c>
      <c r="J536" s="110">
        <f>SUM(J521:J535)</f>
        <v>4.9000092161699289</v>
      </c>
    </row>
    <row r="539" spans="1:10">
      <c r="A539" s="278" t="s">
        <v>0</v>
      </c>
      <c r="B539" s="279"/>
      <c r="C539" s="197" t="s">
        <v>1</v>
      </c>
      <c r="D539" s="280"/>
      <c r="E539" s="280"/>
      <c r="F539" s="280"/>
      <c r="G539" s="280"/>
      <c r="H539" s="280"/>
      <c r="I539" s="280"/>
    </row>
    <row r="540" spans="1:10">
      <c r="A540" s="278" t="s">
        <v>2</v>
      </c>
      <c r="B540" s="279"/>
      <c r="C540" s="197" t="s">
        <v>117</v>
      </c>
      <c r="D540" s="280"/>
      <c r="E540" s="280"/>
      <c r="F540" s="280"/>
      <c r="G540" s="280"/>
      <c r="H540" s="280"/>
      <c r="I540" s="280"/>
    </row>
    <row r="541" spans="1:10">
      <c r="A541" s="278" t="s">
        <v>4</v>
      </c>
      <c r="B541" s="279"/>
      <c r="C541" s="197" t="s">
        <v>118</v>
      </c>
      <c r="D541" s="280"/>
      <c r="E541" s="280"/>
      <c r="F541" s="280"/>
      <c r="G541" s="280"/>
      <c r="H541" s="280"/>
      <c r="I541" s="280"/>
    </row>
    <row r="542" spans="1:10">
      <c r="A542" s="278" t="s">
        <v>6</v>
      </c>
      <c r="B542" s="279"/>
      <c r="C542" s="197" t="s">
        <v>145</v>
      </c>
      <c r="D542" s="280"/>
      <c r="E542" s="280"/>
      <c r="F542" s="280"/>
      <c r="G542" s="280"/>
      <c r="H542" s="280"/>
      <c r="I542" s="280"/>
    </row>
    <row r="543" spans="1:10">
      <c r="A543" s="231" t="s">
        <v>10</v>
      </c>
      <c r="B543" s="268"/>
      <c r="C543" s="268"/>
      <c r="D543" s="268"/>
      <c r="E543" s="268"/>
      <c r="F543" s="268"/>
      <c r="G543" s="268"/>
      <c r="H543" s="268"/>
      <c r="I543" s="268"/>
      <c r="J543" s="107"/>
    </row>
    <row r="544" spans="1:10">
      <c r="A544" s="140"/>
      <c r="B544" s="140"/>
      <c r="C544" s="7" t="s">
        <v>11</v>
      </c>
      <c r="D544" s="7" t="s">
        <v>12</v>
      </c>
      <c r="E544" s="7" t="s">
        <v>13</v>
      </c>
      <c r="F544" s="7" t="s">
        <v>14</v>
      </c>
      <c r="G544" s="7" t="s">
        <v>15</v>
      </c>
      <c r="H544" s="7" t="s">
        <v>58</v>
      </c>
      <c r="I544" s="7" t="s">
        <v>78</v>
      </c>
      <c r="J544" s="89" t="s">
        <v>79</v>
      </c>
    </row>
    <row r="545" spans="1:10" ht="51">
      <c r="A545" s="208" t="s">
        <v>146</v>
      </c>
      <c r="B545" s="208" t="s">
        <v>147</v>
      </c>
      <c r="C545" s="140" t="s">
        <v>148</v>
      </c>
      <c r="D545" s="140" t="s">
        <v>149</v>
      </c>
      <c r="E545" s="140" t="s">
        <v>150</v>
      </c>
      <c r="F545" s="140" t="s">
        <v>123</v>
      </c>
      <c r="G545" s="140" t="s">
        <v>151</v>
      </c>
      <c r="H545" s="140" t="s">
        <v>152</v>
      </c>
      <c r="I545" s="140" t="s">
        <v>153</v>
      </c>
      <c r="J545" s="140" t="s">
        <v>153</v>
      </c>
    </row>
    <row r="546" spans="1:10" ht="15.75">
      <c r="A546" s="208"/>
      <c r="B546" s="208"/>
      <c r="C546" s="137" t="s">
        <v>154</v>
      </c>
      <c r="D546" s="137" t="s">
        <v>155</v>
      </c>
      <c r="E546" s="137" t="s">
        <v>156</v>
      </c>
      <c r="F546" s="137" t="s">
        <v>127</v>
      </c>
      <c r="G546" s="137" t="s">
        <v>157</v>
      </c>
      <c r="H546" s="137" t="s">
        <v>158</v>
      </c>
      <c r="I546" s="137" t="s">
        <v>159</v>
      </c>
      <c r="J546" s="137" t="s">
        <v>159</v>
      </c>
    </row>
    <row r="547" spans="1:10" ht="28.5">
      <c r="A547" s="208"/>
      <c r="B547" s="208"/>
      <c r="C547" s="8" t="s">
        <v>44</v>
      </c>
      <c r="D547" s="8" t="s">
        <v>44</v>
      </c>
      <c r="E547" s="8" t="s">
        <v>142</v>
      </c>
      <c r="F547" s="8" t="s">
        <v>130</v>
      </c>
      <c r="G547" s="8" t="s">
        <v>130</v>
      </c>
      <c r="H547" s="8" t="s">
        <v>160</v>
      </c>
      <c r="I547" s="8" t="s">
        <v>160</v>
      </c>
      <c r="J547" s="8" t="s">
        <v>231</v>
      </c>
    </row>
    <row r="548" spans="1:10" ht="24.75" thickBot="1">
      <c r="A548" s="225"/>
      <c r="B548" s="225"/>
      <c r="C548" s="5"/>
      <c r="D548" s="5"/>
      <c r="E548" s="5" t="s">
        <v>161</v>
      </c>
      <c r="F548" s="5" t="s">
        <v>162</v>
      </c>
      <c r="G548" s="5"/>
      <c r="H548" s="5"/>
      <c r="I548" s="9" t="s">
        <v>163</v>
      </c>
      <c r="J548" s="35"/>
    </row>
    <row r="549" spans="1:10" ht="13.5" thickTop="1">
      <c r="A549" s="275" t="s">
        <v>164</v>
      </c>
      <c r="B549" s="141" t="s">
        <v>225</v>
      </c>
      <c r="C549" s="42">
        <v>0.54</v>
      </c>
      <c r="D549" s="43">
        <v>0</v>
      </c>
      <c r="E549" s="38">
        <f>'4D1_CH4_EF_DomesticWastewater'!$D$14</f>
        <v>0.3</v>
      </c>
      <c r="F549" s="108">
        <f>$M$31</f>
        <v>69819974.730000004</v>
      </c>
      <c r="G549" s="47"/>
      <c r="H549" s="47"/>
      <c r="I549" s="14">
        <f>((C549*D549*E549)*(F549-G549))-H549</f>
        <v>0</v>
      </c>
      <c r="J549" s="138">
        <f>I549/(10^6)</f>
        <v>0</v>
      </c>
    </row>
    <row r="550" spans="1:10">
      <c r="A550" s="276"/>
      <c r="B550" s="142" t="s">
        <v>226</v>
      </c>
      <c r="C550" s="44">
        <v>0.54</v>
      </c>
      <c r="D550" s="45">
        <v>0.47</v>
      </c>
      <c r="E550" s="37">
        <f>'4D1_CH4_EF_DomesticWastewater'!$D$23</f>
        <v>0.06</v>
      </c>
      <c r="F550" s="108">
        <f t="shared" ref="F550:F563" si="57">$M$31</f>
        <v>69819974.730000004</v>
      </c>
      <c r="G550" s="48"/>
      <c r="H550" s="48"/>
      <c r="I550" s="15">
        <f t="shared" ref="I550:I563" si="58">((C550*D550*E550)*(F550-G550))-H550</f>
        <v>1063218.57518844</v>
      </c>
      <c r="J550" s="34">
        <f t="shared" ref="J550:J563" si="59">I550/(10^6)</f>
        <v>1.06321857518844</v>
      </c>
    </row>
    <row r="551" spans="1:10">
      <c r="A551" s="276"/>
      <c r="B551" s="139" t="s">
        <v>227</v>
      </c>
      <c r="C551" s="44">
        <v>0.54</v>
      </c>
      <c r="D551" s="45">
        <v>0</v>
      </c>
      <c r="E551" s="37">
        <f>'4D1_CH4_EF_DomesticWastewater'!$D$13</f>
        <v>0.06</v>
      </c>
      <c r="F551" s="108">
        <f t="shared" si="57"/>
        <v>69819974.730000004</v>
      </c>
      <c r="G551" s="48"/>
      <c r="H551" s="48"/>
      <c r="I551" s="15">
        <f t="shared" si="58"/>
        <v>0</v>
      </c>
      <c r="J551" s="34">
        <f t="shared" si="59"/>
        <v>0</v>
      </c>
    </row>
    <row r="552" spans="1:10">
      <c r="A552" s="242"/>
      <c r="B552" s="139" t="s">
        <v>228</v>
      </c>
      <c r="C552" s="44">
        <v>0.54</v>
      </c>
      <c r="D552" s="46">
        <v>0.1</v>
      </c>
      <c r="E552" s="37">
        <f>'4D1_CH4_EF_DomesticWastewater'!$D$14</f>
        <v>0.3</v>
      </c>
      <c r="F552" s="108">
        <f t="shared" si="57"/>
        <v>69819974.730000004</v>
      </c>
      <c r="G552" s="49"/>
      <c r="H552" s="49"/>
      <c r="I552" s="15">
        <f t="shared" si="58"/>
        <v>1131083.5906260002</v>
      </c>
      <c r="J552" s="34">
        <f t="shared" si="59"/>
        <v>1.1310835906260002</v>
      </c>
    </row>
    <row r="553" spans="1:10">
      <c r="A553" s="242"/>
      <c r="B553" s="139" t="s">
        <v>229</v>
      </c>
      <c r="C553" s="44">
        <v>0.54</v>
      </c>
      <c r="D553" s="46">
        <v>0.43</v>
      </c>
      <c r="E553" s="37">
        <v>0</v>
      </c>
      <c r="F553" s="108">
        <f t="shared" si="57"/>
        <v>69819974.730000004</v>
      </c>
      <c r="G553" s="49"/>
      <c r="H553" s="49"/>
      <c r="I553" s="15">
        <f t="shared" si="58"/>
        <v>0</v>
      </c>
      <c r="J553" s="34">
        <f t="shared" si="59"/>
        <v>0</v>
      </c>
    </row>
    <row r="554" spans="1:10">
      <c r="A554" s="242" t="s">
        <v>165</v>
      </c>
      <c r="B554" s="139" t="s">
        <v>225</v>
      </c>
      <c r="C554" s="44">
        <v>0.12</v>
      </c>
      <c r="D554" s="46">
        <v>0.18</v>
      </c>
      <c r="E554" s="37">
        <f>'4D1_CH4_EF_DomesticWastewater'!$D$22</f>
        <v>0.3</v>
      </c>
      <c r="F554" s="108">
        <f t="shared" si="57"/>
        <v>69819974.730000004</v>
      </c>
      <c r="G554" s="49"/>
      <c r="H554" s="49"/>
      <c r="I554" s="15">
        <f t="shared" si="58"/>
        <v>452433.43625039991</v>
      </c>
      <c r="J554" s="34">
        <f t="shared" si="59"/>
        <v>0.45243343625039989</v>
      </c>
    </row>
    <row r="555" spans="1:10">
      <c r="A555" s="242"/>
      <c r="B555" s="139" t="s">
        <v>226</v>
      </c>
      <c r="C555" s="44">
        <v>0.12</v>
      </c>
      <c r="D555" s="46">
        <v>0.08</v>
      </c>
      <c r="E555" s="37">
        <f>'4D1_CH4_EF_DomesticWastewater'!$D$23</f>
        <v>0.06</v>
      </c>
      <c r="F555" s="108">
        <f t="shared" si="57"/>
        <v>69819974.730000004</v>
      </c>
      <c r="G555" s="49"/>
      <c r="H555" s="49"/>
      <c r="I555" s="15">
        <f t="shared" si="58"/>
        <v>40216.305444479993</v>
      </c>
      <c r="J555" s="34">
        <f t="shared" si="59"/>
        <v>4.0216305444479995E-2</v>
      </c>
    </row>
    <row r="556" spans="1:10">
      <c r="A556" s="242"/>
      <c r="B556" s="139" t="s">
        <v>227</v>
      </c>
      <c r="C556" s="44">
        <v>0.12</v>
      </c>
      <c r="D556" s="46">
        <v>0</v>
      </c>
      <c r="E556" s="37">
        <f>'4D1_CH4_EF_DomesticWastewater'!$D$13</f>
        <v>0.06</v>
      </c>
      <c r="F556" s="108">
        <f t="shared" si="57"/>
        <v>69819974.730000004</v>
      </c>
      <c r="G556" s="49"/>
      <c r="H556" s="49"/>
      <c r="I556" s="15">
        <f t="shared" si="58"/>
        <v>0</v>
      </c>
      <c r="J556" s="34">
        <f t="shared" si="59"/>
        <v>0</v>
      </c>
    </row>
    <row r="557" spans="1:10">
      <c r="A557" s="242"/>
      <c r="B557" s="139" t="s">
        <v>228</v>
      </c>
      <c r="C557" s="44">
        <v>0.12</v>
      </c>
      <c r="D557" s="46">
        <v>0.74</v>
      </c>
      <c r="E557" s="37">
        <f>'4D1_CH4_EF_DomesticWastewater'!$D$13</f>
        <v>0.06</v>
      </c>
      <c r="F557" s="108">
        <f t="shared" si="57"/>
        <v>69819974.730000004</v>
      </c>
      <c r="G557" s="49"/>
      <c r="H557" s="49"/>
      <c r="I557" s="15">
        <f t="shared" si="58"/>
        <v>372000.82536143996</v>
      </c>
      <c r="J557" s="34">
        <f t="shared" si="59"/>
        <v>0.37200082536143997</v>
      </c>
    </row>
    <row r="558" spans="1:10">
      <c r="A558" s="242"/>
      <c r="B558" s="139" t="s">
        <v>229</v>
      </c>
      <c r="C558" s="44">
        <v>0.12</v>
      </c>
      <c r="D558" s="46">
        <v>0</v>
      </c>
      <c r="E558" s="37">
        <v>0</v>
      </c>
      <c r="F558" s="108">
        <f t="shared" si="57"/>
        <v>69819974.730000004</v>
      </c>
      <c r="G558" s="49"/>
      <c r="H558" s="49"/>
      <c r="I558" s="15">
        <f t="shared" si="58"/>
        <v>0</v>
      </c>
      <c r="J558" s="34">
        <f t="shared" si="59"/>
        <v>0</v>
      </c>
    </row>
    <row r="559" spans="1:10">
      <c r="A559" s="242" t="s">
        <v>166</v>
      </c>
      <c r="B559" s="139" t="s">
        <v>225</v>
      </c>
      <c r="C559" s="44">
        <v>0.34</v>
      </c>
      <c r="D559" s="46">
        <v>0.14000000000000001</v>
      </c>
      <c r="E559" s="37">
        <f>'4D1_CH4_EF_DomesticWastewater'!$D$22</f>
        <v>0.3</v>
      </c>
      <c r="F559" s="108">
        <f t="shared" si="57"/>
        <v>69819974.730000004</v>
      </c>
      <c r="G559" s="49"/>
      <c r="H559" s="49"/>
      <c r="I559" s="15">
        <f t="shared" si="58"/>
        <v>997029.23914440023</v>
      </c>
      <c r="J559" s="34">
        <f t="shared" si="59"/>
        <v>0.99702923914440023</v>
      </c>
    </row>
    <row r="560" spans="1:10">
      <c r="A560" s="242"/>
      <c r="B560" s="139" t="s">
        <v>226</v>
      </c>
      <c r="C560" s="44">
        <v>0.34</v>
      </c>
      <c r="D560" s="46">
        <v>0.1</v>
      </c>
      <c r="E560" s="37">
        <f>'4D1_CH4_EF_DomesticWastewater'!$D$23</f>
        <v>0.06</v>
      </c>
      <c r="F560" s="108">
        <f t="shared" si="57"/>
        <v>69819974.730000004</v>
      </c>
      <c r="G560" s="49"/>
      <c r="H560" s="49"/>
      <c r="I560" s="15">
        <f t="shared" si="58"/>
        <v>142432.74844920001</v>
      </c>
      <c r="J560" s="34">
        <f t="shared" si="59"/>
        <v>0.14243274844920001</v>
      </c>
    </row>
    <row r="561" spans="1:10">
      <c r="A561" s="242"/>
      <c r="B561" s="139" t="s">
        <v>227</v>
      </c>
      <c r="C561" s="44">
        <v>0.34</v>
      </c>
      <c r="D561" s="46">
        <v>0.03</v>
      </c>
      <c r="E561" s="37">
        <f>'4D1_CH4_EF_DomesticWastewater'!$D$13</f>
        <v>0.06</v>
      </c>
      <c r="F561" s="108">
        <f t="shared" si="57"/>
        <v>69819974.730000004</v>
      </c>
      <c r="G561" s="49"/>
      <c r="H561" s="49"/>
      <c r="I561" s="15">
        <f t="shared" si="58"/>
        <v>42729.824534760002</v>
      </c>
      <c r="J561" s="34">
        <f t="shared" si="59"/>
        <v>4.272982453476E-2</v>
      </c>
    </row>
    <row r="562" spans="1:10">
      <c r="A562" s="242"/>
      <c r="B562" s="139" t="s">
        <v>228</v>
      </c>
      <c r="C562" s="44">
        <v>0.34</v>
      </c>
      <c r="D562" s="46">
        <v>0.53</v>
      </c>
      <c r="E562" s="37">
        <f>'4D1_CH4_EF_DomesticWastewater'!$D$13</f>
        <v>0.06</v>
      </c>
      <c r="F562" s="108">
        <f t="shared" si="57"/>
        <v>69819974.730000004</v>
      </c>
      <c r="G562" s="49"/>
      <c r="H562" s="49"/>
      <c r="I562" s="15">
        <f t="shared" si="58"/>
        <v>754893.56678076007</v>
      </c>
      <c r="J562" s="34">
        <f t="shared" si="59"/>
        <v>0.75489356678076003</v>
      </c>
    </row>
    <row r="563" spans="1:10">
      <c r="A563" s="242"/>
      <c r="B563" s="139" t="s">
        <v>229</v>
      </c>
      <c r="C563" s="44">
        <v>0.34</v>
      </c>
      <c r="D563" s="46">
        <v>0.2</v>
      </c>
      <c r="E563" s="37">
        <v>0</v>
      </c>
      <c r="F563" s="108">
        <f t="shared" si="57"/>
        <v>69819974.730000004</v>
      </c>
      <c r="G563" s="49"/>
      <c r="H563" s="49"/>
      <c r="I563" s="15">
        <f t="shared" si="58"/>
        <v>0</v>
      </c>
      <c r="J563" s="34">
        <f t="shared" si="59"/>
        <v>0</v>
      </c>
    </row>
    <row r="564" spans="1:10">
      <c r="A564" s="277" t="s">
        <v>309</v>
      </c>
      <c r="B564" s="277"/>
      <c r="C564" s="277"/>
      <c r="D564" s="277"/>
      <c r="E564" s="277"/>
      <c r="F564" s="277"/>
      <c r="G564" s="277"/>
      <c r="H564" s="277"/>
      <c r="I564" s="109">
        <f>SUM(I549:I563)</f>
        <v>4996038.1117798798</v>
      </c>
      <c r="J564" s="110">
        <f>SUM(J549:J563)</f>
        <v>4.99603811177988</v>
      </c>
    </row>
  </sheetData>
  <mergeCells count="305"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315:B315"/>
    <mergeCell ref="C315:I315"/>
    <mergeCell ref="A316:B316"/>
    <mergeCell ref="C316:I316"/>
    <mergeCell ref="A317:B317"/>
    <mergeCell ref="C317:I317"/>
    <mergeCell ref="A318:B318"/>
    <mergeCell ref="C318:I318"/>
    <mergeCell ref="A319:I319"/>
    <mergeCell ref="A321:A324"/>
    <mergeCell ref="B321:B324"/>
    <mergeCell ref="A325:A329"/>
    <mergeCell ref="A330:A334"/>
    <mergeCell ref="A335:A339"/>
    <mergeCell ref="A340:H340"/>
    <mergeCell ref="A343:B343"/>
    <mergeCell ref="C343:I343"/>
    <mergeCell ref="A344:B344"/>
    <mergeCell ref="C344:I344"/>
    <mergeCell ref="A345:B345"/>
    <mergeCell ref="C345:I345"/>
    <mergeCell ref="A346:B346"/>
    <mergeCell ref="C346:I346"/>
    <mergeCell ref="A347:I347"/>
    <mergeCell ref="A349:A352"/>
    <mergeCell ref="B349:B352"/>
    <mergeCell ref="A353:A357"/>
    <mergeCell ref="A358:A362"/>
    <mergeCell ref="A363:A367"/>
    <mergeCell ref="A368:H368"/>
    <mergeCell ref="A371:B371"/>
    <mergeCell ref="C371:I371"/>
    <mergeCell ref="A372:B372"/>
    <mergeCell ref="C372:I372"/>
    <mergeCell ref="A373:B373"/>
    <mergeCell ref="C373:I373"/>
    <mergeCell ref="A374:B374"/>
    <mergeCell ref="C374:I374"/>
    <mergeCell ref="A375:I375"/>
    <mergeCell ref="A377:A380"/>
    <mergeCell ref="B377:B380"/>
    <mergeCell ref="A381:A385"/>
    <mergeCell ref="A386:A390"/>
    <mergeCell ref="A391:A395"/>
    <mergeCell ref="A396:H396"/>
    <mergeCell ref="A399:B399"/>
    <mergeCell ref="C399:I399"/>
    <mergeCell ref="A400:B400"/>
    <mergeCell ref="C400:I400"/>
    <mergeCell ref="A401:B401"/>
    <mergeCell ref="C401:I401"/>
    <mergeCell ref="A402:B402"/>
    <mergeCell ref="C402:I402"/>
    <mergeCell ref="A403:I403"/>
    <mergeCell ref="A405:A408"/>
    <mergeCell ref="B405:B408"/>
    <mergeCell ref="A409:A413"/>
    <mergeCell ref="A414:A418"/>
    <mergeCell ref="A419:A423"/>
    <mergeCell ref="A424:H424"/>
    <mergeCell ref="A427:B427"/>
    <mergeCell ref="C427:I427"/>
    <mergeCell ref="A428:B428"/>
    <mergeCell ref="C428:I428"/>
    <mergeCell ref="A429:B429"/>
    <mergeCell ref="C429:I429"/>
    <mergeCell ref="A430:B430"/>
    <mergeCell ref="C430:I430"/>
    <mergeCell ref="A431:I431"/>
    <mergeCell ref="A433:A436"/>
    <mergeCell ref="B433:B436"/>
    <mergeCell ref="A437:A441"/>
    <mergeCell ref="A442:A446"/>
    <mergeCell ref="A447:A451"/>
    <mergeCell ref="A452:H452"/>
    <mergeCell ref="A455:B455"/>
    <mergeCell ref="C455:I455"/>
    <mergeCell ref="A456:B456"/>
    <mergeCell ref="C456:I456"/>
    <mergeCell ref="A457:B457"/>
    <mergeCell ref="C457:I457"/>
    <mergeCell ref="A458:B458"/>
    <mergeCell ref="C458:I458"/>
    <mergeCell ref="A459:I459"/>
    <mergeCell ref="A461:A464"/>
    <mergeCell ref="B461:B464"/>
    <mergeCell ref="A465:A469"/>
    <mergeCell ref="A470:A474"/>
    <mergeCell ref="A475:A479"/>
    <mergeCell ref="A480:H480"/>
    <mergeCell ref="A483:B483"/>
    <mergeCell ref="C483:I483"/>
    <mergeCell ref="A484:B484"/>
    <mergeCell ref="C484:I484"/>
    <mergeCell ref="A485:B485"/>
    <mergeCell ref="C485:I485"/>
    <mergeCell ref="A486:B486"/>
    <mergeCell ref="C486:I486"/>
    <mergeCell ref="A487:I487"/>
    <mergeCell ref="A489:A492"/>
    <mergeCell ref="B489:B492"/>
    <mergeCell ref="A493:A497"/>
    <mergeCell ref="A498:A502"/>
    <mergeCell ref="A503:A507"/>
    <mergeCell ref="A508:H508"/>
    <mergeCell ref="A511:B511"/>
    <mergeCell ref="C511:I511"/>
    <mergeCell ref="A512:B512"/>
    <mergeCell ref="C512:I512"/>
    <mergeCell ref="A513:B513"/>
    <mergeCell ref="C513:I513"/>
    <mergeCell ref="A514:B514"/>
    <mergeCell ref="C514:I514"/>
    <mergeCell ref="A515:I515"/>
    <mergeCell ref="A517:A520"/>
    <mergeCell ref="B517:B520"/>
    <mergeCell ref="A521:A525"/>
    <mergeCell ref="A526:A530"/>
    <mergeCell ref="A531:A535"/>
    <mergeCell ref="A536:H536"/>
    <mergeCell ref="A539:B539"/>
    <mergeCell ref="C539:I539"/>
    <mergeCell ref="A549:A553"/>
    <mergeCell ref="A554:A558"/>
    <mergeCell ref="A559:A563"/>
    <mergeCell ref="A564:H564"/>
    <mergeCell ref="A540:B540"/>
    <mergeCell ref="C540:I540"/>
    <mergeCell ref="A541:B541"/>
    <mergeCell ref="C541:I541"/>
    <mergeCell ref="A542:B542"/>
    <mergeCell ref="C542:I542"/>
    <mergeCell ref="A543:I543"/>
    <mergeCell ref="A545:A548"/>
    <mergeCell ref="B545:B54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abSelected="1" topLeftCell="A11" zoomScaleNormal="100" workbookViewId="0">
      <selection activeCell="B24" sqref="B24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5" t="s">
        <v>0</v>
      </c>
      <c r="B2" s="197" t="s">
        <v>1</v>
      </c>
      <c r="C2" s="197"/>
      <c r="D2" s="197"/>
      <c r="E2" s="197"/>
      <c r="F2" s="197"/>
      <c r="G2" s="197"/>
      <c r="H2" s="197"/>
    </row>
    <row r="3" spans="1:8">
      <c r="A3" s="75" t="s">
        <v>2</v>
      </c>
      <c r="B3" s="197" t="s">
        <v>117</v>
      </c>
      <c r="C3" s="197"/>
      <c r="D3" s="197"/>
      <c r="E3" s="197"/>
      <c r="F3" s="197"/>
      <c r="G3" s="197"/>
      <c r="H3" s="197"/>
    </row>
    <row r="4" spans="1:8">
      <c r="A4" s="75" t="s">
        <v>4</v>
      </c>
      <c r="B4" s="197" t="s">
        <v>118</v>
      </c>
      <c r="C4" s="197"/>
      <c r="D4" s="197"/>
      <c r="E4" s="197"/>
      <c r="F4" s="197"/>
      <c r="G4" s="197"/>
      <c r="H4" s="197"/>
    </row>
    <row r="5" spans="1:8">
      <c r="A5" s="75" t="s">
        <v>6</v>
      </c>
      <c r="B5" s="197" t="s">
        <v>167</v>
      </c>
      <c r="C5" s="197"/>
      <c r="D5" s="197"/>
      <c r="E5" s="197"/>
      <c r="F5" s="197"/>
      <c r="G5" s="197"/>
      <c r="H5" s="197"/>
    </row>
    <row r="6" spans="1:8">
      <c r="A6" s="113"/>
      <c r="B6" s="285"/>
      <c r="C6" s="285"/>
      <c r="D6" s="285"/>
      <c r="E6" s="285"/>
      <c r="F6" s="285"/>
      <c r="G6" s="285"/>
      <c r="H6" s="285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2011</v>
      </c>
      <c r="B12" s="114">
        <f>'4D1_TOW_DomesticWastewater'!B12</f>
        <v>3125964</v>
      </c>
      <c r="C12" s="115">
        <v>20.54</v>
      </c>
      <c r="D12" s="10">
        <v>0.16</v>
      </c>
      <c r="E12" s="10">
        <v>1.1000000000000001</v>
      </c>
      <c r="F12" s="10">
        <v>1.25</v>
      </c>
      <c r="G12" s="10">
        <v>0</v>
      </c>
      <c r="H12" s="116">
        <f>(B12*C12*D12*E12*F12)-G12</f>
        <v>14125606.123199999</v>
      </c>
    </row>
    <row r="13" spans="1:8">
      <c r="A13" s="10">
        <f>'4B_N2O emission'!B13</f>
        <v>2012</v>
      </c>
      <c r="B13" s="114">
        <f>'4D1_TOW_DomesticWastewater'!B13</f>
        <v>3193696</v>
      </c>
      <c r="C13" s="115">
        <v>19.8</v>
      </c>
      <c r="D13" s="10">
        <v>0.16</v>
      </c>
      <c r="E13" s="10">
        <v>1.1000000000000001</v>
      </c>
      <c r="F13" s="10">
        <v>1.25</v>
      </c>
      <c r="G13" s="10">
        <v>0</v>
      </c>
      <c r="H13" s="116">
        <f t="shared" ref="H13:H32" si="0">(B13*C13*D13*E13*F13)-G13</f>
        <v>13911739.776000004</v>
      </c>
    </row>
    <row r="14" spans="1:8">
      <c r="A14" s="10">
        <f>'4B_N2O emission'!B14</f>
        <v>2013</v>
      </c>
      <c r="B14" s="114">
        <f>'4D1_TOW_DomesticWastewater'!B14</f>
        <v>3269844</v>
      </c>
      <c r="C14" s="115">
        <v>19.52</v>
      </c>
      <c r="D14" s="10">
        <v>0.16</v>
      </c>
      <c r="E14" s="10">
        <v>1.1000000000000001</v>
      </c>
      <c r="F14" s="10">
        <v>1.25</v>
      </c>
      <c r="G14" s="10">
        <v>0</v>
      </c>
      <c r="H14" s="116">
        <f t="shared" si="0"/>
        <v>14042018.0736</v>
      </c>
    </row>
    <row r="15" spans="1:8">
      <c r="A15" s="10">
        <f>'4B_N2O emission'!B15</f>
        <v>2014</v>
      </c>
      <c r="B15" s="114">
        <f>'4D1_TOW_DomesticWastewater'!B15</f>
        <v>3345432</v>
      </c>
      <c r="C15" s="187">
        <f>AVERAGE(C12:C14)</f>
        <v>19.953333333333333</v>
      </c>
      <c r="D15" s="10">
        <v>0.16</v>
      </c>
      <c r="E15" s="10">
        <v>1.1000000000000001</v>
      </c>
      <c r="F15" s="10">
        <v>1.25</v>
      </c>
      <c r="G15" s="10">
        <v>0</v>
      </c>
      <c r="H15" s="116">
        <f t="shared" si="0"/>
        <v>14685554.364800002</v>
      </c>
    </row>
    <row r="16" spans="1:8">
      <c r="A16" s="10">
        <f>'4B_N2O emission'!B16</f>
        <v>2015</v>
      </c>
      <c r="B16" s="114">
        <f>'4D1_TOW_DomesticWastewater'!B16</f>
        <v>3420638</v>
      </c>
      <c r="C16" s="187">
        <f>C15</f>
        <v>19.953333333333333</v>
      </c>
      <c r="D16" s="10">
        <v>0.16</v>
      </c>
      <c r="E16" s="10">
        <v>1.1000000000000001</v>
      </c>
      <c r="F16" s="10">
        <v>1.25</v>
      </c>
      <c r="G16" s="10">
        <v>0</v>
      </c>
      <c r="H16" s="116">
        <f t="shared" si="0"/>
        <v>15015688.649866665</v>
      </c>
    </row>
    <row r="17" spans="1:8">
      <c r="A17" s="10">
        <f>'4B_N2O emission'!B17</f>
        <v>2016</v>
      </c>
      <c r="B17" s="114">
        <f>'4D1_TOW_DomesticWastewater'!B17</f>
        <v>3495232</v>
      </c>
      <c r="C17" s="187">
        <f t="shared" ref="C17:C31" si="1">C16</f>
        <v>19.953333333333333</v>
      </c>
      <c r="D17" s="10">
        <v>0.16</v>
      </c>
      <c r="E17" s="10">
        <v>1.1000000000000001</v>
      </c>
      <c r="F17" s="10">
        <v>1.25</v>
      </c>
      <c r="G17" s="10">
        <v>0</v>
      </c>
      <c r="H17" s="116">
        <f t="shared" si="0"/>
        <v>15343136.418133337</v>
      </c>
    </row>
    <row r="18" spans="1:8">
      <c r="A18" s="10">
        <f>'4B_N2O emission'!B18</f>
        <v>2017</v>
      </c>
      <c r="B18" s="114">
        <f>'4D1_TOW_DomesticWastewater'!B18</f>
        <v>3592049.29</v>
      </c>
      <c r="C18" s="187">
        <f t="shared" si="1"/>
        <v>19.953333333333333</v>
      </c>
      <c r="D18" s="10">
        <v>0.16</v>
      </c>
      <c r="E18" s="10">
        <v>1.1000000000000001</v>
      </c>
      <c r="F18" s="10">
        <v>1.25</v>
      </c>
      <c r="G18" s="10">
        <v>0</v>
      </c>
      <c r="H18" s="116">
        <f t="shared" si="0"/>
        <v>15768138.503289336</v>
      </c>
    </row>
    <row r="19" spans="1:8">
      <c r="A19" s="10">
        <f>'4B_N2O emission'!B19</f>
        <v>2018</v>
      </c>
      <c r="B19" s="114">
        <f>'4D1_TOW_DomesticWastewater'!B19</f>
        <v>3683967.8100000005</v>
      </c>
      <c r="C19" s="187">
        <f t="shared" si="1"/>
        <v>19.953333333333333</v>
      </c>
      <c r="D19" s="10">
        <v>0.16</v>
      </c>
      <c r="E19" s="10">
        <v>1.1000000000000001</v>
      </c>
      <c r="F19" s="10">
        <v>1.25</v>
      </c>
      <c r="G19" s="10">
        <v>0</v>
      </c>
      <c r="H19" s="116">
        <f t="shared" si="0"/>
        <v>16171636.294484004</v>
      </c>
    </row>
    <row r="20" spans="1:8">
      <c r="A20" s="10">
        <f>'4B_N2O emission'!B20</f>
        <v>2019</v>
      </c>
      <c r="B20" s="114">
        <f>'4D1_TOW_DomesticWastewater'!B20</f>
        <v>3775886.33</v>
      </c>
      <c r="C20" s="187">
        <f t="shared" si="1"/>
        <v>19.953333333333333</v>
      </c>
      <c r="D20" s="10">
        <v>0.16</v>
      </c>
      <c r="E20" s="10">
        <v>1.1000000000000001</v>
      </c>
      <c r="F20" s="10">
        <v>1.25</v>
      </c>
      <c r="G20" s="10">
        <v>0</v>
      </c>
      <c r="H20" s="116">
        <f t="shared" si="0"/>
        <v>16575134.085678671</v>
      </c>
    </row>
    <row r="21" spans="1:8">
      <c r="A21" s="10">
        <f>'4B_N2O emission'!B21</f>
        <v>2020</v>
      </c>
      <c r="B21" s="114">
        <f>'4D1_TOW_DomesticWastewater'!B21</f>
        <v>3867804.85</v>
      </c>
      <c r="C21" s="187">
        <f t="shared" si="1"/>
        <v>19.953333333333333</v>
      </c>
      <c r="D21" s="10">
        <v>0.16</v>
      </c>
      <c r="E21" s="10">
        <v>1.1000000000000001</v>
      </c>
      <c r="F21" s="10">
        <v>1.25</v>
      </c>
      <c r="G21" s="10">
        <v>0</v>
      </c>
      <c r="H21" s="116">
        <f t="shared" si="0"/>
        <v>16978631.876873337</v>
      </c>
    </row>
    <row r="22" spans="1:8">
      <c r="A22" s="10">
        <f>'4B_N2O emission'!B22</f>
        <v>2021</v>
      </c>
      <c r="B22" s="114">
        <f>'4D1_TOW_DomesticWastewater'!B22</f>
        <v>3959723.3699999996</v>
      </c>
      <c r="C22" s="187">
        <f t="shared" si="1"/>
        <v>19.953333333333333</v>
      </c>
      <c r="D22" s="10">
        <v>0.16</v>
      </c>
      <c r="E22" s="10">
        <v>1.1000000000000001</v>
      </c>
      <c r="F22" s="10">
        <v>1.25</v>
      </c>
      <c r="G22" s="10">
        <v>0</v>
      </c>
      <c r="H22" s="116">
        <f t="shared" si="0"/>
        <v>17382129.668067999</v>
      </c>
    </row>
    <row r="23" spans="1:8">
      <c r="A23" s="10">
        <f>'4B_N2O emission'!B23</f>
        <v>2022</v>
      </c>
      <c r="B23" s="114">
        <f>'4D1_TOW_DomesticWastewater'!B23</f>
        <v>4051641.89</v>
      </c>
      <c r="C23" s="187">
        <f t="shared" si="1"/>
        <v>19.953333333333333</v>
      </c>
      <c r="D23" s="10">
        <v>0.16</v>
      </c>
      <c r="E23" s="10">
        <v>1.1000000000000001</v>
      </c>
      <c r="F23" s="10">
        <v>1.25</v>
      </c>
      <c r="G23" s="10">
        <v>0</v>
      </c>
      <c r="H23" s="116">
        <f t="shared" si="0"/>
        <v>17785627.459262669</v>
      </c>
    </row>
    <row r="24" spans="1:8">
      <c r="A24" s="10">
        <f>'4B_N2O emission'!B24</f>
        <v>2023</v>
      </c>
      <c r="B24" s="114">
        <f>'4D1_TOW_DomesticWastewater'!B24</f>
        <v>4143560.41</v>
      </c>
      <c r="C24" s="187">
        <f t="shared" si="1"/>
        <v>19.953333333333333</v>
      </c>
      <c r="D24" s="10">
        <v>0.16</v>
      </c>
      <c r="E24" s="10">
        <v>1.1000000000000001</v>
      </c>
      <c r="F24" s="10">
        <v>1.25</v>
      </c>
      <c r="G24" s="10">
        <v>0</v>
      </c>
      <c r="H24" s="116">
        <f t="shared" si="0"/>
        <v>18189125.250457335</v>
      </c>
    </row>
    <row r="25" spans="1:8">
      <c r="A25" s="10">
        <f>'4B_N2O emission'!B25</f>
        <v>2024</v>
      </c>
      <c r="B25" s="114">
        <f>'4D1_TOW_DomesticWastewater'!B25</f>
        <v>4235478.9300000006</v>
      </c>
      <c r="C25" s="187">
        <f t="shared" si="1"/>
        <v>19.953333333333333</v>
      </c>
      <c r="D25" s="10">
        <v>0.16</v>
      </c>
      <c r="E25" s="10">
        <v>1.1000000000000001</v>
      </c>
      <c r="F25" s="10">
        <v>1.25</v>
      </c>
      <c r="G25" s="10">
        <v>0</v>
      </c>
      <c r="H25" s="116">
        <f t="shared" si="0"/>
        <v>18592623.041652005</v>
      </c>
    </row>
    <row r="26" spans="1:8">
      <c r="A26" s="10">
        <f>'4B_N2O emission'!B26</f>
        <v>2025</v>
      </c>
      <c r="B26" s="114">
        <f>'4D1_TOW_DomesticWastewater'!B26</f>
        <v>4322597.45</v>
      </c>
      <c r="C26" s="187">
        <f t="shared" si="1"/>
        <v>19.953333333333333</v>
      </c>
      <c r="D26" s="10">
        <v>0.16</v>
      </c>
      <c r="E26" s="10">
        <v>1.1000000000000001</v>
      </c>
      <c r="F26" s="10">
        <v>1.25</v>
      </c>
      <c r="G26" s="10">
        <v>0</v>
      </c>
      <c r="H26" s="116">
        <f t="shared" si="0"/>
        <v>18975050.112846669</v>
      </c>
    </row>
    <row r="27" spans="1:8">
      <c r="A27" s="10">
        <f>'4B_N2O emission'!B27</f>
        <v>2026</v>
      </c>
      <c r="B27" s="114">
        <f>'4D1_TOW_DomesticWastewater'!B27</f>
        <v>4414515.97</v>
      </c>
      <c r="C27" s="187">
        <f t="shared" si="1"/>
        <v>19.953333333333333</v>
      </c>
      <c r="D27" s="10">
        <v>0.16</v>
      </c>
      <c r="E27" s="10">
        <v>1.1000000000000001</v>
      </c>
      <c r="F27" s="10">
        <v>1.25</v>
      </c>
      <c r="G27" s="10">
        <v>0</v>
      </c>
      <c r="H27" s="116">
        <f t="shared" si="0"/>
        <v>19378547.904041331</v>
      </c>
    </row>
    <row r="28" spans="1:8">
      <c r="A28" s="10">
        <f>'4B_N2O emission'!B28</f>
        <v>2027</v>
      </c>
      <c r="B28" s="114">
        <f>'4D1_TOW_DomesticWastewater'!B28</f>
        <v>4506434.49</v>
      </c>
      <c r="C28" s="187">
        <f t="shared" si="1"/>
        <v>19.953333333333333</v>
      </c>
      <c r="D28" s="10">
        <v>0.16</v>
      </c>
      <c r="E28" s="10">
        <v>1.1000000000000001</v>
      </c>
      <c r="F28" s="10">
        <v>1.25</v>
      </c>
      <c r="G28" s="10">
        <v>0</v>
      </c>
      <c r="H28" s="116">
        <f t="shared" si="0"/>
        <v>19782045.695236001</v>
      </c>
    </row>
    <row r="29" spans="1:8">
      <c r="A29" s="10">
        <f>'4B_N2O emission'!B29</f>
        <v>2028</v>
      </c>
      <c r="B29" s="114">
        <f>'4D1_TOW_DomesticWastewater'!B29</f>
        <v>4598353.01</v>
      </c>
      <c r="C29" s="187">
        <f t="shared" si="1"/>
        <v>19.953333333333333</v>
      </c>
      <c r="D29" s="10">
        <v>0.16</v>
      </c>
      <c r="E29" s="10">
        <v>1.1000000000000001</v>
      </c>
      <c r="F29" s="10">
        <v>1.25</v>
      </c>
      <c r="G29" s="10">
        <v>0</v>
      </c>
      <c r="H29" s="116">
        <f t="shared" si="0"/>
        <v>20185543.486430667</v>
      </c>
    </row>
    <row r="30" spans="1:8">
      <c r="A30" s="10">
        <f>'4B_N2O emission'!B30</f>
        <v>2029</v>
      </c>
      <c r="B30" s="114">
        <f>'4D1_TOW_DomesticWastewater'!B30</f>
        <v>4690271.53</v>
      </c>
      <c r="C30" s="187">
        <f t="shared" si="1"/>
        <v>19.953333333333333</v>
      </c>
      <c r="D30" s="10">
        <v>0.16</v>
      </c>
      <c r="E30" s="10">
        <v>1.1000000000000001</v>
      </c>
      <c r="F30" s="10">
        <v>1.25</v>
      </c>
      <c r="G30" s="10">
        <v>0</v>
      </c>
      <c r="H30" s="116">
        <f t="shared" si="0"/>
        <v>20589041.277625337</v>
      </c>
    </row>
    <row r="31" spans="1:8">
      <c r="A31" s="10">
        <f>'4B_N2O emission'!B31</f>
        <v>2030</v>
      </c>
      <c r="B31" s="114">
        <f>'4D1_TOW_DomesticWastewater'!B31</f>
        <v>4782190.0500000007</v>
      </c>
      <c r="C31" s="187">
        <f t="shared" si="1"/>
        <v>19.953333333333333</v>
      </c>
      <c r="D31" s="10">
        <v>0.16</v>
      </c>
      <c r="E31" s="10">
        <v>1.1000000000000001</v>
      </c>
      <c r="F31" s="10">
        <v>1.25</v>
      </c>
      <c r="G31" s="10">
        <v>0</v>
      </c>
      <c r="H31" s="116">
        <f t="shared" si="0"/>
        <v>20992539.068820007</v>
      </c>
    </row>
    <row r="32" spans="1:8">
      <c r="A32" s="10">
        <f>'4B_N2O emission'!B32</f>
        <v>2031</v>
      </c>
      <c r="B32" s="114">
        <f>'4C1_Amount_Waste_OpenBurned'!B32</f>
        <v>0</v>
      </c>
      <c r="C32" s="115"/>
      <c r="D32" s="10">
        <v>0.16</v>
      </c>
      <c r="E32" s="10">
        <v>1.1000000000000001</v>
      </c>
      <c r="F32" s="10">
        <v>1.25</v>
      </c>
      <c r="G32" s="10">
        <v>0</v>
      </c>
      <c r="H32" s="116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13" zoomScale="85" zoomScaleNormal="85" workbookViewId="0">
      <selection activeCell="B11" sqref="B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5" t="s">
        <v>0</v>
      </c>
      <c r="B2" s="286" t="s">
        <v>1</v>
      </c>
      <c r="C2" s="287"/>
      <c r="D2" s="287"/>
      <c r="E2" s="287"/>
      <c r="F2" s="287"/>
      <c r="G2" s="288"/>
    </row>
    <row r="3" spans="1:7" ht="16.5" customHeight="1">
      <c r="A3" s="75" t="s">
        <v>2</v>
      </c>
      <c r="B3" s="286" t="s">
        <v>117</v>
      </c>
      <c r="C3" s="287"/>
      <c r="D3" s="287"/>
      <c r="E3" s="287"/>
      <c r="F3" s="287"/>
      <c r="G3" s="288"/>
    </row>
    <row r="4" spans="1:7" ht="16.5" customHeight="1">
      <c r="A4" s="75" t="s">
        <v>4</v>
      </c>
      <c r="B4" s="286" t="s">
        <v>118</v>
      </c>
      <c r="C4" s="287"/>
      <c r="D4" s="287"/>
      <c r="E4" s="287"/>
      <c r="F4" s="287"/>
      <c r="G4" s="288"/>
    </row>
    <row r="5" spans="1:7" ht="16.5" customHeight="1">
      <c r="A5" s="75" t="s">
        <v>6</v>
      </c>
      <c r="B5" s="286" t="s">
        <v>188</v>
      </c>
      <c r="C5" s="287"/>
      <c r="D5" s="287"/>
      <c r="E5" s="287"/>
      <c r="F5" s="287"/>
      <c r="G5" s="288"/>
    </row>
    <row r="6" spans="1:7">
      <c r="A6" s="113"/>
      <c r="B6" s="285"/>
      <c r="C6" s="285"/>
      <c r="D6" s="285"/>
      <c r="E6" s="285"/>
      <c r="F6" s="285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89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17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2011</v>
      </c>
      <c r="B11" s="118">
        <f>'4D1_N_effluent'!H12</f>
        <v>14125606.123199999</v>
      </c>
      <c r="C11" s="118">
        <v>5.0000000000000001E-3</v>
      </c>
      <c r="D11" s="119">
        <f>44/28</f>
        <v>1.5714285714285714</v>
      </c>
      <c r="E11" s="120">
        <v>0</v>
      </c>
      <c r="F11" s="119">
        <f>(B11*C11*D11)-E11</f>
        <v>110986.90525371429</v>
      </c>
      <c r="G11" s="121">
        <f>F11/(10^6)</f>
        <v>0.11098690525371428</v>
      </c>
    </row>
    <row r="12" spans="1:7">
      <c r="A12" s="10">
        <f>'4B_N2O emission'!B13</f>
        <v>2012</v>
      </c>
      <c r="B12" s="122">
        <f>'4D1_N_effluent'!H13</f>
        <v>13911739.776000004</v>
      </c>
      <c r="C12" s="122">
        <v>5.0000000000000001E-3</v>
      </c>
      <c r="D12" s="123">
        <f t="shared" ref="D12:D31" si="0">44/28</f>
        <v>1.5714285714285714</v>
      </c>
      <c r="E12" s="124">
        <v>0</v>
      </c>
      <c r="F12" s="123">
        <f t="shared" ref="F12:F31" si="1">(B12*C12*D12)-E12</f>
        <v>109306.52681142862</v>
      </c>
      <c r="G12" s="125">
        <f t="shared" ref="G12:G31" si="2">F12/(10^6)</f>
        <v>0.10930652681142862</v>
      </c>
    </row>
    <row r="13" spans="1:7">
      <c r="A13" s="10">
        <f>'4B_N2O emission'!B14</f>
        <v>2013</v>
      </c>
      <c r="B13" s="122">
        <f>'4D1_N_effluent'!H14</f>
        <v>14042018.0736</v>
      </c>
      <c r="C13" s="122">
        <v>5.0000000000000001E-3</v>
      </c>
      <c r="D13" s="123">
        <f t="shared" si="0"/>
        <v>1.5714285714285714</v>
      </c>
      <c r="E13" s="124">
        <v>0</v>
      </c>
      <c r="F13" s="123">
        <f t="shared" si="1"/>
        <v>110330.14200685715</v>
      </c>
      <c r="G13" s="125">
        <f t="shared" si="2"/>
        <v>0.11033014200685715</v>
      </c>
    </row>
    <row r="14" spans="1:7">
      <c r="A14" s="10">
        <f>'4B_N2O emission'!B15</f>
        <v>2014</v>
      </c>
      <c r="B14" s="122">
        <f>'4D1_N_effluent'!H15</f>
        <v>14685554.364800002</v>
      </c>
      <c r="C14" s="122">
        <v>5.0000000000000001E-3</v>
      </c>
      <c r="D14" s="123">
        <f t="shared" si="0"/>
        <v>1.5714285714285714</v>
      </c>
      <c r="E14" s="124">
        <v>0</v>
      </c>
      <c r="F14" s="123">
        <f t="shared" si="1"/>
        <v>115386.49858057144</v>
      </c>
      <c r="G14" s="125">
        <f t="shared" si="2"/>
        <v>0.11538649858057144</v>
      </c>
    </row>
    <row r="15" spans="1:7">
      <c r="A15" s="10">
        <f>'4B_N2O emission'!B16</f>
        <v>2015</v>
      </c>
      <c r="B15" s="122">
        <f>'4D1_N_effluent'!H16</f>
        <v>15015688.649866665</v>
      </c>
      <c r="C15" s="122">
        <v>5.0000000000000001E-3</v>
      </c>
      <c r="D15" s="123">
        <f t="shared" si="0"/>
        <v>1.5714285714285714</v>
      </c>
      <c r="E15" s="124">
        <v>0</v>
      </c>
      <c r="F15" s="123">
        <f t="shared" si="1"/>
        <v>117980.41082038094</v>
      </c>
      <c r="G15" s="125">
        <f t="shared" si="2"/>
        <v>0.11798041082038095</v>
      </c>
    </row>
    <row r="16" spans="1:7">
      <c r="A16" s="10">
        <f>'4B_N2O emission'!B17</f>
        <v>2016</v>
      </c>
      <c r="B16" s="122">
        <f>'4D1_N_effluent'!H17</f>
        <v>15343136.418133337</v>
      </c>
      <c r="C16" s="122">
        <v>5.0000000000000001E-3</v>
      </c>
      <c r="D16" s="123">
        <f t="shared" si="0"/>
        <v>1.5714285714285714</v>
      </c>
      <c r="E16" s="124">
        <v>0</v>
      </c>
      <c r="F16" s="123">
        <f t="shared" si="1"/>
        <v>120553.21471390479</v>
      </c>
      <c r="G16" s="125">
        <f t="shared" si="2"/>
        <v>0.12055321471390479</v>
      </c>
    </row>
    <row r="17" spans="1:7">
      <c r="A17" s="10">
        <f>'4B_N2O emission'!B18</f>
        <v>2017</v>
      </c>
      <c r="B17" s="122">
        <f>'4D1_N_effluent'!H18</f>
        <v>15768138.503289336</v>
      </c>
      <c r="C17" s="122">
        <v>5.0000000000000001E-3</v>
      </c>
      <c r="D17" s="123">
        <f t="shared" si="0"/>
        <v>1.5714285714285714</v>
      </c>
      <c r="E17" s="124">
        <v>0</v>
      </c>
      <c r="F17" s="123">
        <f t="shared" si="1"/>
        <v>123892.51681155906</v>
      </c>
      <c r="G17" s="125">
        <f t="shared" si="2"/>
        <v>0.12389251681155906</v>
      </c>
    </row>
    <row r="18" spans="1:7">
      <c r="A18" s="10">
        <f>'4B_N2O emission'!B19</f>
        <v>2018</v>
      </c>
      <c r="B18" s="122">
        <f>'4D1_N_effluent'!H19</f>
        <v>16171636.294484004</v>
      </c>
      <c r="C18" s="122">
        <v>5.0000000000000001E-3</v>
      </c>
      <c r="D18" s="123">
        <f t="shared" si="0"/>
        <v>1.5714285714285714</v>
      </c>
      <c r="E18" s="124">
        <v>0</v>
      </c>
      <c r="F18" s="123">
        <f t="shared" si="1"/>
        <v>127062.85659951718</v>
      </c>
      <c r="G18" s="125">
        <f t="shared" si="2"/>
        <v>0.12706285659951719</v>
      </c>
    </row>
    <row r="19" spans="1:7">
      <c r="A19" s="10">
        <f>'4B_N2O emission'!B20</f>
        <v>2019</v>
      </c>
      <c r="B19" s="122">
        <f>'4D1_N_effluent'!H20</f>
        <v>16575134.085678671</v>
      </c>
      <c r="C19" s="122">
        <v>5.0000000000000001E-3</v>
      </c>
      <c r="D19" s="123">
        <f t="shared" si="0"/>
        <v>1.5714285714285714</v>
      </c>
      <c r="E19" s="124">
        <v>0</v>
      </c>
      <c r="F19" s="123">
        <f t="shared" si="1"/>
        <v>130233.19638747527</v>
      </c>
      <c r="G19" s="125">
        <f t="shared" si="2"/>
        <v>0.13023319638747527</v>
      </c>
    </row>
    <row r="20" spans="1:7">
      <c r="A20" s="10">
        <f>'4B_N2O emission'!B21</f>
        <v>2020</v>
      </c>
      <c r="B20" s="122">
        <f>'4D1_N_effluent'!H21</f>
        <v>16978631.876873337</v>
      </c>
      <c r="C20" s="122">
        <v>5.0000000000000001E-3</v>
      </c>
      <c r="D20" s="123">
        <f t="shared" si="0"/>
        <v>1.5714285714285714</v>
      </c>
      <c r="E20" s="124">
        <v>0</v>
      </c>
      <c r="F20" s="123">
        <f t="shared" si="1"/>
        <v>133403.53617543337</v>
      </c>
      <c r="G20" s="125">
        <f t="shared" si="2"/>
        <v>0.13340353617543338</v>
      </c>
    </row>
    <row r="21" spans="1:7">
      <c r="A21" s="10">
        <f>'4B_N2O emission'!B22</f>
        <v>2021</v>
      </c>
      <c r="B21" s="122">
        <f>'4D1_N_effluent'!H22</f>
        <v>17382129.668067999</v>
      </c>
      <c r="C21" s="122">
        <v>5.0000000000000001E-3</v>
      </c>
      <c r="D21" s="123">
        <f t="shared" si="0"/>
        <v>1.5714285714285714</v>
      </c>
      <c r="E21" s="124">
        <v>0</v>
      </c>
      <c r="F21" s="123">
        <f t="shared" si="1"/>
        <v>136573.87596339142</v>
      </c>
      <c r="G21" s="125">
        <f t="shared" si="2"/>
        <v>0.13657387596339141</v>
      </c>
    </row>
    <row r="22" spans="1:7">
      <c r="A22" s="10">
        <f>'4B_N2O emission'!B23</f>
        <v>2022</v>
      </c>
      <c r="B22" s="122">
        <f>'4D1_N_effluent'!H23</f>
        <v>17785627.459262669</v>
      </c>
      <c r="C22" s="122">
        <v>5.0000000000000001E-3</v>
      </c>
      <c r="D22" s="123">
        <f t="shared" si="0"/>
        <v>1.5714285714285714</v>
      </c>
      <c r="E22" s="124">
        <v>0</v>
      </c>
      <c r="F22" s="123">
        <f t="shared" si="1"/>
        <v>139744.21575134955</v>
      </c>
      <c r="G22" s="125">
        <f t="shared" si="2"/>
        <v>0.13974421575134954</v>
      </c>
    </row>
    <row r="23" spans="1:7">
      <c r="A23" s="10">
        <f>'4B_N2O emission'!B24</f>
        <v>2023</v>
      </c>
      <c r="B23" s="122">
        <f>'4D1_N_effluent'!H24</f>
        <v>18189125.250457335</v>
      </c>
      <c r="C23" s="122">
        <v>5.0000000000000001E-3</v>
      </c>
      <c r="D23" s="123">
        <f t="shared" si="0"/>
        <v>1.5714285714285714</v>
      </c>
      <c r="E23" s="124">
        <v>0</v>
      </c>
      <c r="F23" s="123">
        <f t="shared" si="1"/>
        <v>142914.55553930762</v>
      </c>
      <c r="G23" s="125">
        <f t="shared" si="2"/>
        <v>0.14291455553930763</v>
      </c>
    </row>
    <row r="24" spans="1:7">
      <c r="A24" s="10">
        <f>'4B_N2O emission'!B25</f>
        <v>2024</v>
      </c>
      <c r="B24" s="122">
        <f>'4D1_N_effluent'!H25</f>
        <v>18592623.041652005</v>
      </c>
      <c r="C24" s="122">
        <v>5.0000000000000001E-3</v>
      </c>
      <c r="D24" s="123">
        <f t="shared" si="0"/>
        <v>1.5714285714285714</v>
      </c>
      <c r="E24" s="124">
        <v>0</v>
      </c>
      <c r="F24" s="123">
        <f t="shared" si="1"/>
        <v>146084.89532726575</v>
      </c>
      <c r="G24" s="125">
        <f t="shared" si="2"/>
        <v>0.14608489532726576</v>
      </c>
    </row>
    <row r="25" spans="1:7">
      <c r="A25" s="10">
        <f>'4B_N2O emission'!B26</f>
        <v>2025</v>
      </c>
      <c r="B25" s="122">
        <f>'4D1_N_effluent'!H26</f>
        <v>18975050.112846669</v>
      </c>
      <c r="C25" s="122">
        <v>5.0000000000000001E-3</v>
      </c>
      <c r="D25" s="123">
        <f t="shared" si="0"/>
        <v>1.5714285714285714</v>
      </c>
      <c r="E25" s="124">
        <v>0</v>
      </c>
      <c r="F25" s="123">
        <f t="shared" si="1"/>
        <v>149089.67945808097</v>
      </c>
      <c r="G25" s="125">
        <f t="shared" si="2"/>
        <v>0.14908967945808096</v>
      </c>
    </row>
    <row r="26" spans="1:7">
      <c r="A26" s="10">
        <f>'4B_N2O emission'!B27</f>
        <v>2026</v>
      </c>
      <c r="B26" s="122">
        <f>'4D1_N_effluent'!H27</f>
        <v>19378547.904041331</v>
      </c>
      <c r="C26" s="122">
        <v>5.0000000000000001E-3</v>
      </c>
      <c r="D26" s="123">
        <f t="shared" si="0"/>
        <v>1.5714285714285714</v>
      </c>
      <c r="E26" s="124">
        <v>0</v>
      </c>
      <c r="F26" s="123">
        <f t="shared" si="1"/>
        <v>152260.01924603904</v>
      </c>
      <c r="G26" s="125">
        <f t="shared" si="2"/>
        <v>0.15226001924603905</v>
      </c>
    </row>
    <row r="27" spans="1:7">
      <c r="A27" s="10">
        <f>'4B_N2O emission'!B28</f>
        <v>2027</v>
      </c>
      <c r="B27" s="122">
        <f>'4D1_N_effluent'!H28</f>
        <v>19782045.695236001</v>
      </c>
      <c r="C27" s="122">
        <v>5.0000000000000001E-3</v>
      </c>
      <c r="D27" s="123">
        <f t="shared" si="0"/>
        <v>1.5714285714285714</v>
      </c>
      <c r="E27" s="124">
        <v>0</v>
      </c>
      <c r="F27" s="123">
        <f t="shared" si="1"/>
        <v>155430.35903399717</v>
      </c>
      <c r="G27" s="125">
        <f t="shared" si="2"/>
        <v>0.15543035903399718</v>
      </c>
    </row>
    <row r="28" spans="1:7">
      <c r="A28" s="10">
        <f>'4B_N2O emission'!B29</f>
        <v>2028</v>
      </c>
      <c r="B28" s="122">
        <f>'4D1_N_effluent'!H29</f>
        <v>20185543.486430667</v>
      </c>
      <c r="C28" s="122">
        <v>5.0000000000000001E-3</v>
      </c>
      <c r="D28" s="123">
        <f t="shared" si="0"/>
        <v>1.5714285714285714</v>
      </c>
      <c r="E28" s="124">
        <v>0</v>
      </c>
      <c r="F28" s="123">
        <f t="shared" si="1"/>
        <v>158600.69882195524</v>
      </c>
      <c r="G28" s="125">
        <f t="shared" si="2"/>
        <v>0.15860069882195524</v>
      </c>
    </row>
    <row r="29" spans="1:7">
      <c r="A29" s="10">
        <f>'4B_N2O emission'!B30</f>
        <v>2029</v>
      </c>
      <c r="B29" s="122">
        <f>'4D1_N_effluent'!H30</f>
        <v>20589041.277625337</v>
      </c>
      <c r="C29" s="122">
        <v>5.0000000000000001E-3</v>
      </c>
      <c r="D29" s="123">
        <f t="shared" si="0"/>
        <v>1.5714285714285714</v>
      </c>
      <c r="E29" s="124">
        <v>0</v>
      </c>
      <c r="F29" s="123">
        <f t="shared" si="1"/>
        <v>161771.03860991338</v>
      </c>
      <c r="G29" s="125">
        <f t="shared" si="2"/>
        <v>0.16177103860991338</v>
      </c>
    </row>
    <row r="30" spans="1:7">
      <c r="A30" s="10">
        <f>'4B_N2O emission'!B31</f>
        <v>2030</v>
      </c>
      <c r="B30" s="122">
        <f>'4D1_N_effluent'!H31</f>
        <v>20992539.068820007</v>
      </c>
      <c r="C30" s="122">
        <v>5.0000000000000001E-3</v>
      </c>
      <c r="D30" s="123">
        <f t="shared" si="0"/>
        <v>1.5714285714285714</v>
      </c>
      <c r="E30" s="124">
        <v>0</v>
      </c>
      <c r="F30" s="123">
        <f t="shared" si="1"/>
        <v>164941.37839787148</v>
      </c>
      <c r="G30" s="125">
        <f t="shared" si="2"/>
        <v>0.16494137839787149</v>
      </c>
    </row>
    <row r="31" spans="1:7">
      <c r="A31" s="10">
        <f>'4B_N2O emission'!B32</f>
        <v>2031</v>
      </c>
      <c r="B31" s="122">
        <f>'4D1_N_effluent'!H32</f>
        <v>0</v>
      </c>
      <c r="C31" s="122">
        <v>5.0000000000000001E-3</v>
      </c>
      <c r="D31" s="123">
        <f t="shared" si="0"/>
        <v>1.5714285714285714</v>
      </c>
      <c r="E31" s="124">
        <v>0</v>
      </c>
      <c r="F31" s="123">
        <f t="shared" si="1"/>
        <v>0</v>
      </c>
      <c r="G31" s="125">
        <f t="shared" si="2"/>
        <v>0</v>
      </c>
    </row>
    <row r="32" spans="1:7">
      <c r="C32" s="126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zoomScaleNormal="100" workbookViewId="0">
      <selection activeCell="C12" sqref="C12:C31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223"/>
      <c r="B1" s="223"/>
      <c r="C1" s="223"/>
      <c r="D1" s="223"/>
      <c r="E1" s="223"/>
      <c r="F1" s="223"/>
      <c r="G1" s="223"/>
    </row>
    <row r="2" spans="1:7">
      <c r="A2" s="198" t="s">
        <v>0</v>
      </c>
      <c r="B2" s="198"/>
      <c r="C2" s="197" t="s">
        <v>1</v>
      </c>
      <c r="D2" s="197"/>
      <c r="E2" s="197"/>
      <c r="F2" s="197"/>
      <c r="G2" s="197"/>
    </row>
    <row r="3" spans="1:7">
      <c r="A3" s="198" t="s">
        <v>2</v>
      </c>
      <c r="B3" s="198"/>
      <c r="C3" s="197" t="s">
        <v>3</v>
      </c>
      <c r="D3" s="197"/>
      <c r="E3" s="197"/>
      <c r="F3" s="197"/>
      <c r="G3" s="197"/>
    </row>
    <row r="4" spans="1:7">
      <c r="A4" s="198" t="s">
        <v>4</v>
      </c>
      <c r="B4" s="198"/>
      <c r="C4" s="197" t="s">
        <v>5</v>
      </c>
      <c r="D4" s="197"/>
      <c r="E4" s="197"/>
      <c r="F4" s="197"/>
      <c r="G4" s="197"/>
    </row>
    <row r="5" spans="1:7" ht="14.25" customHeight="1">
      <c r="A5" s="198" t="s">
        <v>6</v>
      </c>
      <c r="B5" s="198"/>
      <c r="C5" s="197" t="s">
        <v>7</v>
      </c>
      <c r="D5" s="197"/>
      <c r="E5" s="197"/>
      <c r="F5" s="197"/>
      <c r="G5" s="197"/>
    </row>
    <row r="6" spans="1:7">
      <c r="A6" s="56"/>
      <c r="B6" s="57"/>
      <c r="C6" s="58" t="s">
        <v>8</v>
      </c>
      <c r="D6" s="214" t="s">
        <v>9</v>
      </c>
      <c r="E6" s="215"/>
      <c r="F6" s="216" t="s">
        <v>10</v>
      </c>
      <c r="G6" s="215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202" t="s">
        <v>16</v>
      </c>
      <c r="B8" s="208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203"/>
      <c r="B9" s="209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204"/>
      <c r="B10" s="210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211" t="s">
        <v>27</v>
      </c>
      <c r="B12" s="10">
        <v>2011</v>
      </c>
      <c r="C12" s="131">
        <f>'[2]Fraksi pengelolaan sampah BaU'!D29</f>
        <v>8.9867006549999999</v>
      </c>
      <c r="D12" s="64">
        <v>4</v>
      </c>
      <c r="E12" s="65">
        <f>C12*D12/1000</f>
        <v>3.5946802620000003E-2</v>
      </c>
      <c r="F12" s="66">
        <v>0</v>
      </c>
      <c r="G12" s="65">
        <f>E12-F12</f>
        <v>3.5946802620000003E-2</v>
      </c>
    </row>
    <row r="13" spans="1:7">
      <c r="A13" s="212"/>
      <c r="B13" s="10">
        <v>2012</v>
      </c>
      <c r="C13" s="131">
        <f>'[2]Fraksi pengelolaan sampah BaU'!D30</f>
        <v>9.1794243600000005</v>
      </c>
      <c r="D13" s="64">
        <v>4</v>
      </c>
      <c r="E13" s="65">
        <f t="shared" ref="E13:E32" si="0">C13*D13/1000</f>
        <v>3.6717697440000002E-2</v>
      </c>
      <c r="F13" s="66">
        <v>0</v>
      </c>
      <c r="G13" s="65">
        <f t="shared" ref="G13:G32" si="1">E13-F13</f>
        <v>3.6717697440000002E-2</v>
      </c>
    </row>
    <row r="14" spans="1:7">
      <c r="A14" s="212"/>
      <c r="B14" s="10">
        <v>2013</v>
      </c>
      <c r="C14" s="131">
        <f>'[2]Fraksi pengelolaan sampah BaU'!D31</f>
        <v>9.3970986299999986</v>
      </c>
      <c r="D14" s="64">
        <v>4</v>
      </c>
      <c r="E14" s="65">
        <f t="shared" si="0"/>
        <v>3.7588394519999992E-2</v>
      </c>
      <c r="F14" s="66">
        <v>0</v>
      </c>
      <c r="G14" s="65">
        <f t="shared" si="1"/>
        <v>3.7588394519999992E-2</v>
      </c>
    </row>
    <row r="15" spans="1:7">
      <c r="A15" s="212"/>
      <c r="B15" s="10">
        <v>2014</v>
      </c>
      <c r="C15" s="131">
        <f>'[2]Fraksi pengelolaan sampah BaU'!D32</f>
        <v>9.6130567800000009</v>
      </c>
      <c r="D15" s="64">
        <v>4</v>
      </c>
      <c r="E15" s="65">
        <f t="shared" si="0"/>
        <v>3.8452227120000002E-2</v>
      </c>
      <c r="F15" s="66">
        <v>0</v>
      </c>
      <c r="G15" s="65">
        <f t="shared" si="1"/>
        <v>3.8452227120000002E-2</v>
      </c>
    </row>
    <row r="16" spans="1:7">
      <c r="A16" s="212"/>
      <c r="B16" s="10">
        <v>2015</v>
      </c>
      <c r="C16" s="131">
        <f>'[2]Fraksi pengelolaan sampah BaU'!D33</f>
        <v>9.82782585</v>
      </c>
      <c r="D16" s="64">
        <v>4</v>
      </c>
      <c r="E16" s="65">
        <f t="shared" si="0"/>
        <v>3.9311303399999997E-2</v>
      </c>
      <c r="F16" s="66">
        <v>0</v>
      </c>
      <c r="G16" s="65">
        <f t="shared" si="1"/>
        <v>3.9311303399999997E-2</v>
      </c>
    </row>
    <row r="17" spans="1:7">
      <c r="A17" s="212"/>
      <c r="B17" s="10">
        <v>2016</v>
      </c>
      <c r="C17" s="131">
        <f>'[2]Fraksi pengelolaan sampah BaU'!D34</f>
        <v>10.040911875000001</v>
      </c>
      <c r="D17" s="64">
        <v>4</v>
      </c>
      <c r="E17" s="65">
        <f t="shared" si="0"/>
        <v>4.0163647500000003E-2</v>
      </c>
      <c r="F17" s="66">
        <v>0</v>
      </c>
      <c r="G17" s="65">
        <f t="shared" si="1"/>
        <v>4.0163647500000003E-2</v>
      </c>
    </row>
    <row r="18" spans="1:7">
      <c r="A18" s="212"/>
      <c r="B18" s="10">
        <v>2017</v>
      </c>
      <c r="C18" s="131">
        <f>'[2]Fraksi pengelolaan sampah BaU'!D35</f>
        <v>10.613116877568974</v>
      </c>
      <c r="D18" s="64">
        <v>4</v>
      </c>
      <c r="E18" s="65">
        <f t="shared" si="0"/>
        <v>4.2452467510275892E-2</v>
      </c>
      <c r="F18" s="66">
        <v>0</v>
      </c>
      <c r="G18" s="65">
        <f t="shared" si="1"/>
        <v>4.2452467510275892E-2</v>
      </c>
    </row>
    <row r="19" spans="1:7">
      <c r="A19" s="212"/>
      <c r="B19" s="10">
        <v>2018</v>
      </c>
      <c r="C19" s="131">
        <f>'[2]Fraksi pengelolaan sampah BaU'!D36</f>
        <v>11.194364504246501</v>
      </c>
      <c r="D19" s="64">
        <v>4</v>
      </c>
      <c r="E19" s="65">
        <f t="shared" si="0"/>
        <v>4.4777458016986002E-2</v>
      </c>
      <c r="F19" s="66">
        <v>0</v>
      </c>
      <c r="G19" s="65">
        <f t="shared" si="1"/>
        <v>4.4777458016986002E-2</v>
      </c>
    </row>
    <row r="20" spans="1:7">
      <c r="A20" s="212"/>
      <c r="B20" s="10">
        <v>2019</v>
      </c>
      <c r="C20" s="131">
        <f>'[2]Fraksi pengelolaan sampah BaU'!D37</f>
        <v>11.800122741460841</v>
      </c>
      <c r="D20" s="64">
        <v>4</v>
      </c>
      <c r="E20" s="65">
        <f t="shared" si="0"/>
        <v>4.7200490965843361E-2</v>
      </c>
      <c r="F20" s="66">
        <v>0</v>
      </c>
      <c r="G20" s="65">
        <f t="shared" si="1"/>
        <v>4.7200490965843361E-2</v>
      </c>
    </row>
    <row r="21" spans="1:7">
      <c r="A21" s="212"/>
      <c r="B21" s="10">
        <v>2020</v>
      </c>
      <c r="C21" s="131">
        <f>'[2]Fraksi pengelolaan sampah BaU'!D38</f>
        <v>12.431316575627827</v>
      </c>
      <c r="D21" s="64">
        <v>4</v>
      </c>
      <c r="E21" s="65">
        <f t="shared" si="0"/>
        <v>4.9725266302511305E-2</v>
      </c>
      <c r="F21" s="66">
        <v>0</v>
      </c>
      <c r="G21" s="65">
        <f t="shared" si="1"/>
        <v>4.9725266302511305E-2</v>
      </c>
    </row>
    <row r="22" spans="1:7">
      <c r="A22" s="212"/>
      <c r="B22" s="10">
        <v>2021</v>
      </c>
      <c r="C22" s="131">
        <f>'[2]Fraksi pengelolaan sampah BaU'!D39</f>
        <v>13.088903808645576</v>
      </c>
      <c r="D22" s="64">
        <v>4</v>
      </c>
      <c r="E22" s="65">
        <f t="shared" si="0"/>
        <v>5.2355615234582299E-2</v>
      </c>
      <c r="F22" s="66">
        <v>0</v>
      </c>
      <c r="G22" s="65">
        <f>E22-F22</f>
        <v>5.2355615234582299E-2</v>
      </c>
    </row>
    <row r="23" spans="1:7">
      <c r="A23" s="212"/>
      <c r="B23" s="10">
        <v>2022</v>
      </c>
      <c r="C23" s="131">
        <f>'[2]Fraksi pengelolaan sampah BaU'!D40</f>
        <v>13.773876177056787</v>
      </c>
      <c r="D23" s="64">
        <v>4</v>
      </c>
      <c r="E23" s="65">
        <f t="shared" si="0"/>
        <v>5.5095504708227147E-2</v>
      </c>
      <c r="F23" s="66">
        <v>0</v>
      </c>
      <c r="G23" s="65">
        <f t="shared" si="1"/>
        <v>5.5095504708227147E-2</v>
      </c>
    </row>
    <row r="24" spans="1:7">
      <c r="A24" s="212"/>
      <c r="B24" s="10">
        <v>2023</v>
      </c>
      <c r="C24" s="131">
        <f>'[2]Fraksi pengelolaan sampah BaU'!D41</f>
        <v>14.487260508348861</v>
      </c>
      <c r="D24" s="64">
        <v>4</v>
      </c>
      <c r="E24" s="65">
        <f t="shared" si="0"/>
        <v>5.7949042033395445E-2</v>
      </c>
      <c r="F24" s="66">
        <v>0</v>
      </c>
      <c r="G24" s="65">
        <f t="shared" si="1"/>
        <v>5.7949042033395445E-2</v>
      </c>
    </row>
    <row r="25" spans="1:7">
      <c r="A25" s="212"/>
      <c r="B25" s="10">
        <v>2024</v>
      </c>
      <c r="C25" s="131">
        <f>'[2]Fraksi pengelolaan sampah BaU'!D42</f>
        <v>15.23011991559977</v>
      </c>
      <c r="D25" s="64">
        <v>4</v>
      </c>
      <c r="E25" s="65">
        <f t="shared" si="0"/>
        <v>6.092047966239908E-2</v>
      </c>
      <c r="F25" s="66">
        <v>0</v>
      </c>
      <c r="G25" s="65">
        <f t="shared" si="1"/>
        <v>6.092047966239908E-2</v>
      </c>
    </row>
    <row r="26" spans="1:7">
      <c r="A26" s="212"/>
      <c r="B26" s="10">
        <v>2025</v>
      </c>
      <c r="C26" s="131">
        <f>'[2]Fraksi pengelolaan sampah BaU'!D43</f>
        <v>16.003555031716076</v>
      </c>
      <c r="D26" s="64">
        <v>4</v>
      </c>
      <c r="E26" s="65">
        <f t="shared" si="0"/>
        <v>6.4014220126864307E-2</v>
      </c>
      <c r="F26" s="66">
        <v>0</v>
      </c>
      <c r="G26" s="65">
        <f t="shared" si="1"/>
        <v>6.4014220126864307E-2</v>
      </c>
    </row>
    <row r="27" spans="1:7">
      <c r="A27" s="212"/>
      <c r="B27" s="10">
        <v>2026</v>
      </c>
      <c r="C27" s="131">
        <f>'[2]Fraksi pengelolaan sampah BaU'!D44</f>
        <v>16.808705284549557</v>
      </c>
      <c r="D27" s="64">
        <v>4</v>
      </c>
      <c r="E27" s="65">
        <f t="shared" si="0"/>
        <v>6.7234821138198231E-2</v>
      </c>
      <c r="F27" s="66">
        <v>0</v>
      </c>
      <c r="G27" s="65">
        <f t="shared" si="1"/>
        <v>6.7234821138198231E-2</v>
      </c>
    </row>
    <row r="28" spans="1:7">
      <c r="A28" s="212"/>
      <c r="B28" s="10">
        <v>2027</v>
      </c>
      <c r="C28" s="131">
        <f>'[2]Fraksi pengelolaan sampah BaU'!D45</f>
        <v>17.646750214220045</v>
      </c>
      <c r="D28" s="64">
        <v>4</v>
      </c>
      <c r="E28" s="65">
        <f t="shared" si="0"/>
        <v>7.0587000856880175E-2</v>
      </c>
      <c r="F28" s="66">
        <v>0</v>
      </c>
      <c r="G28" s="65">
        <f t="shared" si="1"/>
        <v>7.0587000856880175E-2</v>
      </c>
    </row>
    <row r="29" spans="1:7">
      <c r="A29" s="212"/>
      <c r="B29" s="10">
        <v>2028</v>
      </c>
      <c r="C29" s="131">
        <f>'[2]Fraksi pengelolaan sampah BaU'!D46</f>
        <v>18.518910834014374</v>
      </c>
      <c r="D29" s="64">
        <v>4</v>
      </c>
      <c r="E29" s="65">
        <f t="shared" si="0"/>
        <v>7.4075643336057498E-2</v>
      </c>
      <c r="F29" s="66">
        <v>0</v>
      </c>
      <c r="G29" s="65">
        <f t="shared" si="1"/>
        <v>7.4075643336057498E-2</v>
      </c>
    </row>
    <row r="30" spans="1:7">
      <c r="A30" s="212"/>
      <c r="B30" s="10">
        <v>2029</v>
      </c>
      <c r="C30" s="131">
        <f>'[2]Fraksi pengelolaan sampah BaU'!D47</f>
        <v>19.426451036275481</v>
      </c>
      <c r="D30" s="64">
        <v>4</v>
      </c>
      <c r="E30" s="65">
        <f t="shared" si="0"/>
        <v>7.770580414510192E-2</v>
      </c>
      <c r="F30" s="66">
        <v>0</v>
      </c>
      <c r="G30" s="65">
        <f t="shared" si="1"/>
        <v>7.770580414510192E-2</v>
      </c>
    </row>
    <row r="31" spans="1:7">
      <c r="A31" s="212"/>
      <c r="B31" s="10">
        <v>2030</v>
      </c>
      <c r="C31" s="131">
        <f>'[2]Fraksi pengelolaan sampah BaU'!D48</f>
        <v>20.362991919999999</v>
      </c>
      <c r="D31" s="64">
        <v>4</v>
      </c>
      <c r="E31" s="65">
        <f t="shared" si="0"/>
        <v>8.1451967680000001E-2</v>
      </c>
      <c r="F31" s="66">
        <v>0</v>
      </c>
      <c r="G31" s="65">
        <f t="shared" si="1"/>
        <v>8.1451967680000001E-2</v>
      </c>
    </row>
    <row r="32" spans="1:7">
      <c r="A32" s="213"/>
      <c r="B32" s="10">
        <v>2031</v>
      </c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199"/>
      <c r="B37" s="200"/>
      <c r="C37" s="200"/>
      <c r="D37" s="200"/>
      <c r="E37" s="200"/>
      <c r="F37" s="201"/>
      <c r="G37" s="67"/>
    </row>
    <row r="38" spans="1:7" ht="24.75" customHeight="1">
      <c r="A38" s="217" t="s">
        <v>49</v>
      </c>
      <c r="B38" s="218"/>
      <c r="C38" s="218"/>
      <c r="D38" s="218"/>
      <c r="E38" s="218"/>
      <c r="F38" s="218"/>
      <c r="G38" s="219"/>
    </row>
    <row r="39" spans="1:7" ht="13.5" customHeight="1">
      <c r="A39" s="220" t="s">
        <v>50</v>
      </c>
      <c r="B39" s="221"/>
      <c r="C39" s="221"/>
      <c r="D39" s="221"/>
      <c r="E39" s="221"/>
      <c r="F39" s="221"/>
      <c r="G39" s="222"/>
    </row>
    <row r="40" spans="1:7" ht="13.5" customHeight="1">
      <c r="A40" s="205" t="s">
        <v>51</v>
      </c>
      <c r="B40" s="206"/>
      <c r="C40" s="206"/>
      <c r="D40" s="206"/>
      <c r="E40" s="206"/>
      <c r="F40" s="206"/>
      <c r="G40" s="207"/>
    </row>
  </sheetData>
  <mergeCells count="18">
    <mergeCell ref="A1:G1"/>
    <mergeCell ref="A2:B2"/>
    <mergeCell ref="C2:G2"/>
    <mergeCell ref="A3:B3"/>
    <mergeCell ref="C3:G3"/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7" zoomScaleNormal="100" workbookViewId="0">
      <selection activeCell="C12" sqref="C12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98" t="s">
        <v>0</v>
      </c>
      <c r="B2" s="198"/>
      <c r="C2" s="197" t="s">
        <v>1</v>
      </c>
      <c r="D2" s="197"/>
      <c r="E2" s="197"/>
    </row>
    <row r="3" spans="1:5" ht="13.5" customHeight="1">
      <c r="A3" s="198" t="s">
        <v>2</v>
      </c>
      <c r="B3" s="198"/>
      <c r="C3" s="197" t="s">
        <v>3</v>
      </c>
      <c r="D3" s="197"/>
      <c r="E3" s="197"/>
    </row>
    <row r="4" spans="1:5">
      <c r="A4" s="198" t="s">
        <v>4</v>
      </c>
      <c r="B4" s="198"/>
      <c r="C4" s="197" t="s">
        <v>5</v>
      </c>
      <c r="D4" s="197"/>
      <c r="E4" s="197"/>
    </row>
    <row r="5" spans="1:5" ht="15.75" customHeight="1">
      <c r="A5" s="198" t="s">
        <v>6</v>
      </c>
      <c r="B5" s="198"/>
      <c r="C5" s="197" t="s">
        <v>29</v>
      </c>
      <c r="D5" s="197"/>
      <c r="E5" s="197"/>
    </row>
    <row r="6" spans="1:5">
      <c r="A6" s="68"/>
      <c r="B6" s="69"/>
      <c r="C6" s="69" t="s">
        <v>8</v>
      </c>
      <c r="D6" s="224" t="s">
        <v>9</v>
      </c>
      <c r="E6" s="224"/>
    </row>
    <row r="7" spans="1:5">
      <c r="A7" s="3"/>
      <c r="B7" s="70"/>
      <c r="C7" s="10" t="s">
        <v>11</v>
      </c>
      <c r="D7" s="10" t="s">
        <v>12</v>
      </c>
      <c r="E7" s="10" t="s">
        <v>13</v>
      </c>
    </row>
    <row r="8" spans="1:5" ht="30" customHeight="1">
      <c r="A8" s="208" t="s">
        <v>16</v>
      </c>
      <c r="B8" s="208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208"/>
      <c r="B9" s="208"/>
      <c r="C9" s="1" t="s">
        <v>22</v>
      </c>
      <c r="D9" s="1" t="s">
        <v>32</v>
      </c>
      <c r="E9" s="1" t="s">
        <v>33</v>
      </c>
    </row>
    <row r="10" spans="1:5" ht="15" thickBot="1">
      <c r="A10" s="225"/>
      <c r="B10" s="225"/>
      <c r="C10" s="11"/>
      <c r="D10" s="11"/>
      <c r="E10" s="71" t="s">
        <v>202</v>
      </c>
    </row>
    <row r="11" spans="1:5" ht="14.25" customHeight="1" thickTop="1" thickBot="1">
      <c r="B11" s="60"/>
      <c r="C11" s="60"/>
      <c r="D11" s="60"/>
      <c r="E11" s="72" t="s">
        <v>230</v>
      </c>
    </row>
    <row r="12" spans="1:5" ht="13.5" thickTop="1">
      <c r="A12" s="226" t="s">
        <v>27</v>
      </c>
      <c r="B12" s="74">
        <f>'4B_CH4 emissions'!B12</f>
        <v>2011</v>
      </c>
      <c r="C12" s="132">
        <f>'4B_CH4 emissions'!C12</f>
        <v>8.9867006549999999</v>
      </c>
      <c r="D12" s="65">
        <v>0.3</v>
      </c>
      <c r="E12" s="65">
        <f>C12*D12/1000</f>
        <v>2.6960101964999999E-3</v>
      </c>
    </row>
    <row r="13" spans="1:5">
      <c r="A13" s="227"/>
      <c r="B13" s="74">
        <f>'4B_CH4 emissions'!B13</f>
        <v>2012</v>
      </c>
      <c r="C13" s="132">
        <f>'4B_CH4 emissions'!C13</f>
        <v>9.1794243600000005</v>
      </c>
      <c r="D13" s="65">
        <v>0.3</v>
      </c>
      <c r="E13" s="65">
        <f t="shared" ref="E13:E32" si="0">C13*D13/1000</f>
        <v>2.753827308E-3</v>
      </c>
    </row>
    <row r="14" spans="1:5">
      <c r="A14" s="227"/>
      <c r="B14" s="74">
        <f>'4B_CH4 emissions'!B14</f>
        <v>2013</v>
      </c>
      <c r="C14" s="132">
        <f>'4B_CH4 emissions'!C14</f>
        <v>9.3970986299999986</v>
      </c>
      <c r="D14" s="65">
        <v>0.3</v>
      </c>
      <c r="E14" s="65">
        <f t="shared" si="0"/>
        <v>2.8191295889999995E-3</v>
      </c>
    </row>
    <row r="15" spans="1:5">
      <c r="A15" s="227"/>
      <c r="B15" s="74">
        <f>'4B_CH4 emissions'!B15</f>
        <v>2014</v>
      </c>
      <c r="C15" s="132">
        <f>'4B_CH4 emissions'!C15</f>
        <v>9.6130567800000009</v>
      </c>
      <c r="D15" s="65">
        <v>0.3</v>
      </c>
      <c r="E15" s="65">
        <f t="shared" si="0"/>
        <v>2.883917034E-3</v>
      </c>
    </row>
    <row r="16" spans="1:5">
      <c r="A16" s="227"/>
      <c r="B16" s="74">
        <f>'4B_CH4 emissions'!B16</f>
        <v>2015</v>
      </c>
      <c r="C16" s="132">
        <f>'4B_CH4 emissions'!C16</f>
        <v>9.82782585</v>
      </c>
      <c r="D16" s="65">
        <v>0.3</v>
      </c>
      <c r="E16" s="65">
        <f t="shared" si="0"/>
        <v>2.9483477550000001E-3</v>
      </c>
    </row>
    <row r="17" spans="1:5">
      <c r="A17" s="227"/>
      <c r="B17" s="74">
        <f>'4B_CH4 emissions'!B17</f>
        <v>2016</v>
      </c>
      <c r="C17" s="132">
        <f>'4B_CH4 emissions'!C17</f>
        <v>10.040911875000001</v>
      </c>
      <c r="D17" s="65">
        <v>0.3</v>
      </c>
      <c r="E17" s="65">
        <f t="shared" si="0"/>
        <v>3.0122735625000003E-3</v>
      </c>
    </row>
    <row r="18" spans="1:5">
      <c r="A18" s="227"/>
      <c r="B18" s="74">
        <f>'4B_CH4 emissions'!B18</f>
        <v>2017</v>
      </c>
      <c r="C18" s="132">
        <f>'4B_CH4 emissions'!C18</f>
        <v>10.613116877568974</v>
      </c>
      <c r="D18" s="65">
        <v>0.3</v>
      </c>
      <c r="E18" s="65">
        <f t="shared" si="0"/>
        <v>3.1839350632706922E-3</v>
      </c>
    </row>
    <row r="19" spans="1:5">
      <c r="A19" s="227"/>
      <c r="B19" s="74">
        <f>'4B_CH4 emissions'!B19</f>
        <v>2018</v>
      </c>
      <c r="C19" s="132">
        <f>'4B_CH4 emissions'!C19</f>
        <v>11.194364504246501</v>
      </c>
      <c r="D19" s="65">
        <v>0.3</v>
      </c>
      <c r="E19" s="65">
        <f t="shared" si="0"/>
        <v>3.3583093512739503E-3</v>
      </c>
    </row>
    <row r="20" spans="1:5">
      <c r="A20" s="227"/>
      <c r="B20" s="74">
        <f>'4B_CH4 emissions'!B20</f>
        <v>2019</v>
      </c>
      <c r="C20" s="132">
        <f>'4B_CH4 emissions'!C20</f>
        <v>11.800122741460841</v>
      </c>
      <c r="D20" s="65">
        <v>0.3</v>
      </c>
      <c r="E20" s="65">
        <f t="shared" si="0"/>
        <v>3.5400368224382524E-3</v>
      </c>
    </row>
    <row r="21" spans="1:5">
      <c r="A21" s="227"/>
      <c r="B21" s="74">
        <f>'4B_CH4 emissions'!B21</f>
        <v>2020</v>
      </c>
      <c r="C21" s="132">
        <f>'4B_CH4 emissions'!C21</f>
        <v>12.431316575627827</v>
      </c>
      <c r="D21" s="65">
        <v>0.3</v>
      </c>
      <c r="E21" s="65">
        <f t="shared" si="0"/>
        <v>3.7293949726883479E-3</v>
      </c>
    </row>
    <row r="22" spans="1:5">
      <c r="A22" s="227"/>
      <c r="B22" s="74">
        <f>'4B_CH4 emissions'!B22</f>
        <v>2021</v>
      </c>
      <c r="C22" s="132">
        <f>'4B_CH4 emissions'!C22</f>
        <v>13.088903808645576</v>
      </c>
      <c r="D22" s="65">
        <v>0.3</v>
      </c>
      <c r="E22" s="65">
        <f t="shared" si="0"/>
        <v>3.9266711425936726E-3</v>
      </c>
    </row>
    <row r="23" spans="1:5">
      <c r="A23" s="227"/>
      <c r="B23" s="74">
        <f>'4B_CH4 emissions'!B23</f>
        <v>2022</v>
      </c>
      <c r="C23" s="180">
        <f>'4B_CH4 emissions'!C23</f>
        <v>13.773876177056787</v>
      </c>
      <c r="D23" s="65">
        <v>0.3</v>
      </c>
      <c r="E23" s="65">
        <f t="shared" si="0"/>
        <v>4.1321628531170362E-3</v>
      </c>
    </row>
    <row r="24" spans="1:5">
      <c r="A24" s="227"/>
      <c r="B24" s="74">
        <f>'4B_CH4 emissions'!B24</f>
        <v>2023</v>
      </c>
      <c r="C24" s="180">
        <f>'4B_CH4 emissions'!C24</f>
        <v>14.487260508348861</v>
      </c>
      <c r="D24" s="65">
        <v>0.3</v>
      </c>
      <c r="E24" s="65">
        <f t="shared" si="0"/>
        <v>4.3461781525046582E-3</v>
      </c>
    </row>
    <row r="25" spans="1:5">
      <c r="A25" s="227"/>
      <c r="B25" s="74">
        <f>'4B_CH4 emissions'!B25</f>
        <v>2024</v>
      </c>
      <c r="C25" s="180">
        <f>'4B_CH4 emissions'!C25</f>
        <v>15.23011991559977</v>
      </c>
      <c r="D25" s="65">
        <v>0.3</v>
      </c>
      <c r="E25" s="65">
        <f t="shared" si="0"/>
        <v>4.5690359746799313E-3</v>
      </c>
    </row>
    <row r="26" spans="1:5">
      <c r="A26" s="227"/>
      <c r="B26" s="74">
        <f>'4B_CH4 emissions'!B26</f>
        <v>2025</v>
      </c>
      <c r="C26" s="180">
        <f>'4B_CH4 emissions'!C26</f>
        <v>16.003555031716076</v>
      </c>
      <c r="D26" s="65">
        <v>0.3</v>
      </c>
      <c r="E26" s="65">
        <f t="shared" si="0"/>
        <v>4.8010665095148232E-3</v>
      </c>
    </row>
    <row r="27" spans="1:5">
      <c r="A27" s="227"/>
      <c r="B27" s="74">
        <f>'4B_CH4 emissions'!B27</f>
        <v>2026</v>
      </c>
      <c r="C27" s="180">
        <f>'4B_CH4 emissions'!C27</f>
        <v>16.808705284549557</v>
      </c>
      <c r="D27" s="65">
        <v>0.3</v>
      </c>
      <c r="E27" s="65">
        <f t="shared" si="0"/>
        <v>5.0426115853648666E-3</v>
      </c>
    </row>
    <row r="28" spans="1:5">
      <c r="A28" s="227"/>
      <c r="B28" s="74">
        <f>'4B_CH4 emissions'!B28</f>
        <v>2027</v>
      </c>
      <c r="C28" s="180">
        <f>'4B_CH4 emissions'!C28</f>
        <v>17.646750214220045</v>
      </c>
      <c r="D28" s="65">
        <v>0.3</v>
      </c>
      <c r="E28" s="65">
        <f t="shared" si="0"/>
        <v>5.2940250642660135E-3</v>
      </c>
    </row>
    <row r="29" spans="1:5">
      <c r="A29" s="227"/>
      <c r="B29" s="74">
        <f>'4B_CH4 emissions'!B29</f>
        <v>2028</v>
      </c>
      <c r="C29" s="180">
        <f>'4B_CH4 emissions'!C29</f>
        <v>18.518910834014374</v>
      </c>
      <c r="D29" s="65">
        <v>0.3</v>
      </c>
      <c r="E29" s="65">
        <f t="shared" si="0"/>
        <v>5.5556732502043118E-3</v>
      </c>
    </row>
    <row r="30" spans="1:5">
      <c r="A30" s="227"/>
      <c r="B30" s="74">
        <f>'4B_CH4 emissions'!B30</f>
        <v>2029</v>
      </c>
      <c r="C30" s="180">
        <f>'4B_CH4 emissions'!C30</f>
        <v>19.426451036275481</v>
      </c>
      <c r="D30" s="65">
        <v>0.3</v>
      </c>
      <c r="E30" s="65">
        <f t="shared" si="0"/>
        <v>5.8279353108826445E-3</v>
      </c>
    </row>
    <row r="31" spans="1:5">
      <c r="A31" s="227"/>
      <c r="B31" s="74">
        <f>'4B_CH4 emissions'!B31</f>
        <v>2030</v>
      </c>
      <c r="C31" s="180">
        <f>'4B_CH4 emissions'!C31</f>
        <v>20.362991919999999</v>
      </c>
      <c r="D31" s="65">
        <v>0.3</v>
      </c>
      <c r="E31" s="65">
        <f t="shared" si="0"/>
        <v>6.1088975759999997E-3</v>
      </c>
    </row>
    <row r="32" spans="1:5">
      <c r="A32" s="228"/>
      <c r="B32" s="4">
        <f>'4B_CH4 emissions'!B32</f>
        <v>2031</v>
      </c>
      <c r="C32" s="180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199"/>
      <c r="B38" s="200"/>
      <c r="C38" s="200"/>
      <c r="D38" s="201"/>
      <c r="E38" s="73"/>
    </row>
    <row r="39" spans="1:5" ht="13.5" customHeight="1">
      <c r="A39" s="217" t="s">
        <v>52</v>
      </c>
      <c r="B39" s="218"/>
      <c r="C39" s="218"/>
      <c r="D39" s="218"/>
      <c r="E39" s="219"/>
    </row>
    <row r="40" spans="1:5" ht="12.75" customHeight="1">
      <c r="A40" s="220" t="s">
        <v>50</v>
      </c>
      <c r="B40" s="221"/>
      <c r="C40" s="221"/>
      <c r="D40" s="221"/>
      <c r="E40" s="222"/>
    </row>
    <row r="41" spans="1:5" ht="13.5" customHeight="1">
      <c r="A41" s="205" t="s">
        <v>51</v>
      </c>
      <c r="B41" s="206"/>
      <c r="C41" s="206"/>
      <c r="D41" s="206"/>
      <c r="E41" s="207"/>
    </row>
  </sheetData>
  <mergeCells count="16">
    <mergeCell ref="A39:E39"/>
    <mergeCell ref="A40:E40"/>
    <mergeCell ref="A41:E41"/>
    <mergeCell ref="A38:D38"/>
    <mergeCell ref="D6:E6"/>
    <mergeCell ref="A8:A10"/>
    <mergeCell ref="B8:B10"/>
    <mergeCell ref="A12:A32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A13" zoomScaleNormal="100" workbookViewId="0">
      <selection activeCell="B12" sqref="B12:B31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5" t="s">
        <v>0</v>
      </c>
      <c r="B2" s="197" t="s">
        <v>1</v>
      </c>
      <c r="C2" s="197"/>
      <c r="D2" s="197"/>
      <c r="E2" s="197"/>
      <c r="F2" s="197"/>
      <c r="G2" s="197"/>
    </row>
    <row r="3" spans="1:7">
      <c r="A3" s="75" t="s">
        <v>2</v>
      </c>
      <c r="B3" s="197" t="s">
        <v>34</v>
      </c>
      <c r="C3" s="197"/>
      <c r="D3" s="197"/>
      <c r="E3" s="197"/>
      <c r="F3" s="197"/>
      <c r="G3" s="197"/>
    </row>
    <row r="4" spans="1:7" ht="13.5" customHeight="1">
      <c r="A4" s="75" t="s">
        <v>4</v>
      </c>
      <c r="B4" s="197" t="s">
        <v>35</v>
      </c>
      <c r="C4" s="197"/>
      <c r="D4" s="197"/>
      <c r="E4" s="197"/>
      <c r="F4" s="197"/>
      <c r="G4" s="197"/>
    </row>
    <row r="5" spans="1:7">
      <c r="A5" s="75" t="s">
        <v>6</v>
      </c>
      <c r="B5" s="197" t="s">
        <v>56</v>
      </c>
      <c r="C5" s="197"/>
      <c r="D5" s="197"/>
      <c r="E5" s="197"/>
      <c r="F5" s="197"/>
      <c r="G5" s="197"/>
    </row>
    <row r="6" spans="1:7">
      <c r="A6" s="231" t="s">
        <v>8</v>
      </c>
      <c r="B6" s="231"/>
      <c r="C6" s="231"/>
      <c r="D6" s="231"/>
      <c r="E6" s="231"/>
      <c r="F6" s="231"/>
      <c r="G6" s="231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91" t="s">
        <v>259</v>
      </c>
      <c r="B8" s="59" t="s">
        <v>59</v>
      </c>
      <c r="C8" s="133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32"/>
      <c r="B9" s="76" t="s">
        <v>64</v>
      </c>
      <c r="C9" s="76" t="s">
        <v>65</v>
      </c>
      <c r="D9" s="76" t="s">
        <v>66</v>
      </c>
      <c r="E9" s="76" t="s">
        <v>67</v>
      </c>
      <c r="F9" s="76"/>
      <c r="G9" s="76" t="s">
        <v>68</v>
      </c>
    </row>
    <row r="10" spans="1:7">
      <c r="A10" s="232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33"/>
      <c r="B11" s="70"/>
      <c r="C11" s="70"/>
      <c r="D11" s="77"/>
      <c r="E11" s="77"/>
      <c r="F11" s="77"/>
      <c r="G11" s="5" t="s">
        <v>73</v>
      </c>
    </row>
    <row r="12" spans="1:7" ht="13.5" thickTop="1">
      <c r="A12" s="79">
        <f>'4B_N2O emission'!B12</f>
        <v>2011</v>
      </c>
      <c r="B12" s="80">
        <f>'[2]timbulan sampah'!B5</f>
        <v>3131964</v>
      </c>
      <c r="C12" s="183">
        <v>0.35</v>
      </c>
      <c r="D12" s="42">
        <v>0.22</v>
      </c>
      <c r="E12" s="42">
        <v>0.5</v>
      </c>
      <c r="F12" s="79">
        <v>365</v>
      </c>
      <c r="G12" s="81">
        <f>B12*C12*D12*E12*F12*1000/(10^9)</f>
        <v>44.011924109999995</v>
      </c>
    </row>
    <row r="13" spans="1:7">
      <c r="A13" s="53">
        <f>'4B_N2O emission'!B13</f>
        <v>2012</v>
      </c>
      <c r="B13" s="80">
        <f>'[2]timbulan sampah'!B6</f>
        <v>3199696</v>
      </c>
      <c r="C13" s="183">
        <v>0.35</v>
      </c>
      <c r="D13" s="44">
        <v>0.22</v>
      </c>
      <c r="E13" s="44">
        <v>0.5</v>
      </c>
      <c r="F13" s="53">
        <v>365</v>
      </c>
      <c r="G13" s="82">
        <f t="shared" ref="G13:G32" si="0">B13*C13*D13*E13*F13*1000/(10^9)</f>
        <v>44.963728039999999</v>
      </c>
    </row>
    <row r="14" spans="1:7">
      <c r="A14" s="53">
        <f>'4B_N2O emission'!B14</f>
        <v>2013</v>
      </c>
      <c r="B14" s="80">
        <f>'[2]timbulan sampah'!B7</f>
        <v>3275844</v>
      </c>
      <c r="C14" s="183">
        <v>0.35</v>
      </c>
      <c r="D14" s="44">
        <v>0.22</v>
      </c>
      <c r="E14" s="44">
        <v>0.5</v>
      </c>
      <c r="F14" s="53">
        <v>365</v>
      </c>
      <c r="G14" s="82">
        <f t="shared" si="0"/>
        <v>46.033797809999996</v>
      </c>
    </row>
    <row r="15" spans="1:7">
      <c r="A15" s="53">
        <f>'4B_N2O emission'!B15</f>
        <v>2014</v>
      </c>
      <c r="B15" s="80">
        <f>'[2]timbulan sampah'!B8</f>
        <v>3351432</v>
      </c>
      <c r="C15" s="183">
        <v>0.35</v>
      </c>
      <c r="D15" s="44">
        <v>0.22</v>
      </c>
      <c r="E15" s="44">
        <v>0.5</v>
      </c>
      <c r="F15" s="53">
        <v>365</v>
      </c>
      <c r="G15" s="82">
        <f t="shared" si="0"/>
        <v>47.095998180000002</v>
      </c>
    </row>
    <row r="16" spans="1:7">
      <c r="A16" s="53">
        <f>'4B_N2O emission'!B16</f>
        <v>2015</v>
      </c>
      <c r="B16" s="80">
        <f>'[2]timbulan sampah'!B9</f>
        <v>3426638</v>
      </c>
      <c r="C16" s="183">
        <v>0.35</v>
      </c>
      <c r="D16" s="44">
        <v>0.22</v>
      </c>
      <c r="E16" s="44">
        <v>0.5</v>
      </c>
      <c r="F16" s="53">
        <v>365</v>
      </c>
      <c r="G16" s="82">
        <f t="shared" si="0"/>
        <v>48.152830495000003</v>
      </c>
    </row>
    <row r="17" spans="1:7">
      <c r="A17" s="53">
        <f>'4B_N2O emission'!B17</f>
        <v>2016</v>
      </c>
      <c r="B17" s="80">
        <f>'[2]timbulan sampah'!B10</f>
        <v>3501232</v>
      </c>
      <c r="C17" s="183">
        <v>0.35</v>
      </c>
      <c r="D17" s="44">
        <v>0.22</v>
      </c>
      <c r="E17" s="44">
        <v>0.5</v>
      </c>
      <c r="F17" s="53">
        <v>365</v>
      </c>
      <c r="G17" s="82">
        <f t="shared" si="0"/>
        <v>49.20106268</v>
      </c>
    </row>
    <row r="18" spans="1:7">
      <c r="A18" s="53">
        <f>'4B_N2O emission'!B18</f>
        <v>2017</v>
      </c>
      <c r="B18" s="80">
        <f>'[2]timbulan sampah'!B11</f>
        <v>3598049.29</v>
      </c>
      <c r="C18" s="183">
        <v>0.35</v>
      </c>
      <c r="D18" s="44">
        <v>0.22</v>
      </c>
      <c r="E18" s="44">
        <v>0.5</v>
      </c>
      <c r="F18" s="53">
        <v>365</v>
      </c>
      <c r="G18" s="82">
        <f t="shared" si="0"/>
        <v>50.561587647724998</v>
      </c>
    </row>
    <row r="19" spans="1:7">
      <c r="A19" s="53">
        <f>'4B_N2O emission'!B19</f>
        <v>2018</v>
      </c>
      <c r="B19" s="80">
        <f>'[2]timbulan sampah'!B12</f>
        <v>3689967.8100000005</v>
      </c>
      <c r="C19" s="183">
        <v>0.35</v>
      </c>
      <c r="D19" s="44">
        <v>0.22</v>
      </c>
      <c r="E19" s="44">
        <v>0.5</v>
      </c>
      <c r="F19" s="53">
        <v>365</v>
      </c>
      <c r="G19" s="82">
        <f t="shared" si="0"/>
        <v>51.853272650025005</v>
      </c>
    </row>
    <row r="20" spans="1:7">
      <c r="A20" s="53">
        <f>'4B_N2O emission'!B20</f>
        <v>2019</v>
      </c>
      <c r="B20" s="80">
        <f>'[2]timbulan sampah'!B13</f>
        <v>3781886.33</v>
      </c>
      <c r="C20" s="183">
        <v>0.35</v>
      </c>
      <c r="D20" s="44">
        <v>0.22</v>
      </c>
      <c r="E20" s="44">
        <v>0.5</v>
      </c>
      <c r="F20" s="53">
        <v>365</v>
      </c>
      <c r="G20" s="82">
        <f t="shared" si="0"/>
        <v>53.144957652325004</v>
      </c>
    </row>
    <row r="21" spans="1:7">
      <c r="A21" s="53">
        <f>'4B_N2O emission'!B21</f>
        <v>2020</v>
      </c>
      <c r="B21" s="80">
        <f>'[2]timbulan sampah'!B14</f>
        <v>3873804.85</v>
      </c>
      <c r="C21" s="183">
        <v>0.35</v>
      </c>
      <c r="D21" s="44">
        <v>0.22</v>
      </c>
      <c r="E21" s="44">
        <v>0.5</v>
      </c>
      <c r="F21" s="53">
        <v>365</v>
      </c>
      <c r="G21" s="82">
        <f t="shared" si="0"/>
        <v>54.436642654624997</v>
      </c>
    </row>
    <row r="22" spans="1:7">
      <c r="A22" s="53">
        <f>'4B_N2O emission'!B22</f>
        <v>2021</v>
      </c>
      <c r="B22" s="80">
        <f>'[2]timbulan sampah'!B15</f>
        <v>3965723.3699999996</v>
      </c>
      <c r="C22" s="183">
        <v>0.35</v>
      </c>
      <c r="D22" s="44">
        <v>0.22</v>
      </c>
      <c r="E22" s="44">
        <v>0.5</v>
      </c>
      <c r="F22" s="53">
        <v>365</v>
      </c>
      <c r="G22" s="82">
        <f t="shared" si="0"/>
        <v>55.728327656924996</v>
      </c>
    </row>
    <row r="23" spans="1:7">
      <c r="A23" s="53">
        <f>'4B_N2O emission'!B23</f>
        <v>2022</v>
      </c>
      <c r="B23" s="80">
        <f>'[2]timbulan sampah'!B16</f>
        <v>4057641.89</v>
      </c>
      <c r="C23" s="183">
        <v>0.35</v>
      </c>
      <c r="D23" s="44">
        <v>0.22</v>
      </c>
      <c r="E23" s="44">
        <v>0.5</v>
      </c>
      <c r="F23" s="53">
        <v>365</v>
      </c>
      <c r="G23" s="82">
        <f t="shared" si="0"/>
        <v>57.020012659224996</v>
      </c>
    </row>
    <row r="24" spans="1:7">
      <c r="A24" s="53">
        <f>'4B_N2O emission'!B24</f>
        <v>2023</v>
      </c>
      <c r="B24" s="80">
        <f>'[2]timbulan sampah'!B17</f>
        <v>4149560.41</v>
      </c>
      <c r="C24" s="183">
        <v>0.35</v>
      </c>
      <c r="D24" s="44">
        <v>0.22</v>
      </c>
      <c r="E24" s="44">
        <v>0.5</v>
      </c>
      <c r="F24" s="53">
        <v>365</v>
      </c>
      <c r="G24" s="82">
        <f t="shared" si="0"/>
        <v>58.311697661524995</v>
      </c>
    </row>
    <row r="25" spans="1:7">
      <c r="A25" s="53">
        <f>'4B_N2O emission'!B25</f>
        <v>2024</v>
      </c>
      <c r="B25" s="80">
        <f>'[2]timbulan sampah'!B18</f>
        <v>4241478.9300000006</v>
      </c>
      <c r="C25" s="183">
        <v>0.35</v>
      </c>
      <c r="D25" s="44">
        <v>0.22</v>
      </c>
      <c r="E25" s="44">
        <v>0.5</v>
      </c>
      <c r="F25" s="53">
        <v>365</v>
      </c>
      <c r="G25" s="82">
        <f t="shared" si="0"/>
        <v>59.603382663825002</v>
      </c>
    </row>
    <row r="26" spans="1:7">
      <c r="A26" s="53">
        <f>'4B_N2O emission'!B26</f>
        <v>2025</v>
      </c>
      <c r="B26" s="80">
        <f>'[2]timbulan sampah'!B19</f>
        <v>4333397.45</v>
      </c>
      <c r="C26" s="183">
        <v>0.35</v>
      </c>
      <c r="D26" s="44">
        <v>0.22</v>
      </c>
      <c r="E26" s="44">
        <v>0.5</v>
      </c>
      <c r="F26" s="53">
        <v>365</v>
      </c>
      <c r="G26" s="82">
        <f t="shared" si="0"/>
        <v>60.895067666125001</v>
      </c>
    </row>
    <row r="27" spans="1:7">
      <c r="A27" s="53">
        <f>'4B_N2O emission'!B27</f>
        <v>2026</v>
      </c>
      <c r="B27" s="80">
        <f>'[2]timbulan sampah'!B20</f>
        <v>4425315.97</v>
      </c>
      <c r="C27" s="183">
        <v>0.35</v>
      </c>
      <c r="D27" s="44">
        <v>0.22</v>
      </c>
      <c r="E27" s="44">
        <v>0.5</v>
      </c>
      <c r="F27" s="53">
        <v>365</v>
      </c>
      <c r="G27" s="82">
        <f t="shared" si="0"/>
        <v>62.186752668424987</v>
      </c>
    </row>
    <row r="28" spans="1:7">
      <c r="A28" s="53">
        <f>'4B_N2O emission'!B28</f>
        <v>2027</v>
      </c>
      <c r="B28" s="80">
        <f>'[2]timbulan sampah'!B21</f>
        <v>4517234.49</v>
      </c>
      <c r="C28" s="183">
        <v>0.35</v>
      </c>
      <c r="D28" s="44">
        <v>0.22</v>
      </c>
      <c r="E28" s="44">
        <v>0.5</v>
      </c>
      <c r="F28" s="53">
        <v>365</v>
      </c>
      <c r="G28" s="82">
        <f t="shared" si="0"/>
        <v>63.478437670725008</v>
      </c>
    </row>
    <row r="29" spans="1:7">
      <c r="A29" s="53">
        <f>'4B_N2O emission'!B29</f>
        <v>2028</v>
      </c>
      <c r="B29" s="80">
        <f>'[2]timbulan sampah'!B22</f>
        <v>4609153.01</v>
      </c>
      <c r="C29" s="183">
        <v>0.35</v>
      </c>
      <c r="D29" s="44">
        <v>0.22</v>
      </c>
      <c r="E29" s="44">
        <v>0.5</v>
      </c>
      <c r="F29" s="53">
        <v>365</v>
      </c>
      <c r="G29" s="82">
        <f t="shared" si="0"/>
        <v>64.770122673025</v>
      </c>
    </row>
    <row r="30" spans="1:7">
      <c r="A30" s="53">
        <f>'4B_N2O emission'!B30</f>
        <v>2029</v>
      </c>
      <c r="B30" s="80">
        <f>'[2]timbulan sampah'!B23</f>
        <v>4701071.53</v>
      </c>
      <c r="C30" s="183">
        <v>0.35</v>
      </c>
      <c r="D30" s="44">
        <v>0.22</v>
      </c>
      <c r="E30" s="44">
        <v>0.5</v>
      </c>
      <c r="F30" s="53">
        <v>365</v>
      </c>
      <c r="G30" s="82">
        <f t="shared" si="0"/>
        <v>66.061807675324999</v>
      </c>
    </row>
    <row r="31" spans="1:7">
      <c r="A31" s="53">
        <f>'4B_N2O emission'!B31</f>
        <v>2030</v>
      </c>
      <c r="B31" s="80">
        <f>'[2]timbulan sampah'!B24</f>
        <v>4792990.0500000007</v>
      </c>
      <c r="C31" s="183">
        <v>0.35</v>
      </c>
      <c r="D31" s="44">
        <v>0.22</v>
      </c>
      <c r="E31" s="44">
        <v>0.5</v>
      </c>
      <c r="F31" s="53">
        <v>365</v>
      </c>
      <c r="G31" s="82">
        <f t="shared" si="0"/>
        <v>67.353492677624999</v>
      </c>
    </row>
    <row r="32" spans="1:7">
      <c r="A32" s="53">
        <f>'4B_N2O emission'!B32</f>
        <v>2031</v>
      </c>
      <c r="B32" s="80">
        <f>'[1]timbulan sampah'!B25</f>
        <v>0</v>
      </c>
      <c r="C32" s="183">
        <v>0.35</v>
      </c>
      <c r="D32" s="78">
        <v>0.22</v>
      </c>
      <c r="E32" s="78">
        <v>0.5</v>
      </c>
      <c r="F32" s="55">
        <v>365</v>
      </c>
      <c r="G32" s="83">
        <f t="shared" si="0"/>
        <v>0</v>
      </c>
    </row>
    <row r="33" spans="1:7" ht="27" customHeight="1">
      <c r="A33" s="229" t="s">
        <v>199</v>
      </c>
      <c r="B33" s="230"/>
      <c r="C33" s="230"/>
      <c r="D33" s="230"/>
      <c r="E33" s="230"/>
      <c r="F33" s="230"/>
      <c r="G33" s="230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605"/>
  <sheetViews>
    <sheetView topLeftCell="A11" zoomScale="85" zoomScaleNormal="85" workbookViewId="0">
      <selection activeCell="M33" sqref="M3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4"/>
    <col min="12" max="12" width="14" style="84" customWidth="1"/>
    <col min="13" max="13" width="17.140625" style="6" customWidth="1"/>
    <col min="14" max="16384" width="9.140625" style="6"/>
  </cols>
  <sheetData>
    <row r="2" spans="1:13">
      <c r="A2" s="198" t="s">
        <v>0</v>
      </c>
      <c r="B2" s="198"/>
      <c r="C2" s="197" t="s">
        <v>1</v>
      </c>
      <c r="D2" s="197"/>
      <c r="E2" s="197"/>
      <c r="F2" s="197"/>
      <c r="G2" s="197"/>
      <c r="H2" s="197"/>
      <c r="I2" s="197"/>
    </row>
    <row r="3" spans="1:13">
      <c r="A3" s="198" t="s">
        <v>2</v>
      </c>
      <c r="B3" s="198"/>
      <c r="C3" s="197" t="s">
        <v>75</v>
      </c>
      <c r="D3" s="197"/>
      <c r="E3" s="197"/>
      <c r="F3" s="197"/>
      <c r="G3" s="197"/>
      <c r="H3" s="197"/>
      <c r="I3" s="197"/>
    </row>
    <row r="4" spans="1:13">
      <c r="A4" s="198" t="s">
        <v>4</v>
      </c>
      <c r="B4" s="198"/>
      <c r="C4" s="197" t="s">
        <v>76</v>
      </c>
      <c r="D4" s="197"/>
      <c r="E4" s="197"/>
      <c r="F4" s="197"/>
      <c r="G4" s="197"/>
      <c r="H4" s="197"/>
      <c r="I4" s="197"/>
    </row>
    <row r="5" spans="1:13" ht="14.25" customHeight="1">
      <c r="A5" s="198" t="s">
        <v>6</v>
      </c>
      <c r="B5" s="198"/>
      <c r="C5" s="197" t="s">
        <v>77</v>
      </c>
      <c r="D5" s="197"/>
      <c r="E5" s="197"/>
      <c r="F5" s="197"/>
      <c r="G5" s="197"/>
      <c r="H5" s="197"/>
      <c r="I5" s="197"/>
    </row>
    <row r="6" spans="1:13">
      <c r="A6" s="231" t="s">
        <v>8</v>
      </c>
      <c r="B6" s="231"/>
      <c r="C6" s="231"/>
      <c r="D6" s="231" t="s">
        <v>9</v>
      </c>
      <c r="E6" s="243"/>
      <c r="F6" s="243"/>
      <c r="G6" s="243"/>
      <c r="H6" s="243"/>
      <c r="I6" s="85"/>
    </row>
    <row r="7" spans="1:13">
      <c r="A7" s="240"/>
      <c r="B7" s="240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208" t="s">
        <v>84</v>
      </c>
      <c r="B8" s="208"/>
      <c r="C8" s="59" t="s">
        <v>85</v>
      </c>
      <c r="D8" s="240" t="s">
        <v>86</v>
      </c>
      <c r="E8" s="59" t="s">
        <v>87</v>
      </c>
      <c r="F8" s="59" t="s">
        <v>89</v>
      </c>
      <c r="G8" s="240" t="s">
        <v>91</v>
      </c>
      <c r="H8" s="240" t="s">
        <v>38</v>
      </c>
      <c r="I8" s="240" t="s">
        <v>92</v>
      </c>
      <c r="K8" s="244" t="s">
        <v>259</v>
      </c>
      <c r="L8" s="244" t="s">
        <v>267</v>
      </c>
      <c r="M8" s="244" t="s">
        <v>249</v>
      </c>
    </row>
    <row r="9" spans="1:13" ht="14.25" customHeight="1">
      <c r="A9" s="208"/>
      <c r="B9" s="208"/>
      <c r="C9" s="76" t="s">
        <v>37</v>
      </c>
      <c r="D9" s="232"/>
      <c r="E9" s="76" t="s">
        <v>88</v>
      </c>
      <c r="F9" s="76" t="s">
        <v>90</v>
      </c>
      <c r="G9" s="232"/>
      <c r="H9" s="232"/>
      <c r="I9" s="232"/>
      <c r="K9" s="244"/>
      <c r="L9" s="244"/>
      <c r="M9" s="244"/>
    </row>
    <row r="10" spans="1:13">
      <c r="A10" s="209"/>
      <c r="B10" s="209"/>
      <c r="C10" s="76"/>
      <c r="D10" s="76" t="s">
        <v>39</v>
      </c>
      <c r="E10" s="76" t="s">
        <v>40</v>
      </c>
      <c r="F10" s="76" t="s">
        <v>41</v>
      </c>
      <c r="G10" s="76" t="s">
        <v>42</v>
      </c>
      <c r="H10" s="76"/>
      <c r="I10" s="76"/>
      <c r="K10" s="244"/>
      <c r="L10" s="244"/>
      <c r="M10" s="244"/>
    </row>
    <row r="11" spans="1:13" ht="16.5" customHeight="1">
      <c r="A11" s="209"/>
      <c r="B11" s="209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44"/>
      <c r="L11" s="244"/>
      <c r="M11" s="244"/>
    </row>
    <row r="12" spans="1:13" ht="18" customHeight="1" thickBot="1">
      <c r="A12" s="241"/>
      <c r="B12" s="241"/>
      <c r="C12" s="5" t="s">
        <v>93</v>
      </c>
      <c r="D12" s="5"/>
      <c r="E12" s="5"/>
      <c r="F12" s="5"/>
      <c r="G12" s="5"/>
      <c r="H12" s="5"/>
      <c r="I12" s="5" t="s">
        <v>94</v>
      </c>
      <c r="K12" s="244"/>
      <c r="L12" s="244"/>
      <c r="M12" s="244"/>
    </row>
    <row r="13" spans="1:13" ht="14.25" customHeight="1" thickTop="1">
      <c r="A13" s="242" t="s">
        <v>95</v>
      </c>
      <c r="B13" s="53" t="s">
        <v>203</v>
      </c>
      <c r="C13" s="86">
        <f>'4A_DOC'!$B$39*$L$13</f>
        <v>29.219516416628998</v>
      </c>
      <c r="D13" s="87">
        <v>0.4</v>
      </c>
      <c r="E13" s="87">
        <v>0.38</v>
      </c>
      <c r="F13" s="34">
        <v>0</v>
      </c>
      <c r="G13" s="88">
        <v>0.57999999999999996</v>
      </c>
      <c r="H13" s="87">
        <f>44/12</f>
        <v>3.6666666666666665</v>
      </c>
      <c r="I13" s="53">
        <f>C13*D13*E13*F13*G13*H13</f>
        <v>0</v>
      </c>
      <c r="K13" s="89">
        <f>'4B_N2O emission'!B12</f>
        <v>2011</v>
      </c>
      <c r="L13" s="92">
        <f>'4C1_Amount_Waste_OpenBurned'!G12</f>
        <v>44.011924109999995</v>
      </c>
      <c r="M13" s="67">
        <f>I23</f>
        <v>7.6287604506316837</v>
      </c>
    </row>
    <row r="14" spans="1:13" ht="12.75" customHeight="1">
      <c r="A14" s="242"/>
      <c r="B14" s="53" t="s">
        <v>204</v>
      </c>
      <c r="C14" s="86">
        <f>'4A_DOC'!$B$40*$L$13</f>
        <v>5.6555322481349997</v>
      </c>
      <c r="D14" s="87">
        <v>0.9</v>
      </c>
      <c r="E14" s="87">
        <v>0.46</v>
      </c>
      <c r="F14" s="34">
        <f>1/100</f>
        <v>0.01</v>
      </c>
      <c r="G14" s="88">
        <v>0.57999999999999996</v>
      </c>
      <c r="H14" s="87">
        <f t="shared" ref="H14:H21" si="0">44/12</f>
        <v>3.6666666666666665</v>
      </c>
      <c r="I14" s="53">
        <f t="shared" ref="I14:I21" si="1">C14*D14*E14*F14*G14*H14</f>
        <v>4.9793568125479783E-2</v>
      </c>
      <c r="K14" s="89">
        <f>'4B_N2O emission'!B13</f>
        <v>2012</v>
      </c>
      <c r="L14" s="92">
        <f>'4C1_Amount_Waste_OpenBurned'!G13</f>
        <v>44.963728039999999</v>
      </c>
      <c r="M14" s="134">
        <f>I57</f>
        <v>7.7937403810658097</v>
      </c>
    </row>
    <row r="15" spans="1:13">
      <c r="A15" s="242"/>
      <c r="B15" s="53" t="s">
        <v>205</v>
      </c>
      <c r="C15" s="86">
        <f>'4A_DOC'!$B$41*$L$13</f>
        <v>0</v>
      </c>
      <c r="D15" s="87">
        <v>0.85</v>
      </c>
      <c r="E15" s="87">
        <v>0.5</v>
      </c>
      <c r="F15" s="34">
        <v>0</v>
      </c>
      <c r="G15" s="88">
        <v>0.57999999999999996</v>
      </c>
      <c r="H15" s="87">
        <f t="shared" si="0"/>
        <v>3.6666666666666665</v>
      </c>
      <c r="I15" s="53">
        <f t="shared" si="1"/>
        <v>0</v>
      </c>
      <c r="K15" s="89">
        <f>'4B_N2O emission'!B14</f>
        <v>2013</v>
      </c>
      <c r="L15" s="92">
        <f>'4C1_Amount_Waste_OpenBurned'!G14</f>
        <v>46.033797809999996</v>
      </c>
      <c r="M15" s="134">
        <f>I87</f>
        <v>7.9792197961531786</v>
      </c>
    </row>
    <row r="16" spans="1:13">
      <c r="A16" s="242"/>
      <c r="B16" s="53" t="s">
        <v>47</v>
      </c>
      <c r="C16" s="86">
        <f>'4A_DOC'!$B$42*$L$13</f>
        <v>0.35649658529100003</v>
      </c>
      <c r="D16" s="87">
        <v>0.8</v>
      </c>
      <c r="E16" s="87">
        <v>0.5</v>
      </c>
      <c r="F16" s="34">
        <f>20/100</f>
        <v>0.2</v>
      </c>
      <c r="G16" s="88">
        <v>0.57999999999999996</v>
      </c>
      <c r="H16" s="87">
        <f t="shared" si="0"/>
        <v>3.6666666666666665</v>
      </c>
      <c r="I16" s="53">
        <f t="shared" si="1"/>
        <v>6.0651952377508804E-2</v>
      </c>
      <c r="K16" s="89">
        <f>'4B_N2O emission'!B15</f>
        <v>2014</v>
      </c>
      <c r="L16" s="92">
        <f>'4C1_Amount_Waste_OpenBurned'!G15</f>
        <v>47.095998180000002</v>
      </c>
      <c r="M16" s="134">
        <f>I118</f>
        <v>8.1633351770906213</v>
      </c>
    </row>
    <row r="17" spans="1:13" ht="13.5" customHeight="1">
      <c r="A17" s="242"/>
      <c r="B17" s="53" t="s">
        <v>206</v>
      </c>
      <c r="C17" s="86">
        <f>'4A_DOC'!$B$43*$L$13</f>
        <v>0</v>
      </c>
      <c r="D17" s="87">
        <v>0.84</v>
      </c>
      <c r="E17" s="87">
        <v>0.67</v>
      </c>
      <c r="F17" s="34">
        <f>20/100</f>
        <v>0.2</v>
      </c>
      <c r="G17" s="88">
        <v>0.57999999999999996</v>
      </c>
      <c r="H17" s="87">
        <f t="shared" si="0"/>
        <v>3.6666666666666665</v>
      </c>
      <c r="I17" s="53">
        <f t="shared" si="1"/>
        <v>0</v>
      </c>
      <c r="K17" s="89">
        <f>'4B_N2O emission'!B16</f>
        <v>2015</v>
      </c>
      <c r="L17" s="92">
        <f>'4C1_Amount_Waste_OpenBurned'!G16</f>
        <v>48.152830495000003</v>
      </c>
      <c r="M17" s="134">
        <f>I149</f>
        <v>8.3465200918757869</v>
      </c>
    </row>
    <row r="18" spans="1:13">
      <c r="A18" s="242"/>
      <c r="B18" s="53" t="s">
        <v>207</v>
      </c>
      <c r="C18" s="86">
        <f>'4A_DOC'!$B$44*$L$13</f>
        <v>4.7136770721810004</v>
      </c>
      <c r="D18" s="87">
        <v>1</v>
      </c>
      <c r="E18" s="87">
        <v>0.75</v>
      </c>
      <c r="F18" s="34">
        <f>100/100</f>
        <v>1</v>
      </c>
      <c r="G18" s="88">
        <v>0.57999999999999996</v>
      </c>
      <c r="H18" s="87">
        <f t="shared" si="0"/>
        <v>3.6666666666666665</v>
      </c>
      <c r="I18" s="53">
        <f t="shared" si="1"/>
        <v>7.5183149301286951</v>
      </c>
      <c r="K18" s="89">
        <f>'4B_N2O emission'!B17</f>
        <v>2016</v>
      </c>
      <c r="L18" s="92">
        <f>'4C1_Amount_Waste_OpenBurned'!G17</f>
        <v>49.20106268</v>
      </c>
      <c r="M18" s="135">
        <f>I179</f>
        <v>8.5282143121970968</v>
      </c>
    </row>
    <row r="19" spans="1:13">
      <c r="A19" s="242"/>
      <c r="B19" s="53" t="s">
        <v>208</v>
      </c>
      <c r="C19" s="86">
        <f>'4A_DOC'!$B$45*$L$13</f>
        <v>0.77901105674699989</v>
      </c>
      <c r="D19" s="87">
        <v>1</v>
      </c>
      <c r="E19" s="87">
        <v>0</v>
      </c>
      <c r="F19" s="34">
        <v>0</v>
      </c>
      <c r="G19" s="88">
        <v>0.57999999999999996</v>
      </c>
      <c r="H19" s="87">
        <f t="shared" si="0"/>
        <v>3.6666666666666665</v>
      </c>
      <c r="I19" s="53">
        <f t="shared" si="1"/>
        <v>0</v>
      </c>
      <c r="K19" s="89">
        <f>'4B_N2O emission'!B18</f>
        <v>2017</v>
      </c>
      <c r="L19" s="92">
        <f>'4C1_Amount_Waste_OpenBurned'!G18</f>
        <v>50.561587647724998</v>
      </c>
      <c r="M19" s="134">
        <f>I209</f>
        <v>8.7640394726680793</v>
      </c>
    </row>
    <row r="20" spans="1:13">
      <c r="A20" s="242"/>
      <c r="B20" s="53" t="s">
        <v>209</v>
      </c>
      <c r="C20" s="86">
        <f>'4A_DOC'!$B$46*$L$13</f>
        <v>0.585358590663</v>
      </c>
      <c r="D20" s="87">
        <v>1</v>
      </c>
      <c r="E20" s="87">
        <v>0</v>
      </c>
      <c r="F20" s="34">
        <v>0</v>
      </c>
      <c r="G20" s="88">
        <v>0.57999999999999996</v>
      </c>
      <c r="H20" s="87">
        <f t="shared" si="0"/>
        <v>3.6666666666666665</v>
      </c>
      <c r="I20" s="53">
        <f t="shared" si="1"/>
        <v>0</v>
      </c>
      <c r="K20" s="89">
        <f>'4B_N2O emission'!B19</f>
        <v>2018</v>
      </c>
      <c r="L20" s="92">
        <f>'4C1_Amount_Waste_OpenBurned'!G19</f>
        <v>51.853272650025005</v>
      </c>
      <c r="M20" s="134">
        <f>I239</f>
        <v>8.9879323303307466</v>
      </c>
    </row>
    <row r="21" spans="1:13">
      <c r="A21" s="242"/>
      <c r="B21" s="53" t="s">
        <v>210</v>
      </c>
      <c r="C21" s="86">
        <f>'4A_DOC'!$B$47*$L$13</f>
        <v>2.7331404872309997</v>
      </c>
      <c r="D21" s="87">
        <v>0.9</v>
      </c>
      <c r="E21" s="87">
        <v>0</v>
      </c>
      <c r="F21" s="34">
        <v>0</v>
      </c>
      <c r="G21" s="88">
        <v>0.57999999999999996</v>
      </c>
      <c r="H21" s="87">
        <f t="shared" si="0"/>
        <v>3.6666666666666665</v>
      </c>
      <c r="I21" s="53">
        <f t="shared" si="1"/>
        <v>0</v>
      </c>
      <c r="K21" s="89">
        <f>'4B_N2O emission'!B20</f>
        <v>2019</v>
      </c>
      <c r="L21" s="92">
        <f>'4C1_Amount_Waste_OpenBurned'!G20</f>
        <v>53.144957652325004</v>
      </c>
      <c r="M21" s="134">
        <f>I269</f>
        <v>9.2118251879934139</v>
      </c>
    </row>
    <row r="22" spans="1:13">
      <c r="A22" s="242" t="s">
        <v>48</v>
      </c>
      <c r="B22" s="242"/>
      <c r="C22" s="7"/>
      <c r="D22" s="53"/>
      <c r="E22" s="53"/>
      <c r="F22" s="53"/>
      <c r="G22" s="53"/>
      <c r="H22" s="53"/>
      <c r="I22" s="53"/>
      <c r="K22" s="89">
        <f>'4B_N2O emission'!B21</f>
        <v>2020</v>
      </c>
      <c r="L22" s="92">
        <f>'4C1_Amount_Waste_OpenBurned'!G21</f>
        <v>54.436642654624997</v>
      </c>
      <c r="M22" s="134">
        <f>I299</f>
        <v>9.4357180456560794</v>
      </c>
    </row>
    <row r="23" spans="1:13">
      <c r="A23" s="199" t="s">
        <v>270</v>
      </c>
      <c r="B23" s="200"/>
      <c r="C23" s="200"/>
      <c r="D23" s="200"/>
      <c r="E23" s="200"/>
      <c r="F23" s="200"/>
      <c r="G23" s="200"/>
      <c r="H23" s="201"/>
      <c r="I23" s="90">
        <f>SUM(I13:I22)</f>
        <v>7.6287604506316837</v>
      </c>
      <c r="K23" s="89">
        <f>'4B_N2O emission'!B22</f>
        <v>2021</v>
      </c>
      <c r="L23" s="92">
        <f>'4C1_Amount_Waste_OpenBurned'!G22</f>
        <v>55.728327656924996</v>
      </c>
      <c r="M23" s="134">
        <f>I329</f>
        <v>9.6596109033187485</v>
      </c>
    </row>
    <row r="24" spans="1:13" ht="12.75" customHeight="1">
      <c r="A24" s="234" t="s">
        <v>53</v>
      </c>
      <c r="B24" s="235"/>
      <c r="C24" s="235"/>
      <c r="D24" s="235"/>
      <c r="E24" s="235"/>
      <c r="F24" s="235"/>
      <c r="G24" s="235"/>
      <c r="H24" s="235"/>
      <c r="I24" s="235"/>
      <c r="K24" s="89">
        <f>'4B_N2O emission'!B23</f>
        <v>2022</v>
      </c>
      <c r="L24" s="92">
        <f>'4C1_Amount_Waste_OpenBurned'!G23</f>
        <v>57.020012659224996</v>
      </c>
      <c r="M24" s="94">
        <f>I359</f>
        <v>9.8835037609814158</v>
      </c>
    </row>
    <row r="25" spans="1:13" ht="12.75" customHeight="1">
      <c r="A25" s="236" t="s">
        <v>54</v>
      </c>
      <c r="B25" s="237"/>
      <c r="C25" s="237"/>
      <c r="D25" s="237"/>
      <c r="E25" s="237"/>
      <c r="F25" s="237"/>
      <c r="G25" s="237"/>
      <c r="H25" s="237"/>
      <c r="I25" s="237"/>
      <c r="K25" s="89">
        <f>'4B_N2O emission'!B24</f>
        <v>2023</v>
      </c>
      <c r="L25" s="92">
        <f>'4C1_Amount_Waste_OpenBurned'!G24</f>
        <v>58.311697661524995</v>
      </c>
      <c r="M25" s="94">
        <f>I389</f>
        <v>10.107396618644081</v>
      </c>
    </row>
    <row r="26" spans="1:13" ht="12.75" customHeight="1">
      <c r="A26" s="236" t="s">
        <v>55</v>
      </c>
      <c r="B26" s="237"/>
      <c r="C26" s="237"/>
      <c r="D26" s="237"/>
      <c r="E26" s="237"/>
      <c r="F26" s="237"/>
      <c r="G26" s="237"/>
      <c r="H26" s="237"/>
      <c r="I26" s="237"/>
      <c r="K26" s="89">
        <f>'4B_N2O emission'!B25</f>
        <v>2024</v>
      </c>
      <c r="L26" s="92">
        <f>'4C1_Amount_Waste_OpenBurned'!G25</f>
        <v>59.603382663825002</v>
      </c>
      <c r="M26" s="93">
        <f>I419</f>
        <v>10.331289476306749</v>
      </c>
    </row>
    <row r="27" spans="1:13" ht="12.75" customHeight="1">
      <c r="A27" s="236" t="s">
        <v>96</v>
      </c>
      <c r="B27" s="237"/>
      <c r="C27" s="237"/>
      <c r="D27" s="237"/>
      <c r="E27" s="237"/>
      <c r="F27" s="237"/>
      <c r="G27" s="237"/>
      <c r="H27" s="237"/>
      <c r="I27" s="237"/>
      <c r="K27" s="89">
        <f>'4B_N2O emission'!B26</f>
        <v>2025</v>
      </c>
      <c r="L27" s="92">
        <f>'4C1_Amount_Waste_OpenBurned'!G26</f>
        <v>60.895067666125001</v>
      </c>
      <c r="M27" s="94">
        <f>I449</f>
        <v>10.555182333969416</v>
      </c>
    </row>
    <row r="28" spans="1:13" ht="12.75" customHeight="1">
      <c r="A28" s="236" t="s">
        <v>97</v>
      </c>
      <c r="B28" s="237"/>
      <c r="C28" s="237"/>
      <c r="D28" s="237"/>
      <c r="E28" s="237"/>
      <c r="F28" s="237"/>
      <c r="G28" s="237"/>
      <c r="H28" s="237"/>
      <c r="I28" s="237"/>
      <c r="K28" s="89">
        <f>'4B_N2O emission'!B27</f>
        <v>2026</v>
      </c>
      <c r="L28" s="92">
        <f>'4C1_Amount_Waste_OpenBurned'!G27</f>
        <v>62.186752668424987</v>
      </c>
      <c r="M28" s="94">
        <f>I479</f>
        <v>10.779075191632083</v>
      </c>
    </row>
    <row r="29" spans="1:13">
      <c r="A29" s="238" t="s">
        <v>200</v>
      </c>
      <c r="B29" s="239"/>
      <c r="C29" s="239"/>
      <c r="D29" s="239"/>
      <c r="E29" s="239"/>
      <c r="F29" s="239"/>
      <c r="G29" s="239"/>
      <c r="H29" s="239"/>
      <c r="I29" s="239"/>
      <c r="K29" s="89">
        <f>'4B_N2O emission'!B28</f>
        <v>2027</v>
      </c>
      <c r="L29" s="92">
        <f>'4C1_Amount_Waste_OpenBurned'!G28</f>
        <v>63.478437670725008</v>
      </c>
      <c r="M29" s="94">
        <f>I509</f>
        <v>11.002968049294752</v>
      </c>
    </row>
    <row r="30" spans="1:13">
      <c r="K30" s="89">
        <f>'4B_N2O emission'!B29</f>
        <v>2028</v>
      </c>
      <c r="L30" s="92">
        <f>'4C1_Amount_Waste_OpenBurned'!G29</f>
        <v>64.770122673025</v>
      </c>
      <c r="M30" s="94">
        <f>I539</f>
        <v>11.226860906957418</v>
      </c>
    </row>
    <row r="31" spans="1:13">
      <c r="K31" s="89">
        <f>'4B_N2O emission'!B30</f>
        <v>2029</v>
      </c>
      <c r="L31" s="92">
        <f>'4C1_Amount_Waste_OpenBurned'!G30</f>
        <v>66.061807675324999</v>
      </c>
      <c r="M31" s="94">
        <f>I569</f>
        <v>11.450753764620085</v>
      </c>
    </row>
    <row r="32" spans="1:13">
      <c r="K32" s="89">
        <f>'4B_N2O emission'!B31</f>
        <v>2030</v>
      </c>
      <c r="L32" s="92">
        <f>'4C1_Amount_Waste_OpenBurned'!G31</f>
        <v>67.353492677624999</v>
      </c>
      <c r="M32" s="94">
        <f>I599</f>
        <v>11.674646622282753</v>
      </c>
    </row>
    <row r="33" spans="1:13">
      <c r="F33" s="96" t="s">
        <v>268</v>
      </c>
      <c r="K33" s="89">
        <f>'4B_N2O emission'!B32</f>
        <v>2031</v>
      </c>
      <c r="L33" s="92">
        <f>'4C1_Amount_Waste_OpenBurned'!G32</f>
        <v>0</v>
      </c>
      <c r="M33" s="94"/>
    </row>
    <row r="36" spans="1:13">
      <c r="A36" s="198" t="s">
        <v>0</v>
      </c>
      <c r="B36" s="198"/>
      <c r="C36" s="197" t="s">
        <v>1</v>
      </c>
      <c r="D36" s="197"/>
      <c r="E36" s="197"/>
      <c r="F36" s="197"/>
      <c r="G36" s="197"/>
      <c r="H36" s="197"/>
      <c r="I36" s="197"/>
    </row>
    <row r="37" spans="1:13">
      <c r="A37" s="198" t="s">
        <v>2</v>
      </c>
      <c r="B37" s="198"/>
      <c r="C37" s="197" t="s">
        <v>75</v>
      </c>
      <c r="D37" s="197"/>
      <c r="E37" s="197"/>
      <c r="F37" s="197"/>
      <c r="G37" s="197"/>
      <c r="H37" s="197"/>
      <c r="I37" s="197"/>
    </row>
    <row r="38" spans="1:13">
      <c r="A38" s="198" t="s">
        <v>4</v>
      </c>
      <c r="B38" s="198"/>
      <c r="C38" s="197" t="s">
        <v>76</v>
      </c>
      <c r="D38" s="197"/>
      <c r="E38" s="197"/>
      <c r="F38" s="197"/>
      <c r="G38" s="197"/>
      <c r="H38" s="197"/>
      <c r="I38" s="197"/>
    </row>
    <row r="39" spans="1:13">
      <c r="A39" s="198" t="s">
        <v>6</v>
      </c>
      <c r="B39" s="198"/>
      <c r="C39" s="197" t="s">
        <v>77</v>
      </c>
      <c r="D39" s="197"/>
      <c r="E39" s="197"/>
      <c r="F39" s="197"/>
      <c r="G39" s="197"/>
      <c r="H39" s="197"/>
      <c r="I39" s="197"/>
    </row>
    <row r="40" spans="1:13">
      <c r="A40" s="231" t="s">
        <v>8</v>
      </c>
      <c r="B40" s="231"/>
      <c r="C40" s="231"/>
      <c r="D40" s="231" t="s">
        <v>9</v>
      </c>
      <c r="E40" s="243"/>
      <c r="F40" s="243"/>
      <c r="G40" s="243"/>
      <c r="H40" s="243"/>
      <c r="I40" s="85"/>
    </row>
    <row r="41" spans="1:13">
      <c r="A41" s="240"/>
      <c r="B41" s="240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208" t="s">
        <v>84</v>
      </c>
      <c r="B42" s="208"/>
      <c r="C42" s="59" t="s">
        <v>85</v>
      </c>
      <c r="D42" s="240" t="s">
        <v>86</v>
      </c>
      <c r="E42" s="59" t="s">
        <v>87</v>
      </c>
      <c r="F42" s="59" t="s">
        <v>89</v>
      </c>
      <c r="G42" s="240" t="s">
        <v>91</v>
      </c>
      <c r="H42" s="240" t="s">
        <v>38</v>
      </c>
      <c r="I42" s="240" t="s">
        <v>92</v>
      </c>
    </row>
    <row r="43" spans="1:13" ht="14.25">
      <c r="A43" s="208"/>
      <c r="B43" s="208"/>
      <c r="C43" s="76" t="s">
        <v>37</v>
      </c>
      <c r="D43" s="232"/>
      <c r="E43" s="76" t="s">
        <v>88</v>
      </c>
      <c r="F43" s="76" t="s">
        <v>90</v>
      </c>
      <c r="G43" s="232"/>
      <c r="H43" s="232"/>
      <c r="I43" s="232"/>
    </row>
    <row r="44" spans="1:13">
      <c r="A44" s="209"/>
      <c r="B44" s="209"/>
      <c r="C44" s="76"/>
      <c r="D44" s="76" t="s">
        <v>39</v>
      </c>
      <c r="E44" s="76" t="s">
        <v>40</v>
      </c>
      <c r="F44" s="76" t="s">
        <v>41</v>
      </c>
      <c r="G44" s="76" t="s">
        <v>42</v>
      </c>
      <c r="H44" s="76"/>
      <c r="I44" s="76"/>
    </row>
    <row r="45" spans="1:13" ht="15.75">
      <c r="A45" s="209"/>
      <c r="B45" s="209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41"/>
      <c r="B46" s="241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42" t="s">
        <v>95</v>
      </c>
      <c r="B47" s="53" t="s">
        <v>203</v>
      </c>
      <c r="C47" s="86">
        <f>'4A_DOC'!$B$39*$L$14</f>
        <v>29.851419045756003</v>
      </c>
      <c r="D47" s="87">
        <v>0.4</v>
      </c>
      <c r="E47" s="87">
        <v>0.38</v>
      </c>
      <c r="F47" s="34">
        <v>0</v>
      </c>
      <c r="G47" s="88">
        <v>0.57999999999999996</v>
      </c>
      <c r="H47" s="87">
        <f>44/12</f>
        <v>3.6666666666666665</v>
      </c>
      <c r="I47" s="53">
        <f>C47*D47*E47*F47*G47*H47</f>
        <v>0</v>
      </c>
    </row>
    <row r="48" spans="1:13">
      <c r="A48" s="242"/>
      <c r="B48" s="53" t="s">
        <v>204</v>
      </c>
      <c r="C48" s="86">
        <f>'4A_DOC'!$B$40*$L$14</f>
        <v>5.7778390531400001</v>
      </c>
      <c r="D48" s="87">
        <v>0.9</v>
      </c>
      <c r="E48" s="87">
        <v>0.46</v>
      </c>
      <c r="F48" s="34">
        <f>1/100</f>
        <v>0.01</v>
      </c>
      <c r="G48" s="88">
        <v>0.57999999999999996</v>
      </c>
      <c r="H48" s="87">
        <f t="shared" ref="H48:H55" si="2">44/12</f>
        <v>3.6666666666666665</v>
      </c>
      <c r="I48" s="53">
        <f t="shared" ref="I48:I55" si="3">C48*D48*E48*F48*G48*H48</f>
        <v>5.0870406159465816E-2</v>
      </c>
    </row>
    <row r="49" spans="1:9">
      <c r="A49" s="242"/>
      <c r="B49" s="53" t="s">
        <v>205</v>
      </c>
      <c r="C49" s="86">
        <f>'4A_DOC'!$B$41*$L$14</f>
        <v>0</v>
      </c>
      <c r="D49" s="87">
        <v>0.85</v>
      </c>
      <c r="E49" s="87">
        <v>0.5</v>
      </c>
      <c r="F49" s="34">
        <v>0</v>
      </c>
      <c r="G49" s="88">
        <v>0.57999999999999996</v>
      </c>
      <c r="H49" s="87">
        <f t="shared" si="2"/>
        <v>3.6666666666666665</v>
      </c>
      <c r="I49" s="53">
        <f t="shared" si="3"/>
        <v>0</v>
      </c>
    </row>
    <row r="50" spans="1:9">
      <c r="A50" s="242"/>
      <c r="B50" s="53" t="s">
        <v>47</v>
      </c>
      <c r="C50" s="86">
        <f>'4A_DOC'!$B$42*$L$14</f>
        <v>0.36420619712400004</v>
      </c>
      <c r="D50" s="87">
        <v>0.8</v>
      </c>
      <c r="E50" s="87">
        <v>0.5</v>
      </c>
      <c r="F50" s="34">
        <f>20/100</f>
        <v>0.2</v>
      </c>
      <c r="G50" s="88">
        <v>0.57999999999999996</v>
      </c>
      <c r="H50" s="87">
        <f t="shared" si="2"/>
        <v>3.6666666666666665</v>
      </c>
      <c r="I50" s="53">
        <f t="shared" si="3"/>
        <v>6.1963614337363214E-2</v>
      </c>
    </row>
    <row r="51" spans="1:9">
      <c r="A51" s="242"/>
      <c r="B51" s="53" t="s">
        <v>206</v>
      </c>
      <c r="C51" s="86">
        <f>'4A_DOC'!$B$43*$L$14</f>
        <v>0</v>
      </c>
      <c r="D51" s="87">
        <v>0.84</v>
      </c>
      <c r="E51" s="87">
        <v>0.67</v>
      </c>
      <c r="F51" s="34">
        <f>20/100</f>
        <v>0.2</v>
      </c>
      <c r="G51" s="88">
        <v>0.57999999999999996</v>
      </c>
      <c r="H51" s="87">
        <f t="shared" si="2"/>
        <v>3.6666666666666665</v>
      </c>
      <c r="I51" s="53">
        <f t="shared" si="3"/>
        <v>0</v>
      </c>
    </row>
    <row r="52" spans="1:9">
      <c r="A52" s="242"/>
      <c r="B52" s="53" t="s">
        <v>207</v>
      </c>
      <c r="C52" s="86">
        <f>'4A_DOC'!$B$44*$L$14</f>
        <v>4.8156152730840009</v>
      </c>
      <c r="D52" s="87">
        <v>1</v>
      </c>
      <c r="E52" s="87">
        <v>0.75</v>
      </c>
      <c r="F52" s="34">
        <f>100/100</f>
        <v>1</v>
      </c>
      <c r="G52" s="88">
        <v>0.57999999999999996</v>
      </c>
      <c r="H52" s="87">
        <f t="shared" si="2"/>
        <v>3.6666666666666665</v>
      </c>
      <c r="I52" s="53">
        <f t="shared" si="3"/>
        <v>7.6809063605689802</v>
      </c>
    </row>
    <row r="53" spans="1:9">
      <c r="A53" s="242"/>
      <c r="B53" s="53" t="s">
        <v>208</v>
      </c>
      <c r="C53" s="86">
        <f>'4A_DOC'!$B$45*$L$14</f>
        <v>0.79585798630799998</v>
      </c>
      <c r="D53" s="87">
        <v>1</v>
      </c>
      <c r="E53" s="87">
        <v>0</v>
      </c>
      <c r="F53" s="34">
        <v>0</v>
      </c>
      <c r="G53" s="88">
        <v>0.57999999999999996</v>
      </c>
      <c r="H53" s="87">
        <f t="shared" si="2"/>
        <v>3.6666666666666665</v>
      </c>
      <c r="I53" s="53">
        <f t="shared" si="3"/>
        <v>0</v>
      </c>
    </row>
    <row r="54" spans="1:9">
      <c r="A54" s="242"/>
      <c r="B54" s="53" t="s">
        <v>209</v>
      </c>
      <c r="C54" s="86">
        <f>'4A_DOC'!$B$46*$L$14</f>
        <v>0.59801758293200002</v>
      </c>
      <c r="D54" s="87">
        <v>1</v>
      </c>
      <c r="E54" s="87">
        <v>0</v>
      </c>
      <c r="F54" s="34">
        <v>0</v>
      </c>
      <c r="G54" s="88">
        <v>0.57999999999999996</v>
      </c>
      <c r="H54" s="87">
        <f t="shared" si="2"/>
        <v>3.6666666666666665</v>
      </c>
      <c r="I54" s="53">
        <f t="shared" si="3"/>
        <v>0</v>
      </c>
    </row>
    <row r="55" spans="1:9">
      <c r="A55" s="242"/>
      <c r="B55" s="53" t="s">
        <v>210</v>
      </c>
      <c r="C55" s="86">
        <f>'4A_DOC'!$B$47*$L$14</f>
        <v>2.7922475112840002</v>
      </c>
      <c r="D55" s="87">
        <v>0.9</v>
      </c>
      <c r="E55" s="87">
        <v>0</v>
      </c>
      <c r="F55" s="34">
        <v>0</v>
      </c>
      <c r="G55" s="88">
        <v>0.57999999999999996</v>
      </c>
      <c r="H55" s="87">
        <f t="shared" si="2"/>
        <v>3.6666666666666665</v>
      </c>
      <c r="I55" s="53">
        <f t="shared" si="3"/>
        <v>0</v>
      </c>
    </row>
    <row r="56" spans="1:9">
      <c r="A56" s="242" t="s">
        <v>48</v>
      </c>
      <c r="B56" s="242"/>
      <c r="C56" s="7"/>
      <c r="D56" s="53"/>
      <c r="E56" s="53"/>
      <c r="F56" s="53"/>
      <c r="G56" s="53"/>
      <c r="H56" s="53"/>
      <c r="I56" s="53"/>
    </row>
    <row r="57" spans="1:9">
      <c r="A57" s="199" t="s">
        <v>271</v>
      </c>
      <c r="B57" s="200"/>
      <c r="C57" s="200"/>
      <c r="D57" s="200"/>
      <c r="E57" s="200"/>
      <c r="F57" s="200"/>
      <c r="G57" s="200"/>
      <c r="H57" s="201"/>
      <c r="I57" s="90">
        <f>SUM(I47:I56)</f>
        <v>7.7937403810658097</v>
      </c>
    </row>
    <row r="58" spans="1:9">
      <c r="A58" s="234" t="s">
        <v>53</v>
      </c>
      <c r="B58" s="235"/>
      <c r="C58" s="235"/>
      <c r="D58" s="235"/>
      <c r="E58" s="235"/>
      <c r="F58" s="235"/>
      <c r="G58" s="235"/>
      <c r="H58" s="235"/>
      <c r="I58" s="235"/>
    </row>
    <row r="59" spans="1:9">
      <c r="A59" s="236" t="s">
        <v>54</v>
      </c>
      <c r="B59" s="237"/>
      <c r="C59" s="237"/>
      <c r="D59" s="237"/>
      <c r="E59" s="237"/>
      <c r="F59" s="237"/>
      <c r="G59" s="237"/>
      <c r="H59" s="237"/>
      <c r="I59" s="237"/>
    </row>
    <row r="60" spans="1:9">
      <c r="A60" s="236" t="s">
        <v>55</v>
      </c>
      <c r="B60" s="237"/>
      <c r="C60" s="237"/>
      <c r="D60" s="237"/>
      <c r="E60" s="237"/>
      <c r="F60" s="237"/>
      <c r="G60" s="237"/>
      <c r="H60" s="237"/>
      <c r="I60" s="237"/>
    </row>
    <row r="61" spans="1:9">
      <c r="A61" s="236" t="s">
        <v>96</v>
      </c>
      <c r="B61" s="237"/>
      <c r="C61" s="237"/>
      <c r="D61" s="237"/>
      <c r="E61" s="237"/>
      <c r="F61" s="237"/>
      <c r="G61" s="237"/>
      <c r="H61" s="237"/>
      <c r="I61" s="237"/>
    </row>
    <row r="62" spans="1:9">
      <c r="A62" s="236" t="s">
        <v>97</v>
      </c>
      <c r="B62" s="237"/>
      <c r="C62" s="237"/>
      <c r="D62" s="237"/>
      <c r="E62" s="237"/>
      <c r="F62" s="237"/>
      <c r="G62" s="237"/>
      <c r="H62" s="237"/>
      <c r="I62" s="237"/>
    </row>
    <row r="63" spans="1:9">
      <c r="A63" s="238" t="s">
        <v>200</v>
      </c>
      <c r="B63" s="239"/>
      <c r="C63" s="239"/>
      <c r="D63" s="239"/>
      <c r="E63" s="239"/>
      <c r="F63" s="239"/>
      <c r="G63" s="239"/>
      <c r="H63" s="239"/>
      <c r="I63" s="239"/>
    </row>
    <row r="66" spans="1:9">
      <c r="A66" s="198" t="s">
        <v>0</v>
      </c>
      <c r="B66" s="198"/>
      <c r="C66" s="197" t="s">
        <v>1</v>
      </c>
      <c r="D66" s="197"/>
      <c r="E66" s="197"/>
      <c r="F66" s="197"/>
      <c r="G66" s="197"/>
      <c r="H66" s="197"/>
      <c r="I66" s="197"/>
    </row>
    <row r="67" spans="1:9">
      <c r="A67" s="198" t="s">
        <v>2</v>
      </c>
      <c r="B67" s="198"/>
      <c r="C67" s="197" t="s">
        <v>75</v>
      </c>
      <c r="D67" s="197"/>
      <c r="E67" s="197"/>
      <c r="F67" s="197"/>
      <c r="G67" s="197"/>
      <c r="H67" s="197"/>
      <c r="I67" s="197"/>
    </row>
    <row r="68" spans="1:9">
      <c r="A68" s="198" t="s">
        <v>4</v>
      </c>
      <c r="B68" s="198"/>
      <c r="C68" s="197" t="s">
        <v>76</v>
      </c>
      <c r="D68" s="197"/>
      <c r="E68" s="197"/>
      <c r="F68" s="197"/>
      <c r="G68" s="197"/>
      <c r="H68" s="197"/>
      <c r="I68" s="197"/>
    </row>
    <row r="69" spans="1:9">
      <c r="A69" s="198" t="s">
        <v>6</v>
      </c>
      <c r="B69" s="198"/>
      <c r="C69" s="197" t="s">
        <v>77</v>
      </c>
      <c r="D69" s="197"/>
      <c r="E69" s="197"/>
      <c r="F69" s="197"/>
      <c r="G69" s="197"/>
      <c r="H69" s="197"/>
      <c r="I69" s="197"/>
    </row>
    <row r="70" spans="1:9">
      <c r="A70" s="231" t="s">
        <v>8</v>
      </c>
      <c r="B70" s="231"/>
      <c r="C70" s="231"/>
      <c r="D70" s="231" t="s">
        <v>9</v>
      </c>
      <c r="E70" s="243"/>
      <c r="F70" s="243"/>
      <c r="G70" s="243"/>
      <c r="H70" s="243"/>
      <c r="I70" s="85"/>
    </row>
    <row r="71" spans="1:9">
      <c r="A71" s="240"/>
      <c r="B71" s="240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208" t="s">
        <v>84</v>
      </c>
      <c r="B72" s="208"/>
      <c r="C72" s="59" t="s">
        <v>85</v>
      </c>
      <c r="D72" s="240" t="s">
        <v>86</v>
      </c>
      <c r="E72" s="59" t="s">
        <v>87</v>
      </c>
      <c r="F72" s="59" t="s">
        <v>89</v>
      </c>
      <c r="G72" s="240" t="s">
        <v>91</v>
      </c>
      <c r="H72" s="240" t="s">
        <v>38</v>
      </c>
      <c r="I72" s="240" t="s">
        <v>92</v>
      </c>
    </row>
    <row r="73" spans="1:9" ht="14.25">
      <c r="A73" s="208"/>
      <c r="B73" s="208"/>
      <c r="C73" s="76" t="s">
        <v>37</v>
      </c>
      <c r="D73" s="232"/>
      <c r="E73" s="76" t="s">
        <v>88</v>
      </c>
      <c r="F73" s="76" t="s">
        <v>90</v>
      </c>
      <c r="G73" s="232"/>
      <c r="H73" s="232"/>
      <c r="I73" s="232"/>
    </row>
    <row r="74" spans="1:9">
      <c r="A74" s="209"/>
      <c r="B74" s="209"/>
      <c r="C74" s="76"/>
      <c r="D74" s="76" t="s">
        <v>39</v>
      </c>
      <c r="E74" s="76" t="s">
        <v>40</v>
      </c>
      <c r="F74" s="76" t="s">
        <v>41</v>
      </c>
      <c r="G74" s="76" t="s">
        <v>42</v>
      </c>
      <c r="H74" s="76"/>
      <c r="I74" s="76"/>
    </row>
    <row r="75" spans="1:9" ht="15.75">
      <c r="A75" s="209"/>
      <c r="B75" s="209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41"/>
      <c r="B76" s="241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42" t="s">
        <v>95</v>
      </c>
      <c r="B77" s="53" t="s">
        <v>203</v>
      </c>
      <c r="C77" s="86">
        <f>'4A_DOC'!$B$39*$L$15</f>
        <v>30.561838366059</v>
      </c>
      <c r="D77" s="87">
        <v>0.4</v>
      </c>
      <c r="E77" s="87">
        <v>0.38</v>
      </c>
      <c r="F77" s="34">
        <v>0</v>
      </c>
      <c r="G77" s="88">
        <v>0.57999999999999996</v>
      </c>
      <c r="H77" s="87">
        <f>44/12</f>
        <v>3.6666666666666665</v>
      </c>
      <c r="I77" s="53">
        <f>C77*D77*E77*F77*G77*H77</f>
        <v>0</v>
      </c>
    </row>
    <row r="78" spans="1:9">
      <c r="A78" s="242"/>
      <c r="B78" s="53" t="s">
        <v>204</v>
      </c>
      <c r="C78" s="86">
        <f>'4A_DOC'!$B$40*$L$15</f>
        <v>5.9153430185849993</v>
      </c>
      <c r="D78" s="87">
        <v>0.9</v>
      </c>
      <c r="E78" s="87">
        <v>0.46</v>
      </c>
      <c r="F78" s="34">
        <f>1/100</f>
        <v>0.01</v>
      </c>
      <c r="G78" s="88">
        <v>0.57999999999999996</v>
      </c>
      <c r="H78" s="87">
        <f t="shared" ref="H78:H85" si="4">44/12</f>
        <v>3.6666666666666665</v>
      </c>
      <c r="I78" s="53">
        <f t="shared" ref="I78:I85" si="5">C78*D78*E78*F78*G78*H78</f>
        <v>5.2081046072829762E-2</v>
      </c>
    </row>
    <row r="79" spans="1:9">
      <c r="A79" s="242"/>
      <c r="B79" s="53" t="s">
        <v>205</v>
      </c>
      <c r="C79" s="86">
        <f>'4A_DOC'!$B$41*$L$15</f>
        <v>0</v>
      </c>
      <c r="D79" s="87">
        <v>0.85</v>
      </c>
      <c r="E79" s="87">
        <v>0.5</v>
      </c>
      <c r="F79" s="34">
        <v>0</v>
      </c>
      <c r="G79" s="88">
        <v>0.57999999999999996</v>
      </c>
      <c r="H79" s="87">
        <f t="shared" si="4"/>
        <v>3.6666666666666665</v>
      </c>
      <c r="I79" s="53">
        <f t="shared" si="5"/>
        <v>0</v>
      </c>
    </row>
    <row r="80" spans="1:9">
      <c r="A80" s="242"/>
      <c r="B80" s="53" t="s">
        <v>47</v>
      </c>
      <c r="C80" s="86">
        <f>'4A_DOC'!$B$42*$L$15</f>
        <v>0.37287376226100005</v>
      </c>
      <c r="D80" s="87">
        <v>0.8</v>
      </c>
      <c r="E80" s="87">
        <v>0.5</v>
      </c>
      <c r="F80" s="34">
        <f>20/100</f>
        <v>0.2</v>
      </c>
      <c r="G80" s="88">
        <v>0.57999999999999996</v>
      </c>
      <c r="H80" s="87">
        <f t="shared" si="4"/>
        <v>3.6666666666666665</v>
      </c>
      <c r="I80" s="53">
        <f t="shared" si="5"/>
        <v>6.3438256086004799E-2</v>
      </c>
    </row>
    <row r="81" spans="1:9">
      <c r="A81" s="242"/>
      <c r="B81" s="53" t="s">
        <v>206</v>
      </c>
      <c r="C81" s="86">
        <f>'4A_DOC'!$B$43*$L$15</f>
        <v>0</v>
      </c>
      <c r="D81" s="87">
        <v>0.84</v>
      </c>
      <c r="E81" s="87">
        <v>0.67</v>
      </c>
      <c r="F81" s="34">
        <f>20/100</f>
        <v>0.2</v>
      </c>
      <c r="G81" s="88">
        <v>0.57999999999999996</v>
      </c>
      <c r="H81" s="87">
        <f t="shared" si="4"/>
        <v>3.6666666666666665</v>
      </c>
      <c r="I81" s="53">
        <f t="shared" si="5"/>
        <v>0</v>
      </c>
    </row>
    <row r="82" spans="1:9">
      <c r="A82" s="242"/>
      <c r="B82" s="53" t="s">
        <v>207</v>
      </c>
      <c r="C82" s="86">
        <f>'4A_DOC'!$B$44*$L$15</f>
        <v>4.9302197454510006</v>
      </c>
      <c r="D82" s="87">
        <v>1</v>
      </c>
      <c r="E82" s="87">
        <v>0.75</v>
      </c>
      <c r="F82" s="34">
        <f>100/100</f>
        <v>1</v>
      </c>
      <c r="G82" s="88">
        <v>0.57999999999999996</v>
      </c>
      <c r="H82" s="87">
        <f t="shared" si="4"/>
        <v>3.6666666666666665</v>
      </c>
      <c r="I82" s="53">
        <f t="shared" si="5"/>
        <v>7.8637004939943438</v>
      </c>
    </row>
    <row r="83" spans="1:9">
      <c r="A83" s="242"/>
      <c r="B83" s="53" t="s">
        <v>208</v>
      </c>
      <c r="C83" s="86">
        <f>'4A_DOC'!$B$45*$L$15</f>
        <v>0.81479822123699996</v>
      </c>
      <c r="D83" s="87">
        <v>1</v>
      </c>
      <c r="E83" s="87">
        <v>0</v>
      </c>
      <c r="F83" s="34">
        <v>0</v>
      </c>
      <c r="G83" s="88">
        <v>0.57999999999999996</v>
      </c>
      <c r="H83" s="87">
        <f t="shared" si="4"/>
        <v>3.6666666666666665</v>
      </c>
      <c r="I83" s="53">
        <f t="shared" si="5"/>
        <v>0</v>
      </c>
    </row>
    <row r="84" spans="1:9">
      <c r="A84" s="242"/>
      <c r="B84" s="53" t="s">
        <v>209</v>
      </c>
      <c r="C84" s="86">
        <f>'4A_DOC'!$B$46*$L$15</f>
        <v>0.61224951087299995</v>
      </c>
      <c r="D84" s="87">
        <v>1</v>
      </c>
      <c r="E84" s="87">
        <v>0</v>
      </c>
      <c r="F84" s="34">
        <v>0</v>
      </c>
      <c r="G84" s="88">
        <v>0.57999999999999996</v>
      </c>
      <c r="H84" s="87">
        <f t="shared" si="4"/>
        <v>3.6666666666666665</v>
      </c>
      <c r="I84" s="53">
        <f t="shared" si="5"/>
        <v>0</v>
      </c>
    </row>
    <row r="85" spans="1:9">
      <c r="A85" s="242"/>
      <c r="B85" s="53" t="s">
        <v>210</v>
      </c>
      <c r="C85" s="86">
        <f>'4A_DOC'!$B$47*$L$15</f>
        <v>2.8586988440009997</v>
      </c>
      <c r="D85" s="87">
        <v>0.9</v>
      </c>
      <c r="E85" s="87">
        <v>0</v>
      </c>
      <c r="F85" s="34">
        <v>0</v>
      </c>
      <c r="G85" s="88">
        <v>0.57999999999999996</v>
      </c>
      <c r="H85" s="87">
        <f t="shared" si="4"/>
        <v>3.6666666666666665</v>
      </c>
      <c r="I85" s="53">
        <f t="shared" si="5"/>
        <v>0</v>
      </c>
    </row>
    <row r="86" spans="1:9">
      <c r="A86" s="242" t="s">
        <v>48</v>
      </c>
      <c r="B86" s="242"/>
      <c r="C86" s="7"/>
      <c r="D86" s="53"/>
      <c r="E86" s="53"/>
      <c r="F86" s="53"/>
      <c r="G86" s="53"/>
      <c r="H86" s="53"/>
      <c r="I86" s="53"/>
    </row>
    <row r="87" spans="1:9">
      <c r="A87" s="199" t="s">
        <v>272</v>
      </c>
      <c r="B87" s="200"/>
      <c r="C87" s="200"/>
      <c r="D87" s="200"/>
      <c r="E87" s="200"/>
      <c r="F87" s="200"/>
      <c r="G87" s="200"/>
      <c r="H87" s="201"/>
      <c r="I87" s="90">
        <f>SUM(I77:I86)</f>
        <v>7.9792197961531786</v>
      </c>
    </row>
    <row r="88" spans="1:9">
      <c r="A88" s="234" t="s">
        <v>53</v>
      </c>
      <c r="B88" s="235"/>
      <c r="C88" s="235"/>
      <c r="D88" s="235"/>
      <c r="E88" s="235"/>
      <c r="F88" s="235"/>
      <c r="G88" s="235"/>
      <c r="H88" s="235"/>
      <c r="I88" s="235"/>
    </row>
    <row r="89" spans="1:9">
      <c r="A89" s="236" t="s">
        <v>54</v>
      </c>
      <c r="B89" s="237"/>
      <c r="C89" s="237"/>
      <c r="D89" s="237"/>
      <c r="E89" s="237"/>
      <c r="F89" s="237"/>
      <c r="G89" s="237"/>
      <c r="H89" s="237"/>
      <c r="I89" s="237"/>
    </row>
    <row r="90" spans="1:9">
      <c r="A90" s="236" t="s">
        <v>55</v>
      </c>
      <c r="B90" s="237"/>
      <c r="C90" s="237"/>
      <c r="D90" s="237"/>
      <c r="E90" s="237"/>
      <c r="F90" s="237"/>
      <c r="G90" s="237"/>
      <c r="H90" s="237"/>
      <c r="I90" s="237"/>
    </row>
    <row r="91" spans="1:9">
      <c r="A91" s="236" t="s">
        <v>96</v>
      </c>
      <c r="B91" s="237"/>
      <c r="C91" s="237"/>
      <c r="D91" s="237"/>
      <c r="E91" s="237"/>
      <c r="F91" s="237"/>
      <c r="G91" s="237"/>
      <c r="H91" s="237"/>
      <c r="I91" s="237"/>
    </row>
    <row r="92" spans="1:9">
      <c r="A92" s="236" t="s">
        <v>97</v>
      </c>
      <c r="B92" s="237"/>
      <c r="C92" s="237"/>
      <c r="D92" s="237"/>
      <c r="E92" s="237"/>
      <c r="F92" s="237"/>
      <c r="G92" s="237"/>
      <c r="H92" s="237"/>
      <c r="I92" s="237"/>
    </row>
    <row r="93" spans="1:9">
      <c r="A93" s="238" t="s">
        <v>200</v>
      </c>
      <c r="B93" s="239"/>
      <c r="C93" s="239"/>
      <c r="D93" s="239"/>
      <c r="E93" s="239"/>
      <c r="F93" s="239"/>
      <c r="G93" s="239"/>
      <c r="H93" s="239"/>
      <c r="I93" s="239"/>
    </row>
    <row r="97" spans="1:9">
      <c r="A97" s="198" t="s">
        <v>0</v>
      </c>
      <c r="B97" s="198"/>
      <c r="C97" s="197" t="s">
        <v>1</v>
      </c>
      <c r="D97" s="197"/>
      <c r="E97" s="197"/>
      <c r="F97" s="197"/>
      <c r="G97" s="197"/>
      <c r="H97" s="197"/>
      <c r="I97" s="197"/>
    </row>
    <row r="98" spans="1:9">
      <c r="A98" s="198" t="s">
        <v>2</v>
      </c>
      <c r="B98" s="198"/>
      <c r="C98" s="197" t="s">
        <v>75</v>
      </c>
      <c r="D98" s="197"/>
      <c r="E98" s="197"/>
      <c r="F98" s="197"/>
      <c r="G98" s="197"/>
      <c r="H98" s="197"/>
      <c r="I98" s="197"/>
    </row>
    <row r="99" spans="1:9">
      <c r="A99" s="198" t="s">
        <v>4</v>
      </c>
      <c r="B99" s="198"/>
      <c r="C99" s="197" t="s">
        <v>76</v>
      </c>
      <c r="D99" s="197"/>
      <c r="E99" s="197"/>
      <c r="F99" s="197"/>
      <c r="G99" s="197"/>
      <c r="H99" s="197"/>
      <c r="I99" s="197"/>
    </row>
    <row r="100" spans="1:9">
      <c r="A100" s="198" t="s">
        <v>6</v>
      </c>
      <c r="B100" s="198"/>
      <c r="C100" s="197" t="s">
        <v>77</v>
      </c>
      <c r="D100" s="197"/>
      <c r="E100" s="197"/>
      <c r="F100" s="197"/>
      <c r="G100" s="197"/>
      <c r="H100" s="197"/>
      <c r="I100" s="197"/>
    </row>
    <row r="101" spans="1:9">
      <c r="A101" s="231" t="s">
        <v>8</v>
      </c>
      <c r="B101" s="231"/>
      <c r="C101" s="231"/>
      <c r="D101" s="231" t="s">
        <v>9</v>
      </c>
      <c r="E101" s="243"/>
      <c r="F101" s="243"/>
      <c r="G101" s="243"/>
      <c r="H101" s="243"/>
      <c r="I101" s="85"/>
    </row>
    <row r="102" spans="1:9">
      <c r="A102" s="240"/>
      <c r="B102" s="240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208" t="s">
        <v>84</v>
      </c>
      <c r="B103" s="208"/>
      <c r="C103" s="59" t="s">
        <v>85</v>
      </c>
      <c r="D103" s="240" t="s">
        <v>86</v>
      </c>
      <c r="E103" s="59" t="s">
        <v>87</v>
      </c>
      <c r="F103" s="59" t="s">
        <v>89</v>
      </c>
      <c r="G103" s="240" t="s">
        <v>91</v>
      </c>
      <c r="H103" s="240" t="s">
        <v>38</v>
      </c>
      <c r="I103" s="240" t="s">
        <v>92</v>
      </c>
    </row>
    <row r="104" spans="1:9" ht="14.25">
      <c r="A104" s="208"/>
      <c r="B104" s="208"/>
      <c r="C104" s="76" t="s">
        <v>37</v>
      </c>
      <c r="D104" s="232"/>
      <c r="E104" s="76" t="s">
        <v>88</v>
      </c>
      <c r="F104" s="76" t="s">
        <v>90</v>
      </c>
      <c r="G104" s="232"/>
      <c r="H104" s="232"/>
      <c r="I104" s="232"/>
    </row>
    <row r="105" spans="1:9">
      <c r="A105" s="209"/>
      <c r="B105" s="209"/>
      <c r="C105" s="76"/>
      <c r="D105" s="76" t="s">
        <v>39</v>
      </c>
      <c r="E105" s="76" t="s">
        <v>40</v>
      </c>
      <c r="F105" s="76" t="s">
        <v>41</v>
      </c>
      <c r="G105" s="76" t="s">
        <v>42</v>
      </c>
      <c r="H105" s="76"/>
      <c r="I105" s="76"/>
    </row>
    <row r="106" spans="1:9" ht="15.75">
      <c r="A106" s="209"/>
      <c r="B106" s="209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41"/>
      <c r="B107" s="241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42" t="s">
        <v>95</v>
      </c>
      <c r="B108" s="53" t="s">
        <v>203</v>
      </c>
      <c r="C108" s="86">
        <f>'4A_DOC'!$B$39*$L$16</f>
        <v>31.267033191702005</v>
      </c>
      <c r="D108" s="87">
        <v>0.4</v>
      </c>
      <c r="E108" s="87">
        <v>0.38</v>
      </c>
      <c r="F108" s="34">
        <v>0</v>
      </c>
      <c r="G108" s="88">
        <v>0.57999999999999996</v>
      </c>
      <c r="H108" s="87">
        <f>44/12</f>
        <v>3.6666666666666665</v>
      </c>
      <c r="I108" s="53">
        <f>C108*D108*E108*F108*G108*H108</f>
        <v>0</v>
      </c>
    </row>
    <row r="109" spans="1:9">
      <c r="A109" s="242"/>
      <c r="B109" s="53" t="s">
        <v>204</v>
      </c>
      <c r="C109" s="86">
        <f>'4A_DOC'!$B$40*$L$16</f>
        <v>6.0518357661300008</v>
      </c>
      <c r="D109" s="87">
        <v>0.9</v>
      </c>
      <c r="E109" s="87">
        <v>0.46</v>
      </c>
      <c r="F109" s="34">
        <f>1/100</f>
        <v>0.01</v>
      </c>
      <c r="G109" s="88">
        <v>0.57999999999999996</v>
      </c>
      <c r="H109" s="87">
        <f t="shared" ref="H109:H116" si="6">44/12</f>
        <v>3.6666666666666665</v>
      </c>
      <c r="I109" s="53">
        <f t="shared" ref="I109:I116" si="7">C109*D109*E109*F109*G109*H109</f>
        <v>5.3282782819314978E-2</v>
      </c>
    </row>
    <row r="110" spans="1:9">
      <c r="A110" s="242"/>
      <c r="B110" s="53" t="s">
        <v>205</v>
      </c>
      <c r="C110" s="86">
        <f>'4A_DOC'!$B$41*$L$16</f>
        <v>0</v>
      </c>
      <c r="D110" s="87">
        <v>0.85</v>
      </c>
      <c r="E110" s="87">
        <v>0.5</v>
      </c>
      <c r="F110" s="34">
        <v>0</v>
      </c>
      <c r="G110" s="88">
        <v>0.57999999999999996</v>
      </c>
      <c r="H110" s="87">
        <f t="shared" si="6"/>
        <v>3.6666666666666665</v>
      </c>
      <c r="I110" s="53">
        <f t="shared" si="7"/>
        <v>0</v>
      </c>
    </row>
    <row r="111" spans="1:9">
      <c r="A111" s="242"/>
      <c r="B111" s="53" t="s">
        <v>47</v>
      </c>
      <c r="C111" s="86">
        <f>'4A_DOC'!$B$42*$L$16</f>
        <v>0.38147758525800007</v>
      </c>
      <c r="D111" s="87">
        <v>0.8</v>
      </c>
      <c r="E111" s="87">
        <v>0.5</v>
      </c>
      <c r="F111" s="34">
        <f>20/100</f>
        <v>0.2</v>
      </c>
      <c r="G111" s="88">
        <v>0.57999999999999996</v>
      </c>
      <c r="H111" s="87">
        <f t="shared" si="6"/>
        <v>3.6666666666666665</v>
      </c>
      <c r="I111" s="53">
        <f t="shared" si="7"/>
        <v>6.4902053171894417E-2</v>
      </c>
    </row>
    <row r="112" spans="1:9">
      <c r="A112" s="242"/>
      <c r="B112" s="53" t="s">
        <v>206</v>
      </c>
      <c r="C112" s="86">
        <f>'4A_DOC'!$B$43*$L$16</f>
        <v>0</v>
      </c>
      <c r="D112" s="87">
        <v>0.84</v>
      </c>
      <c r="E112" s="87">
        <v>0.67</v>
      </c>
      <c r="F112" s="34">
        <f>20/100</f>
        <v>0.2</v>
      </c>
      <c r="G112" s="88">
        <v>0.57999999999999996</v>
      </c>
      <c r="H112" s="87">
        <f t="shared" si="6"/>
        <v>3.6666666666666665</v>
      </c>
      <c r="I112" s="53">
        <f t="shared" si="7"/>
        <v>0</v>
      </c>
    </row>
    <row r="113" spans="1:9">
      <c r="A113" s="242"/>
      <c r="B113" s="53" t="s">
        <v>207</v>
      </c>
      <c r="C113" s="86">
        <f>'4A_DOC'!$B$44*$L$16</f>
        <v>5.043981405078001</v>
      </c>
      <c r="D113" s="87">
        <v>1</v>
      </c>
      <c r="E113" s="87">
        <v>0.75</v>
      </c>
      <c r="F113" s="34">
        <f>100/100</f>
        <v>1</v>
      </c>
      <c r="G113" s="88">
        <v>0.57999999999999996</v>
      </c>
      <c r="H113" s="87">
        <f t="shared" si="6"/>
        <v>3.6666666666666665</v>
      </c>
      <c r="I113" s="53">
        <f t="shared" si="7"/>
        <v>8.0451503410994114</v>
      </c>
    </row>
    <row r="114" spans="1:9">
      <c r="A114" s="242"/>
      <c r="B114" s="53" t="s">
        <v>208</v>
      </c>
      <c r="C114" s="86">
        <f>'4A_DOC'!$B$45*$L$16</f>
        <v>0.83359916778600007</v>
      </c>
      <c r="D114" s="87">
        <v>1</v>
      </c>
      <c r="E114" s="87">
        <v>0</v>
      </c>
      <c r="F114" s="34">
        <v>0</v>
      </c>
      <c r="G114" s="88">
        <v>0.57999999999999996</v>
      </c>
      <c r="H114" s="87">
        <f t="shared" si="6"/>
        <v>3.6666666666666665</v>
      </c>
      <c r="I114" s="53">
        <f t="shared" si="7"/>
        <v>0</v>
      </c>
    </row>
    <row r="115" spans="1:9">
      <c r="A115" s="242"/>
      <c r="B115" s="53" t="s">
        <v>209</v>
      </c>
      <c r="C115" s="86">
        <f>'4A_DOC'!$B$46*$L$16</f>
        <v>0.62637677579400008</v>
      </c>
      <c r="D115" s="87">
        <v>1</v>
      </c>
      <c r="E115" s="87">
        <v>0</v>
      </c>
      <c r="F115" s="34">
        <v>0</v>
      </c>
      <c r="G115" s="88">
        <v>0.57999999999999996</v>
      </c>
      <c r="H115" s="87">
        <f t="shared" si="6"/>
        <v>3.6666666666666665</v>
      </c>
      <c r="I115" s="53">
        <f t="shared" si="7"/>
        <v>0</v>
      </c>
    </row>
    <row r="116" spans="1:9">
      <c r="A116" s="242"/>
      <c r="B116" s="53" t="s">
        <v>210</v>
      </c>
      <c r="C116" s="86">
        <f>'4A_DOC'!$B$47*$L$16</f>
        <v>2.9246614869780001</v>
      </c>
      <c r="D116" s="87">
        <v>0.9</v>
      </c>
      <c r="E116" s="87">
        <v>0</v>
      </c>
      <c r="F116" s="34">
        <v>0</v>
      </c>
      <c r="G116" s="88">
        <v>0.57999999999999996</v>
      </c>
      <c r="H116" s="87">
        <f t="shared" si="6"/>
        <v>3.6666666666666665</v>
      </c>
      <c r="I116" s="53">
        <f t="shared" si="7"/>
        <v>0</v>
      </c>
    </row>
    <row r="117" spans="1:9">
      <c r="A117" s="242" t="s">
        <v>48</v>
      </c>
      <c r="B117" s="242"/>
      <c r="C117" s="7"/>
      <c r="D117" s="53"/>
      <c r="E117" s="53"/>
      <c r="F117" s="53"/>
      <c r="G117" s="53"/>
      <c r="H117" s="53"/>
      <c r="I117" s="53"/>
    </row>
    <row r="118" spans="1:9">
      <c r="A118" s="199" t="s">
        <v>273</v>
      </c>
      <c r="B118" s="200"/>
      <c r="C118" s="200"/>
      <c r="D118" s="200"/>
      <c r="E118" s="200"/>
      <c r="F118" s="200"/>
      <c r="G118" s="200"/>
      <c r="H118" s="201"/>
      <c r="I118" s="93">
        <f>SUM(I108:I117)</f>
        <v>8.1633351770906213</v>
      </c>
    </row>
    <row r="119" spans="1:9">
      <c r="A119" s="234" t="s">
        <v>53</v>
      </c>
      <c r="B119" s="235"/>
      <c r="C119" s="235"/>
      <c r="D119" s="235"/>
      <c r="E119" s="235"/>
      <c r="F119" s="235"/>
      <c r="G119" s="235"/>
      <c r="H119" s="235"/>
      <c r="I119" s="235"/>
    </row>
    <row r="120" spans="1:9">
      <c r="A120" s="236" t="s">
        <v>54</v>
      </c>
      <c r="B120" s="237"/>
      <c r="C120" s="237"/>
      <c r="D120" s="237"/>
      <c r="E120" s="237"/>
      <c r="F120" s="237"/>
      <c r="G120" s="237"/>
      <c r="H120" s="237"/>
      <c r="I120" s="237"/>
    </row>
    <row r="121" spans="1:9">
      <c r="A121" s="236" t="s">
        <v>55</v>
      </c>
      <c r="B121" s="237"/>
      <c r="C121" s="237"/>
      <c r="D121" s="237"/>
      <c r="E121" s="237"/>
      <c r="F121" s="237"/>
      <c r="G121" s="237"/>
      <c r="H121" s="237"/>
      <c r="I121" s="237"/>
    </row>
    <row r="122" spans="1:9">
      <c r="A122" s="236" t="s">
        <v>96</v>
      </c>
      <c r="B122" s="237"/>
      <c r="C122" s="237"/>
      <c r="D122" s="237"/>
      <c r="E122" s="237"/>
      <c r="F122" s="237"/>
      <c r="G122" s="237"/>
      <c r="H122" s="237"/>
      <c r="I122" s="237"/>
    </row>
    <row r="123" spans="1:9">
      <c r="A123" s="236" t="s">
        <v>97</v>
      </c>
      <c r="B123" s="237"/>
      <c r="C123" s="237"/>
      <c r="D123" s="237"/>
      <c r="E123" s="237"/>
      <c r="F123" s="237"/>
      <c r="G123" s="237"/>
      <c r="H123" s="237"/>
      <c r="I123" s="237"/>
    </row>
    <row r="124" spans="1:9">
      <c r="A124" s="238" t="s">
        <v>200</v>
      </c>
      <c r="B124" s="239"/>
      <c r="C124" s="239"/>
      <c r="D124" s="239"/>
      <c r="E124" s="239"/>
      <c r="F124" s="239"/>
      <c r="G124" s="239"/>
      <c r="H124" s="239"/>
      <c r="I124" s="239"/>
    </row>
    <row r="128" spans="1:9">
      <c r="A128" s="198" t="s">
        <v>0</v>
      </c>
      <c r="B128" s="198"/>
      <c r="C128" s="197" t="s">
        <v>1</v>
      </c>
      <c r="D128" s="197"/>
      <c r="E128" s="197"/>
      <c r="F128" s="197"/>
      <c r="G128" s="197"/>
      <c r="H128" s="197"/>
      <c r="I128" s="197"/>
    </row>
    <row r="129" spans="1:9">
      <c r="A129" s="198" t="s">
        <v>2</v>
      </c>
      <c r="B129" s="198"/>
      <c r="C129" s="197" t="s">
        <v>75</v>
      </c>
      <c r="D129" s="197"/>
      <c r="E129" s="197"/>
      <c r="F129" s="197"/>
      <c r="G129" s="197"/>
      <c r="H129" s="197"/>
      <c r="I129" s="197"/>
    </row>
    <row r="130" spans="1:9">
      <c r="A130" s="198" t="s">
        <v>4</v>
      </c>
      <c r="B130" s="198"/>
      <c r="C130" s="197" t="s">
        <v>76</v>
      </c>
      <c r="D130" s="197"/>
      <c r="E130" s="197"/>
      <c r="F130" s="197"/>
      <c r="G130" s="197"/>
      <c r="H130" s="197"/>
      <c r="I130" s="197"/>
    </row>
    <row r="131" spans="1:9">
      <c r="A131" s="198" t="s">
        <v>6</v>
      </c>
      <c r="B131" s="198"/>
      <c r="C131" s="197" t="s">
        <v>77</v>
      </c>
      <c r="D131" s="197"/>
      <c r="E131" s="197"/>
      <c r="F131" s="197"/>
      <c r="G131" s="197"/>
      <c r="H131" s="197"/>
      <c r="I131" s="197"/>
    </row>
    <row r="132" spans="1:9">
      <c r="A132" s="231" t="s">
        <v>8</v>
      </c>
      <c r="B132" s="231"/>
      <c r="C132" s="231"/>
      <c r="D132" s="231" t="s">
        <v>9</v>
      </c>
      <c r="E132" s="243"/>
      <c r="F132" s="243"/>
      <c r="G132" s="243"/>
      <c r="H132" s="243"/>
      <c r="I132" s="85"/>
    </row>
    <row r="133" spans="1:9">
      <c r="A133" s="240"/>
      <c r="B133" s="240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208" t="s">
        <v>84</v>
      </c>
      <c r="B134" s="208"/>
      <c r="C134" s="59" t="s">
        <v>85</v>
      </c>
      <c r="D134" s="240" t="s">
        <v>86</v>
      </c>
      <c r="E134" s="59" t="s">
        <v>87</v>
      </c>
      <c r="F134" s="59" t="s">
        <v>89</v>
      </c>
      <c r="G134" s="240" t="s">
        <v>91</v>
      </c>
      <c r="H134" s="240" t="s">
        <v>38</v>
      </c>
      <c r="I134" s="240" t="s">
        <v>92</v>
      </c>
    </row>
    <row r="135" spans="1:9" ht="14.25">
      <c r="A135" s="208"/>
      <c r="B135" s="208"/>
      <c r="C135" s="76" t="s">
        <v>37</v>
      </c>
      <c r="D135" s="232"/>
      <c r="E135" s="76" t="s">
        <v>88</v>
      </c>
      <c r="F135" s="76" t="s">
        <v>90</v>
      </c>
      <c r="G135" s="232"/>
      <c r="H135" s="232"/>
      <c r="I135" s="232"/>
    </row>
    <row r="136" spans="1:9">
      <c r="A136" s="209"/>
      <c r="B136" s="209"/>
      <c r="C136" s="76"/>
      <c r="D136" s="76" t="s">
        <v>39</v>
      </c>
      <c r="E136" s="76" t="s">
        <v>40</v>
      </c>
      <c r="F136" s="76" t="s">
        <v>41</v>
      </c>
      <c r="G136" s="76" t="s">
        <v>42</v>
      </c>
      <c r="H136" s="76"/>
      <c r="I136" s="76"/>
    </row>
    <row r="137" spans="1:9" ht="15.75">
      <c r="A137" s="209"/>
      <c r="B137" s="209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41"/>
      <c r="B138" s="241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42" t="s">
        <v>95</v>
      </c>
      <c r="B139" s="53" t="s">
        <v>203</v>
      </c>
      <c r="C139" s="86">
        <f>'4A_DOC'!$B$39*$L$17</f>
        <v>31.968664165630504</v>
      </c>
      <c r="D139" s="87">
        <v>0.4</v>
      </c>
      <c r="E139" s="87">
        <v>0.38</v>
      </c>
      <c r="F139" s="34">
        <v>0</v>
      </c>
      <c r="G139" s="88">
        <v>0.57999999999999996</v>
      </c>
      <c r="H139" s="87">
        <f>44/12</f>
        <v>3.6666666666666665</v>
      </c>
      <c r="I139" s="53">
        <f>C139*D139*E139*F139*G139*H139</f>
        <v>0</v>
      </c>
    </row>
    <row r="140" spans="1:9">
      <c r="A140" s="242"/>
      <c r="B140" s="53" t="s">
        <v>204</v>
      </c>
      <c r="C140" s="86">
        <f>'4A_DOC'!$B$40*$L$17</f>
        <v>6.1876387186075004</v>
      </c>
      <c r="D140" s="87">
        <v>0.9</v>
      </c>
      <c r="E140" s="87">
        <v>0.46</v>
      </c>
      <c r="F140" s="34">
        <f>1/100</f>
        <v>0.01</v>
      </c>
      <c r="G140" s="88">
        <v>0.57999999999999996</v>
      </c>
      <c r="H140" s="87">
        <f t="shared" ref="H140:H147" si="8">44/12</f>
        <v>3.6666666666666665</v>
      </c>
      <c r="I140" s="53">
        <f t="shared" ref="I140:I147" si="9">C140*D140*E140*F140*G140*H140</f>
        <v>5.4478446334107873E-2</v>
      </c>
    </row>
    <row r="141" spans="1:9">
      <c r="A141" s="242"/>
      <c r="B141" s="53" t="s">
        <v>205</v>
      </c>
      <c r="C141" s="86">
        <f>'4A_DOC'!$B$41*$L$17</f>
        <v>0</v>
      </c>
      <c r="D141" s="87">
        <v>0.85</v>
      </c>
      <c r="E141" s="87">
        <v>0.5</v>
      </c>
      <c r="F141" s="34">
        <v>0</v>
      </c>
      <c r="G141" s="88">
        <v>0.57999999999999996</v>
      </c>
      <c r="H141" s="87">
        <f t="shared" si="8"/>
        <v>3.6666666666666665</v>
      </c>
      <c r="I141" s="53">
        <f t="shared" si="9"/>
        <v>0</v>
      </c>
    </row>
    <row r="142" spans="1:9">
      <c r="A142" s="242"/>
      <c r="B142" s="53" t="s">
        <v>47</v>
      </c>
      <c r="C142" s="86">
        <f>'4A_DOC'!$B$42*$L$17</f>
        <v>0.39003792700950007</v>
      </c>
      <c r="D142" s="87">
        <v>0.8</v>
      </c>
      <c r="E142" s="87">
        <v>0.5</v>
      </c>
      <c r="F142" s="34">
        <f>20/100</f>
        <v>0.2</v>
      </c>
      <c r="G142" s="88">
        <v>0.57999999999999996</v>
      </c>
      <c r="H142" s="87">
        <f t="shared" si="8"/>
        <v>3.6666666666666665</v>
      </c>
      <c r="I142" s="53">
        <f t="shared" si="9"/>
        <v>6.6358452648549601E-2</v>
      </c>
    </row>
    <row r="143" spans="1:9">
      <c r="A143" s="242"/>
      <c r="B143" s="53" t="s">
        <v>206</v>
      </c>
      <c r="C143" s="86">
        <f>'4A_DOC'!$B$43*$L$17</f>
        <v>0</v>
      </c>
      <c r="D143" s="87">
        <v>0.84</v>
      </c>
      <c r="E143" s="87">
        <v>0.67</v>
      </c>
      <c r="F143" s="34">
        <f>20/100</f>
        <v>0.2</v>
      </c>
      <c r="G143" s="88">
        <v>0.57999999999999996</v>
      </c>
      <c r="H143" s="87">
        <f t="shared" si="8"/>
        <v>3.6666666666666665</v>
      </c>
      <c r="I143" s="53">
        <f t="shared" si="9"/>
        <v>0</v>
      </c>
    </row>
    <row r="144" spans="1:9">
      <c r="A144" s="242"/>
      <c r="B144" s="53" t="s">
        <v>207</v>
      </c>
      <c r="C144" s="86">
        <f>'4A_DOC'!$B$44*$L$17</f>
        <v>5.1571681460145014</v>
      </c>
      <c r="D144" s="87">
        <v>1</v>
      </c>
      <c r="E144" s="87">
        <v>0.75</v>
      </c>
      <c r="F144" s="34">
        <f>100/100</f>
        <v>1</v>
      </c>
      <c r="G144" s="88">
        <v>0.57999999999999996</v>
      </c>
      <c r="H144" s="87">
        <f t="shared" si="8"/>
        <v>3.6666666666666665</v>
      </c>
      <c r="I144" s="53">
        <f t="shared" si="9"/>
        <v>8.2256831928931291</v>
      </c>
    </row>
    <row r="145" spans="1:9">
      <c r="A145" s="242"/>
      <c r="B145" s="53" t="s">
        <v>208</v>
      </c>
      <c r="C145" s="86">
        <f>'4A_DOC'!$B$45*$L$17</f>
        <v>0.85230509976150004</v>
      </c>
      <c r="D145" s="87">
        <v>1</v>
      </c>
      <c r="E145" s="87">
        <v>0</v>
      </c>
      <c r="F145" s="34">
        <v>0</v>
      </c>
      <c r="G145" s="88">
        <v>0.57999999999999996</v>
      </c>
      <c r="H145" s="87">
        <f t="shared" si="8"/>
        <v>3.6666666666666665</v>
      </c>
      <c r="I145" s="53">
        <f t="shared" si="9"/>
        <v>0</v>
      </c>
    </row>
    <row r="146" spans="1:9">
      <c r="A146" s="242"/>
      <c r="B146" s="53" t="s">
        <v>209</v>
      </c>
      <c r="C146" s="86">
        <f>'4A_DOC'!$B$46*$L$17</f>
        <v>0.6404326455835001</v>
      </c>
      <c r="D146" s="87">
        <v>1</v>
      </c>
      <c r="E146" s="87">
        <v>0</v>
      </c>
      <c r="F146" s="34">
        <v>0</v>
      </c>
      <c r="G146" s="88">
        <v>0.57999999999999996</v>
      </c>
      <c r="H146" s="87">
        <f t="shared" si="8"/>
        <v>3.6666666666666665</v>
      </c>
      <c r="I146" s="53">
        <f t="shared" si="9"/>
        <v>0</v>
      </c>
    </row>
    <row r="147" spans="1:9">
      <c r="A147" s="242"/>
      <c r="B147" s="53" t="s">
        <v>210</v>
      </c>
      <c r="C147" s="86">
        <f>'4A_DOC'!$B$47*$L$17</f>
        <v>2.9902907737395004</v>
      </c>
      <c r="D147" s="87">
        <v>0.9</v>
      </c>
      <c r="E147" s="87">
        <v>0</v>
      </c>
      <c r="F147" s="34">
        <v>0</v>
      </c>
      <c r="G147" s="88">
        <v>0.57999999999999996</v>
      </c>
      <c r="H147" s="87">
        <f t="shared" si="8"/>
        <v>3.6666666666666665</v>
      </c>
      <c r="I147" s="53">
        <f t="shared" si="9"/>
        <v>0</v>
      </c>
    </row>
    <row r="148" spans="1:9">
      <c r="A148" s="242" t="s">
        <v>48</v>
      </c>
      <c r="B148" s="242"/>
      <c r="C148" s="7"/>
      <c r="D148" s="53"/>
      <c r="E148" s="53"/>
      <c r="F148" s="53"/>
      <c r="G148" s="53"/>
      <c r="H148" s="53"/>
      <c r="I148" s="53"/>
    </row>
    <row r="149" spans="1:9">
      <c r="A149" s="199" t="s">
        <v>274</v>
      </c>
      <c r="B149" s="200"/>
      <c r="C149" s="200"/>
      <c r="D149" s="200"/>
      <c r="E149" s="200"/>
      <c r="F149" s="200"/>
      <c r="G149" s="200"/>
      <c r="H149" s="201"/>
      <c r="I149" s="93">
        <f>SUM(I139:I148)</f>
        <v>8.3465200918757869</v>
      </c>
    </row>
    <row r="150" spans="1:9">
      <c r="A150" s="234" t="s">
        <v>53</v>
      </c>
      <c r="B150" s="235"/>
      <c r="C150" s="235"/>
      <c r="D150" s="235"/>
      <c r="E150" s="235"/>
      <c r="F150" s="235"/>
      <c r="G150" s="235"/>
      <c r="H150" s="235"/>
      <c r="I150" s="235"/>
    </row>
    <row r="151" spans="1:9">
      <c r="A151" s="236" t="s">
        <v>54</v>
      </c>
      <c r="B151" s="237"/>
      <c r="C151" s="237"/>
      <c r="D151" s="237"/>
      <c r="E151" s="237"/>
      <c r="F151" s="237"/>
      <c r="G151" s="237"/>
      <c r="H151" s="237"/>
      <c r="I151" s="237"/>
    </row>
    <row r="152" spans="1:9">
      <c r="A152" s="236" t="s">
        <v>55</v>
      </c>
      <c r="B152" s="237"/>
      <c r="C152" s="237"/>
      <c r="D152" s="237"/>
      <c r="E152" s="237"/>
      <c r="F152" s="237"/>
      <c r="G152" s="237"/>
      <c r="H152" s="237"/>
      <c r="I152" s="237"/>
    </row>
    <row r="153" spans="1:9">
      <c r="A153" s="236" t="s">
        <v>96</v>
      </c>
      <c r="B153" s="237"/>
      <c r="C153" s="237"/>
      <c r="D153" s="237"/>
      <c r="E153" s="237"/>
      <c r="F153" s="237"/>
      <c r="G153" s="237"/>
      <c r="H153" s="237"/>
      <c r="I153" s="237"/>
    </row>
    <row r="154" spans="1:9">
      <c r="A154" s="236" t="s">
        <v>97</v>
      </c>
      <c r="B154" s="237"/>
      <c r="C154" s="237"/>
      <c r="D154" s="237"/>
      <c r="E154" s="237"/>
      <c r="F154" s="237"/>
      <c r="G154" s="237"/>
      <c r="H154" s="237"/>
      <c r="I154" s="237"/>
    </row>
    <row r="155" spans="1:9">
      <c r="A155" s="238" t="s">
        <v>200</v>
      </c>
      <c r="B155" s="239"/>
      <c r="C155" s="239"/>
      <c r="D155" s="239"/>
      <c r="E155" s="239"/>
      <c r="F155" s="239"/>
      <c r="G155" s="239"/>
      <c r="H155" s="239"/>
      <c r="I155" s="239"/>
    </row>
    <row r="158" spans="1:9">
      <c r="A158" s="198" t="s">
        <v>0</v>
      </c>
      <c r="B158" s="198"/>
      <c r="C158" s="197" t="s">
        <v>1</v>
      </c>
      <c r="D158" s="197"/>
      <c r="E158" s="197"/>
      <c r="F158" s="197"/>
      <c r="G158" s="197"/>
      <c r="H158" s="197"/>
      <c r="I158" s="197"/>
    </row>
    <row r="159" spans="1:9">
      <c r="A159" s="198" t="s">
        <v>2</v>
      </c>
      <c r="B159" s="198"/>
      <c r="C159" s="197" t="s">
        <v>75</v>
      </c>
      <c r="D159" s="197"/>
      <c r="E159" s="197"/>
      <c r="F159" s="197"/>
      <c r="G159" s="197"/>
      <c r="H159" s="197"/>
      <c r="I159" s="197"/>
    </row>
    <row r="160" spans="1:9">
      <c r="A160" s="198" t="s">
        <v>4</v>
      </c>
      <c r="B160" s="198"/>
      <c r="C160" s="197" t="s">
        <v>76</v>
      </c>
      <c r="D160" s="197"/>
      <c r="E160" s="197"/>
      <c r="F160" s="197"/>
      <c r="G160" s="197"/>
      <c r="H160" s="197"/>
      <c r="I160" s="197"/>
    </row>
    <row r="161" spans="1:9">
      <c r="A161" s="198" t="s">
        <v>6</v>
      </c>
      <c r="B161" s="198"/>
      <c r="C161" s="197" t="s">
        <v>77</v>
      </c>
      <c r="D161" s="197"/>
      <c r="E161" s="197"/>
      <c r="F161" s="197"/>
      <c r="G161" s="197"/>
      <c r="H161" s="197"/>
      <c r="I161" s="197"/>
    </row>
    <row r="162" spans="1:9">
      <c r="A162" s="231" t="s">
        <v>8</v>
      </c>
      <c r="B162" s="231"/>
      <c r="C162" s="231"/>
      <c r="D162" s="231" t="s">
        <v>9</v>
      </c>
      <c r="E162" s="243"/>
      <c r="F162" s="243"/>
      <c r="G162" s="243"/>
      <c r="H162" s="243"/>
      <c r="I162" s="85"/>
    </row>
    <row r="163" spans="1:9">
      <c r="A163" s="240"/>
      <c r="B163" s="240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208" t="s">
        <v>84</v>
      </c>
      <c r="B164" s="208"/>
      <c r="C164" s="59" t="s">
        <v>85</v>
      </c>
      <c r="D164" s="240" t="s">
        <v>86</v>
      </c>
      <c r="E164" s="59" t="s">
        <v>87</v>
      </c>
      <c r="F164" s="59" t="s">
        <v>89</v>
      </c>
      <c r="G164" s="240" t="s">
        <v>91</v>
      </c>
      <c r="H164" s="240" t="s">
        <v>38</v>
      </c>
      <c r="I164" s="240" t="s">
        <v>92</v>
      </c>
    </row>
    <row r="165" spans="1:9" ht="14.25">
      <c r="A165" s="208"/>
      <c r="B165" s="208"/>
      <c r="C165" s="76" t="s">
        <v>37</v>
      </c>
      <c r="D165" s="232"/>
      <c r="E165" s="76" t="s">
        <v>88</v>
      </c>
      <c r="F165" s="76" t="s">
        <v>90</v>
      </c>
      <c r="G165" s="232"/>
      <c r="H165" s="232"/>
      <c r="I165" s="232"/>
    </row>
    <row r="166" spans="1:9">
      <c r="A166" s="209"/>
      <c r="B166" s="209"/>
      <c r="C166" s="76"/>
      <c r="D166" s="76" t="s">
        <v>39</v>
      </c>
      <c r="E166" s="76" t="s">
        <v>40</v>
      </c>
      <c r="F166" s="76" t="s">
        <v>41</v>
      </c>
      <c r="G166" s="76" t="s">
        <v>42</v>
      </c>
      <c r="H166" s="76"/>
      <c r="I166" s="76"/>
    </row>
    <row r="167" spans="1:9" ht="15.75">
      <c r="A167" s="209"/>
      <c r="B167" s="209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41"/>
      <c r="B168" s="241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42" t="s">
        <v>95</v>
      </c>
      <c r="B169" s="53" t="s">
        <v>203</v>
      </c>
      <c r="C169" s="86">
        <f>'4A_DOC'!$B$39*$L$18</f>
        <v>32.664585513252</v>
      </c>
      <c r="D169" s="87">
        <v>0.4</v>
      </c>
      <c r="E169" s="87">
        <v>0.38</v>
      </c>
      <c r="F169" s="34">
        <v>0</v>
      </c>
      <c r="G169" s="88">
        <v>0.57999999999999996</v>
      </c>
      <c r="H169" s="87">
        <f>44/12</f>
        <v>3.6666666666666665</v>
      </c>
      <c r="I169" s="53">
        <f>C169*D169*E169*F169*G169*H169</f>
        <v>0</v>
      </c>
    </row>
    <row r="170" spans="1:9">
      <c r="A170" s="242"/>
      <c r="B170" s="53" t="s">
        <v>204</v>
      </c>
      <c r="C170" s="86">
        <f>'4A_DOC'!$B$40*$L$18</f>
        <v>6.3223365543800005</v>
      </c>
      <c r="D170" s="87">
        <v>0.9</v>
      </c>
      <c r="E170" s="87">
        <v>0.46</v>
      </c>
      <c r="F170" s="34">
        <f>1/100</f>
        <v>0.01</v>
      </c>
      <c r="G170" s="88">
        <v>0.57999999999999996</v>
      </c>
      <c r="H170" s="87">
        <f t="shared" ref="H170:H177" si="10">44/12</f>
        <v>3.6666666666666665</v>
      </c>
      <c r="I170" s="53">
        <f t="shared" ref="I170:I177" si="11">C170*D170*E170*F170*G170*H170</f>
        <v>5.5664379959383274E-2</v>
      </c>
    </row>
    <row r="171" spans="1:9">
      <c r="A171" s="242"/>
      <c r="B171" s="53" t="s">
        <v>205</v>
      </c>
      <c r="C171" s="86">
        <f>'4A_DOC'!$B$41*$L$18</f>
        <v>0</v>
      </c>
      <c r="D171" s="87">
        <v>0.85</v>
      </c>
      <c r="E171" s="87">
        <v>0.5</v>
      </c>
      <c r="F171" s="34">
        <v>0</v>
      </c>
      <c r="G171" s="88">
        <v>0.57999999999999996</v>
      </c>
      <c r="H171" s="87">
        <f t="shared" si="10"/>
        <v>3.6666666666666665</v>
      </c>
      <c r="I171" s="53">
        <f t="shared" si="11"/>
        <v>0</v>
      </c>
    </row>
    <row r="172" spans="1:9">
      <c r="A172" s="242"/>
      <c r="B172" s="53" t="s">
        <v>47</v>
      </c>
      <c r="C172" s="86">
        <f>'4A_DOC'!$B$42*$L$18</f>
        <v>0.39852860770800008</v>
      </c>
      <c r="D172" s="87">
        <v>0.8</v>
      </c>
      <c r="E172" s="87">
        <v>0.5</v>
      </c>
      <c r="F172" s="34">
        <f>20/100</f>
        <v>0.2</v>
      </c>
      <c r="G172" s="88">
        <v>0.57999999999999996</v>
      </c>
      <c r="H172" s="87">
        <f t="shared" si="10"/>
        <v>3.6666666666666665</v>
      </c>
      <c r="I172" s="53">
        <f t="shared" si="11"/>
        <v>6.7803000458054416E-2</v>
      </c>
    </row>
    <row r="173" spans="1:9">
      <c r="A173" s="242"/>
      <c r="B173" s="53" t="s">
        <v>206</v>
      </c>
      <c r="C173" s="86">
        <f>'4A_DOC'!$B$43*$L$18</f>
        <v>0</v>
      </c>
      <c r="D173" s="87">
        <v>0.84</v>
      </c>
      <c r="E173" s="87">
        <v>0.67</v>
      </c>
      <c r="F173" s="34">
        <f>20/100</f>
        <v>0.2</v>
      </c>
      <c r="G173" s="88">
        <v>0.57999999999999996</v>
      </c>
      <c r="H173" s="87">
        <f t="shared" si="10"/>
        <v>3.6666666666666665</v>
      </c>
      <c r="I173" s="53">
        <f t="shared" si="11"/>
        <v>0</v>
      </c>
    </row>
    <row r="174" spans="1:9">
      <c r="A174" s="242"/>
      <c r="B174" s="53" t="s">
        <v>207</v>
      </c>
      <c r="C174" s="86">
        <f>'4A_DOC'!$B$44*$L$18</f>
        <v>5.2694338130280007</v>
      </c>
      <c r="D174" s="87">
        <v>1</v>
      </c>
      <c r="E174" s="87">
        <v>0.75</v>
      </c>
      <c r="F174" s="34">
        <f>100/100</f>
        <v>1</v>
      </c>
      <c r="G174" s="88">
        <v>0.57999999999999996</v>
      </c>
      <c r="H174" s="87">
        <f t="shared" si="10"/>
        <v>3.6666666666666665</v>
      </c>
      <c r="I174" s="53">
        <f t="shared" si="11"/>
        <v>8.404746931779659</v>
      </c>
    </row>
    <row r="175" spans="1:9">
      <c r="A175" s="242"/>
      <c r="B175" s="53" t="s">
        <v>208</v>
      </c>
      <c r="C175" s="86">
        <f>'4A_DOC'!$B$45*$L$18</f>
        <v>0.87085880943600003</v>
      </c>
      <c r="D175" s="87">
        <v>1</v>
      </c>
      <c r="E175" s="87">
        <v>0</v>
      </c>
      <c r="F175" s="34">
        <v>0</v>
      </c>
      <c r="G175" s="88">
        <v>0.57999999999999996</v>
      </c>
      <c r="H175" s="87">
        <f t="shared" si="10"/>
        <v>3.6666666666666665</v>
      </c>
      <c r="I175" s="53">
        <f t="shared" si="11"/>
        <v>0</v>
      </c>
    </row>
    <row r="176" spans="1:9">
      <c r="A176" s="242"/>
      <c r="B176" s="53" t="s">
        <v>209</v>
      </c>
      <c r="C176" s="86">
        <f>'4A_DOC'!$B$46*$L$18</f>
        <v>0.6543741336440001</v>
      </c>
      <c r="D176" s="87">
        <v>1</v>
      </c>
      <c r="E176" s="87">
        <v>0</v>
      </c>
      <c r="F176" s="34">
        <v>0</v>
      </c>
      <c r="G176" s="88">
        <v>0.57999999999999996</v>
      </c>
      <c r="H176" s="87">
        <f t="shared" si="10"/>
        <v>3.6666666666666665</v>
      </c>
      <c r="I176" s="53">
        <f t="shared" si="11"/>
        <v>0</v>
      </c>
    </row>
    <row r="177" spans="1:9">
      <c r="A177" s="242"/>
      <c r="B177" s="53" t="s">
        <v>210</v>
      </c>
      <c r="C177" s="86">
        <f>'4A_DOC'!$B$47*$L$18</f>
        <v>3.055385992428</v>
      </c>
      <c r="D177" s="87">
        <v>0.9</v>
      </c>
      <c r="E177" s="87">
        <v>0</v>
      </c>
      <c r="F177" s="34">
        <v>0</v>
      </c>
      <c r="G177" s="88">
        <v>0.57999999999999996</v>
      </c>
      <c r="H177" s="87">
        <f t="shared" si="10"/>
        <v>3.6666666666666665</v>
      </c>
      <c r="I177" s="53">
        <f t="shared" si="11"/>
        <v>0</v>
      </c>
    </row>
    <row r="178" spans="1:9">
      <c r="A178" s="242" t="s">
        <v>48</v>
      </c>
      <c r="B178" s="242"/>
      <c r="C178" s="7"/>
      <c r="D178" s="53"/>
      <c r="E178" s="53"/>
      <c r="F178" s="53"/>
      <c r="G178" s="53"/>
      <c r="H178" s="53"/>
      <c r="I178" s="53"/>
    </row>
    <row r="179" spans="1:9">
      <c r="A179" s="199" t="s">
        <v>275</v>
      </c>
      <c r="B179" s="200"/>
      <c r="C179" s="200"/>
      <c r="D179" s="200"/>
      <c r="E179" s="200"/>
      <c r="F179" s="200"/>
      <c r="G179" s="200"/>
      <c r="H179" s="201"/>
      <c r="I179" s="93">
        <f>SUM(I169:I178)</f>
        <v>8.5282143121970968</v>
      </c>
    </row>
    <row r="180" spans="1:9">
      <c r="A180" s="234" t="s">
        <v>53</v>
      </c>
      <c r="B180" s="235"/>
      <c r="C180" s="235"/>
      <c r="D180" s="235"/>
      <c r="E180" s="235"/>
      <c r="F180" s="235"/>
      <c r="G180" s="235"/>
      <c r="H180" s="235"/>
      <c r="I180" s="235"/>
    </row>
    <row r="181" spans="1:9">
      <c r="A181" s="236" t="s">
        <v>54</v>
      </c>
      <c r="B181" s="237"/>
      <c r="C181" s="237"/>
      <c r="D181" s="237"/>
      <c r="E181" s="237"/>
      <c r="F181" s="237"/>
      <c r="G181" s="237"/>
      <c r="H181" s="237"/>
      <c r="I181" s="237"/>
    </row>
    <row r="182" spans="1:9">
      <c r="A182" s="236" t="s">
        <v>55</v>
      </c>
      <c r="B182" s="237"/>
      <c r="C182" s="237"/>
      <c r="D182" s="237"/>
      <c r="E182" s="237"/>
      <c r="F182" s="237"/>
      <c r="G182" s="237"/>
      <c r="H182" s="237"/>
      <c r="I182" s="237"/>
    </row>
    <row r="183" spans="1:9">
      <c r="A183" s="236" t="s">
        <v>96</v>
      </c>
      <c r="B183" s="237"/>
      <c r="C183" s="237"/>
      <c r="D183" s="237"/>
      <c r="E183" s="237"/>
      <c r="F183" s="237"/>
      <c r="G183" s="237"/>
      <c r="H183" s="237"/>
      <c r="I183" s="237"/>
    </row>
    <row r="184" spans="1:9">
      <c r="A184" s="236" t="s">
        <v>97</v>
      </c>
      <c r="B184" s="237"/>
      <c r="C184" s="237"/>
      <c r="D184" s="237"/>
      <c r="E184" s="237"/>
      <c r="F184" s="237"/>
      <c r="G184" s="237"/>
      <c r="H184" s="237"/>
      <c r="I184" s="237"/>
    </row>
    <row r="185" spans="1:9">
      <c r="A185" s="238" t="s">
        <v>200</v>
      </c>
      <c r="B185" s="239"/>
      <c r="C185" s="239"/>
      <c r="D185" s="239"/>
      <c r="E185" s="239"/>
      <c r="F185" s="239"/>
      <c r="G185" s="239"/>
      <c r="H185" s="239"/>
      <c r="I185" s="239"/>
    </row>
    <row r="188" spans="1:9">
      <c r="A188" s="198" t="s">
        <v>0</v>
      </c>
      <c r="B188" s="198"/>
      <c r="C188" s="197" t="s">
        <v>1</v>
      </c>
      <c r="D188" s="197"/>
      <c r="E188" s="197"/>
      <c r="F188" s="197"/>
      <c r="G188" s="197"/>
      <c r="H188" s="197"/>
      <c r="I188" s="197"/>
    </row>
    <row r="189" spans="1:9">
      <c r="A189" s="198" t="s">
        <v>2</v>
      </c>
      <c r="B189" s="198"/>
      <c r="C189" s="197" t="s">
        <v>75</v>
      </c>
      <c r="D189" s="197"/>
      <c r="E189" s="197"/>
      <c r="F189" s="197"/>
      <c r="G189" s="197"/>
      <c r="H189" s="197"/>
      <c r="I189" s="197"/>
    </row>
    <row r="190" spans="1:9">
      <c r="A190" s="198" t="s">
        <v>4</v>
      </c>
      <c r="B190" s="198"/>
      <c r="C190" s="197" t="s">
        <v>76</v>
      </c>
      <c r="D190" s="197"/>
      <c r="E190" s="197"/>
      <c r="F190" s="197"/>
      <c r="G190" s="197"/>
      <c r="H190" s="197"/>
      <c r="I190" s="197"/>
    </row>
    <row r="191" spans="1:9">
      <c r="A191" s="198" t="s">
        <v>6</v>
      </c>
      <c r="B191" s="198"/>
      <c r="C191" s="197" t="s">
        <v>77</v>
      </c>
      <c r="D191" s="197"/>
      <c r="E191" s="197"/>
      <c r="F191" s="197"/>
      <c r="G191" s="197"/>
      <c r="H191" s="197"/>
      <c r="I191" s="197"/>
    </row>
    <row r="192" spans="1:9">
      <c r="A192" s="231" t="s">
        <v>8</v>
      </c>
      <c r="B192" s="231"/>
      <c r="C192" s="231"/>
      <c r="D192" s="231" t="s">
        <v>9</v>
      </c>
      <c r="E192" s="243"/>
      <c r="F192" s="243"/>
      <c r="G192" s="243"/>
      <c r="H192" s="243"/>
      <c r="I192" s="85"/>
    </row>
    <row r="193" spans="1:9">
      <c r="A193" s="240"/>
      <c r="B193" s="240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208" t="s">
        <v>84</v>
      </c>
      <c r="B194" s="208"/>
      <c r="C194" s="59" t="s">
        <v>85</v>
      </c>
      <c r="D194" s="240" t="s">
        <v>86</v>
      </c>
      <c r="E194" s="59" t="s">
        <v>87</v>
      </c>
      <c r="F194" s="59" t="s">
        <v>89</v>
      </c>
      <c r="G194" s="240" t="s">
        <v>91</v>
      </c>
      <c r="H194" s="240" t="s">
        <v>38</v>
      </c>
      <c r="I194" s="240" t="s">
        <v>92</v>
      </c>
    </row>
    <row r="195" spans="1:9" ht="14.25">
      <c r="A195" s="208"/>
      <c r="B195" s="208"/>
      <c r="C195" s="76" t="s">
        <v>37</v>
      </c>
      <c r="D195" s="232"/>
      <c r="E195" s="76" t="s">
        <v>88</v>
      </c>
      <c r="F195" s="76" t="s">
        <v>90</v>
      </c>
      <c r="G195" s="232"/>
      <c r="H195" s="232"/>
      <c r="I195" s="232"/>
    </row>
    <row r="196" spans="1:9">
      <c r="A196" s="209"/>
      <c r="B196" s="209"/>
      <c r="C196" s="76"/>
      <c r="D196" s="76" t="s">
        <v>39</v>
      </c>
      <c r="E196" s="76" t="s">
        <v>40</v>
      </c>
      <c r="F196" s="76" t="s">
        <v>41</v>
      </c>
      <c r="G196" s="76" t="s">
        <v>42</v>
      </c>
      <c r="H196" s="76"/>
      <c r="I196" s="76"/>
    </row>
    <row r="197" spans="1:9" ht="15.75">
      <c r="A197" s="209"/>
      <c r="B197" s="209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41"/>
      <c r="B198" s="241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42" t="s">
        <v>95</v>
      </c>
      <c r="B199" s="53" t="s">
        <v>203</v>
      </c>
      <c r="C199" s="86">
        <f>'4A_DOC'!$B$39*$L$19</f>
        <v>33.567838039324627</v>
      </c>
      <c r="D199" s="87">
        <v>0.4</v>
      </c>
      <c r="E199" s="87">
        <v>0.38</v>
      </c>
      <c r="F199" s="34">
        <v>0</v>
      </c>
      <c r="G199" s="88">
        <v>0.57999999999999996</v>
      </c>
      <c r="H199" s="87">
        <f>44/12</f>
        <v>3.6666666666666665</v>
      </c>
      <c r="I199" s="53">
        <f>C199*D199*E199*F199*G199*H199</f>
        <v>0</v>
      </c>
    </row>
    <row r="200" spans="1:9">
      <c r="A200" s="242"/>
      <c r="B200" s="53" t="s">
        <v>204</v>
      </c>
      <c r="C200" s="86">
        <f>'4A_DOC'!$B$40*$L$19</f>
        <v>6.4971640127326626</v>
      </c>
      <c r="D200" s="87">
        <v>0.9</v>
      </c>
      <c r="E200" s="87">
        <v>0.46</v>
      </c>
      <c r="F200" s="34">
        <f>1/100</f>
        <v>0.01</v>
      </c>
      <c r="G200" s="88">
        <v>0.57999999999999996</v>
      </c>
      <c r="H200" s="87">
        <f t="shared" ref="H200:H207" si="12">44/12</f>
        <v>3.6666666666666665</v>
      </c>
      <c r="I200" s="53">
        <f t="shared" ref="I200:I207" si="13">C200*D200*E200*F200*G200*H200</f>
        <v>5.7203630833703459E-2</v>
      </c>
    </row>
    <row r="201" spans="1:9">
      <c r="A201" s="242"/>
      <c r="B201" s="53" t="s">
        <v>205</v>
      </c>
      <c r="C201" s="86">
        <f>'4A_DOC'!$B$41*$L$19</f>
        <v>0</v>
      </c>
      <c r="D201" s="87">
        <v>0.85</v>
      </c>
      <c r="E201" s="87">
        <v>0.5</v>
      </c>
      <c r="F201" s="34">
        <v>0</v>
      </c>
      <c r="G201" s="88">
        <v>0.57999999999999996</v>
      </c>
      <c r="H201" s="87">
        <f t="shared" si="12"/>
        <v>3.6666666666666665</v>
      </c>
      <c r="I201" s="53">
        <f t="shared" si="13"/>
        <v>0</v>
      </c>
    </row>
    <row r="202" spans="1:9">
      <c r="A202" s="242"/>
      <c r="B202" s="53" t="s">
        <v>47</v>
      </c>
      <c r="C202" s="86">
        <f>'4A_DOC'!$B$42*$L$19</f>
        <v>0.40954885994657253</v>
      </c>
      <c r="D202" s="87">
        <v>0.8</v>
      </c>
      <c r="E202" s="87">
        <v>0.5</v>
      </c>
      <c r="F202" s="34">
        <f>20/100</f>
        <v>0.2</v>
      </c>
      <c r="G202" s="88">
        <v>0.57999999999999996</v>
      </c>
      <c r="H202" s="87">
        <f t="shared" si="12"/>
        <v>3.6666666666666665</v>
      </c>
      <c r="I202" s="53">
        <f t="shared" si="13"/>
        <v>6.9677912705576883E-2</v>
      </c>
    </row>
    <row r="203" spans="1:9">
      <c r="A203" s="242"/>
      <c r="B203" s="53" t="s">
        <v>206</v>
      </c>
      <c r="C203" s="86">
        <f>'4A_DOC'!$B$43*$L$19</f>
        <v>0</v>
      </c>
      <c r="D203" s="87">
        <v>0.84</v>
      </c>
      <c r="E203" s="87">
        <v>0.67</v>
      </c>
      <c r="F203" s="34">
        <f>20/100</f>
        <v>0.2</v>
      </c>
      <c r="G203" s="88">
        <v>0.57999999999999996</v>
      </c>
      <c r="H203" s="87">
        <f t="shared" si="12"/>
        <v>3.6666666666666665</v>
      </c>
      <c r="I203" s="53">
        <f t="shared" si="13"/>
        <v>0</v>
      </c>
    </row>
    <row r="204" spans="1:9">
      <c r="A204" s="242"/>
      <c r="B204" s="53" t="s">
        <v>207</v>
      </c>
      <c r="C204" s="86">
        <f>'4A_DOC'!$B$44*$L$19</f>
        <v>5.4151460370713478</v>
      </c>
      <c r="D204" s="87">
        <v>1</v>
      </c>
      <c r="E204" s="87">
        <v>0.75</v>
      </c>
      <c r="F204" s="34">
        <f>100/100</f>
        <v>1</v>
      </c>
      <c r="G204" s="88">
        <v>0.57999999999999996</v>
      </c>
      <c r="H204" s="87">
        <f t="shared" si="12"/>
        <v>3.6666666666666665</v>
      </c>
      <c r="I204" s="53">
        <f t="shared" si="13"/>
        <v>8.637157929128799</v>
      </c>
    </row>
    <row r="205" spans="1:9">
      <c r="A205" s="242"/>
      <c r="B205" s="53" t="s">
        <v>208</v>
      </c>
      <c r="C205" s="86">
        <f>'4A_DOC'!$B$45*$L$19</f>
        <v>0.89494010136473245</v>
      </c>
      <c r="D205" s="87">
        <v>1</v>
      </c>
      <c r="E205" s="87">
        <v>0</v>
      </c>
      <c r="F205" s="34">
        <v>0</v>
      </c>
      <c r="G205" s="88">
        <v>0.57999999999999996</v>
      </c>
      <c r="H205" s="87">
        <f t="shared" si="12"/>
        <v>3.6666666666666665</v>
      </c>
      <c r="I205" s="53">
        <f t="shared" si="13"/>
        <v>0</v>
      </c>
    </row>
    <row r="206" spans="1:9">
      <c r="A206" s="242"/>
      <c r="B206" s="53" t="s">
        <v>209</v>
      </c>
      <c r="C206" s="86">
        <f>'4A_DOC'!$B$46*$L$19</f>
        <v>0.67246911571474255</v>
      </c>
      <c r="D206" s="87">
        <v>1</v>
      </c>
      <c r="E206" s="87">
        <v>0</v>
      </c>
      <c r="F206" s="34">
        <v>0</v>
      </c>
      <c r="G206" s="88">
        <v>0.57999999999999996</v>
      </c>
      <c r="H206" s="87">
        <f t="shared" si="12"/>
        <v>3.6666666666666665</v>
      </c>
      <c r="I206" s="53">
        <f t="shared" si="13"/>
        <v>0</v>
      </c>
    </row>
    <row r="207" spans="1:9">
      <c r="A207" s="242"/>
      <c r="B207" s="53" t="s">
        <v>210</v>
      </c>
      <c r="C207" s="86">
        <f>'4A_DOC'!$B$47*$L$19</f>
        <v>3.1398745929237224</v>
      </c>
      <c r="D207" s="87">
        <v>0.9</v>
      </c>
      <c r="E207" s="87">
        <v>0</v>
      </c>
      <c r="F207" s="34">
        <v>0</v>
      </c>
      <c r="G207" s="88">
        <v>0.57999999999999996</v>
      </c>
      <c r="H207" s="87">
        <f t="shared" si="12"/>
        <v>3.6666666666666665</v>
      </c>
      <c r="I207" s="53">
        <f t="shared" si="13"/>
        <v>0</v>
      </c>
    </row>
    <row r="208" spans="1:9">
      <c r="A208" s="242" t="s">
        <v>48</v>
      </c>
      <c r="B208" s="242"/>
      <c r="C208" s="7"/>
      <c r="D208" s="53"/>
      <c r="E208" s="53"/>
      <c r="F208" s="53"/>
      <c r="G208" s="53"/>
      <c r="H208" s="53"/>
      <c r="I208" s="53"/>
    </row>
    <row r="209" spans="1:9">
      <c r="A209" s="199" t="s">
        <v>276</v>
      </c>
      <c r="B209" s="200"/>
      <c r="C209" s="200"/>
      <c r="D209" s="200"/>
      <c r="E209" s="200"/>
      <c r="F209" s="200"/>
      <c r="G209" s="200"/>
      <c r="H209" s="201"/>
      <c r="I209" s="93">
        <f>SUM(I199:I208)</f>
        <v>8.7640394726680793</v>
      </c>
    </row>
    <row r="210" spans="1:9">
      <c r="A210" s="234" t="s">
        <v>53</v>
      </c>
      <c r="B210" s="235"/>
      <c r="C210" s="235"/>
      <c r="D210" s="235"/>
      <c r="E210" s="235"/>
      <c r="F210" s="235"/>
      <c r="G210" s="235"/>
      <c r="H210" s="235"/>
      <c r="I210" s="235"/>
    </row>
    <row r="211" spans="1:9">
      <c r="A211" s="236" t="s">
        <v>54</v>
      </c>
      <c r="B211" s="237"/>
      <c r="C211" s="237"/>
      <c r="D211" s="237"/>
      <c r="E211" s="237"/>
      <c r="F211" s="237"/>
      <c r="G211" s="237"/>
      <c r="H211" s="237"/>
      <c r="I211" s="237"/>
    </row>
    <row r="212" spans="1:9">
      <c r="A212" s="236" t="s">
        <v>55</v>
      </c>
      <c r="B212" s="237"/>
      <c r="C212" s="237"/>
      <c r="D212" s="237"/>
      <c r="E212" s="237"/>
      <c r="F212" s="237"/>
      <c r="G212" s="237"/>
      <c r="H212" s="237"/>
      <c r="I212" s="237"/>
    </row>
    <row r="213" spans="1:9">
      <c r="A213" s="236" t="s">
        <v>96</v>
      </c>
      <c r="B213" s="237"/>
      <c r="C213" s="237"/>
      <c r="D213" s="237"/>
      <c r="E213" s="237"/>
      <c r="F213" s="237"/>
      <c r="G213" s="237"/>
      <c r="H213" s="237"/>
      <c r="I213" s="237"/>
    </row>
    <row r="214" spans="1:9">
      <c r="A214" s="236" t="s">
        <v>97</v>
      </c>
      <c r="B214" s="237"/>
      <c r="C214" s="237"/>
      <c r="D214" s="237"/>
      <c r="E214" s="237"/>
      <c r="F214" s="237"/>
      <c r="G214" s="237"/>
      <c r="H214" s="237"/>
      <c r="I214" s="237"/>
    </row>
    <row r="215" spans="1:9">
      <c r="A215" s="238" t="s">
        <v>200</v>
      </c>
      <c r="B215" s="239"/>
      <c r="C215" s="239"/>
      <c r="D215" s="239"/>
      <c r="E215" s="239"/>
      <c r="F215" s="239"/>
      <c r="G215" s="239"/>
      <c r="H215" s="239"/>
      <c r="I215" s="239"/>
    </row>
    <row r="218" spans="1:9">
      <c r="A218" s="198" t="s">
        <v>0</v>
      </c>
      <c r="B218" s="198"/>
      <c r="C218" s="197" t="s">
        <v>1</v>
      </c>
      <c r="D218" s="197"/>
      <c r="E218" s="197"/>
      <c r="F218" s="197"/>
      <c r="G218" s="197"/>
      <c r="H218" s="197"/>
      <c r="I218" s="197"/>
    </row>
    <row r="219" spans="1:9">
      <c r="A219" s="198" t="s">
        <v>2</v>
      </c>
      <c r="B219" s="198"/>
      <c r="C219" s="197" t="s">
        <v>75</v>
      </c>
      <c r="D219" s="197"/>
      <c r="E219" s="197"/>
      <c r="F219" s="197"/>
      <c r="G219" s="197"/>
      <c r="H219" s="197"/>
      <c r="I219" s="197"/>
    </row>
    <row r="220" spans="1:9">
      <c r="A220" s="198" t="s">
        <v>4</v>
      </c>
      <c r="B220" s="198"/>
      <c r="C220" s="197" t="s">
        <v>76</v>
      </c>
      <c r="D220" s="197"/>
      <c r="E220" s="197"/>
      <c r="F220" s="197"/>
      <c r="G220" s="197"/>
      <c r="H220" s="197"/>
      <c r="I220" s="197"/>
    </row>
    <row r="221" spans="1:9">
      <c r="A221" s="198" t="s">
        <v>6</v>
      </c>
      <c r="B221" s="198"/>
      <c r="C221" s="197" t="s">
        <v>77</v>
      </c>
      <c r="D221" s="197"/>
      <c r="E221" s="197"/>
      <c r="F221" s="197"/>
      <c r="G221" s="197"/>
      <c r="H221" s="197"/>
      <c r="I221" s="197"/>
    </row>
    <row r="222" spans="1:9">
      <c r="A222" s="231" t="s">
        <v>8</v>
      </c>
      <c r="B222" s="231"/>
      <c r="C222" s="231"/>
      <c r="D222" s="231" t="s">
        <v>9</v>
      </c>
      <c r="E222" s="243"/>
      <c r="F222" s="243"/>
      <c r="G222" s="243"/>
      <c r="H222" s="243"/>
      <c r="I222" s="85"/>
    </row>
    <row r="223" spans="1:9">
      <c r="A223" s="240"/>
      <c r="B223" s="240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208" t="s">
        <v>84</v>
      </c>
      <c r="B224" s="208"/>
      <c r="C224" s="59" t="s">
        <v>85</v>
      </c>
      <c r="D224" s="240" t="s">
        <v>86</v>
      </c>
      <c r="E224" s="59" t="s">
        <v>87</v>
      </c>
      <c r="F224" s="59" t="s">
        <v>89</v>
      </c>
      <c r="G224" s="240" t="s">
        <v>91</v>
      </c>
      <c r="H224" s="240" t="s">
        <v>38</v>
      </c>
      <c r="I224" s="240" t="s">
        <v>92</v>
      </c>
    </row>
    <row r="225" spans="1:9" ht="14.25">
      <c r="A225" s="208"/>
      <c r="B225" s="208"/>
      <c r="C225" s="76" t="s">
        <v>37</v>
      </c>
      <c r="D225" s="232"/>
      <c r="E225" s="76" t="s">
        <v>88</v>
      </c>
      <c r="F225" s="76" t="s">
        <v>90</v>
      </c>
      <c r="G225" s="232"/>
      <c r="H225" s="232"/>
      <c r="I225" s="232"/>
    </row>
    <row r="226" spans="1:9">
      <c r="A226" s="209"/>
      <c r="B226" s="209"/>
      <c r="C226" s="76"/>
      <c r="D226" s="76" t="s">
        <v>39</v>
      </c>
      <c r="E226" s="76" t="s">
        <v>40</v>
      </c>
      <c r="F226" s="76" t="s">
        <v>41</v>
      </c>
      <c r="G226" s="76" t="s">
        <v>42</v>
      </c>
      <c r="H226" s="76"/>
      <c r="I226" s="76"/>
    </row>
    <row r="227" spans="1:9" ht="15.75">
      <c r="A227" s="209"/>
      <c r="B227" s="209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41"/>
      <c r="B228" s="241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42" t="s">
        <v>95</v>
      </c>
      <c r="B229" s="53" t="s">
        <v>203</v>
      </c>
      <c r="C229" s="86">
        <f>'4A_DOC'!$B$39*$L$20</f>
        <v>34.425387712351601</v>
      </c>
      <c r="D229" s="87">
        <v>0.4</v>
      </c>
      <c r="E229" s="87">
        <v>0.38</v>
      </c>
      <c r="F229" s="34">
        <v>0</v>
      </c>
      <c r="G229" s="88">
        <v>0.57999999999999996</v>
      </c>
      <c r="H229" s="87">
        <f>44/12</f>
        <v>3.6666666666666665</v>
      </c>
      <c r="I229" s="53">
        <f>C229*D229*E229*F229*G229*H229</f>
        <v>0</v>
      </c>
    </row>
    <row r="230" spans="1:9">
      <c r="A230" s="242"/>
      <c r="B230" s="53" t="s">
        <v>204</v>
      </c>
      <c r="C230" s="86">
        <f>'4A_DOC'!$B$40*$L$20</f>
        <v>6.663145535528213</v>
      </c>
      <c r="D230" s="87">
        <v>0.9</v>
      </c>
      <c r="E230" s="87">
        <v>0.46</v>
      </c>
      <c r="F230" s="34">
        <f>1/100</f>
        <v>0.01</v>
      </c>
      <c r="G230" s="88">
        <v>0.57999999999999996</v>
      </c>
      <c r="H230" s="87">
        <f t="shared" ref="H230:H237" si="14">44/12</f>
        <v>3.6666666666666665</v>
      </c>
      <c r="I230" s="53">
        <f t="shared" ref="I230:I237" si="15">C230*D230*E230*F230*G230*H230</f>
        <v>5.8664998553004603E-2</v>
      </c>
    </row>
    <row r="231" spans="1:9">
      <c r="A231" s="242"/>
      <c r="B231" s="53" t="s">
        <v>205</v>
      </c>
      <c r="C231" s="86">
        <f>'4A_DOC'!$B$41*$L$20</f>
        <v>0</v>
      </c>
      <c r="D231" s="87">
        <v>0.85</v>
      </c>
      <c r="E231" s="87">
        <v>0.5</v>
      </c>
      <c r="F231" s="34">
        <v>0</v>
      </c>
      <c r="G231" s="88">
        <v>0.57999999999999996</v>
      </c>
      <c r="H231" s="87">
        <f t="shared" si="14"/>
        <v>3.6666666666666665</v>
      </c>
      <c r="I231" s="53">
        <f t="shared" si="15"/>
        <v>0</v>
      </c>
    </row>
    <row r="232" spans="1:9">
      <c r="A232" s="242"/>
      <c r="B232" s="53" t="s">
        <v>47</v>
      </c>
      <c r="C232" s="86">
        <f>'4A_DOC'!$B$42*$L$20</f>
        <v>0.42001150846520263</v>
      </c>
      <c r="D232" s="87">
        <v>0.8</v>
      </c>
      <c r="E232" s="87">
        <v>0.5</v>
      </c>
      <c r="F232" s="34">
        <f>20/100</f>
        <v>0.2</v>
      </c>
      <c r="G232" s="88">
        <v>0.57999999999999996</v>
      </c>
      <c r="H232" s="87">
        <f t="shared" si="14"/>
        <v>3.6666666666666665</v>
      </c>
      <c r="I232" s="53">
        <f t="shared" si="15"/>
        <v>7.1457957973546468E-2</v>
      </c>
    </row>
    <row r="233" spans="1:9">
      <c r="A233" s="242"/>
      <c r="B233" s="53" t="s">
        <v>206</v>
      </c>
      <c r="C233" s="86">
        <f>'4A_DOC'!$B$43*$L$20</f>
        <v>0</v>
      </c>
      <c r="D233" s="87">
        <v>0.84</v>
      </c>
      <c r="E233" s="87">
        <v>0.67</v>
      </c>
      <c r="F233" s="34">
        <f>20/100</f>
        <v>0.2</v>
      </c>
      <c r="G233" s="88">
        <v>0.57999999999999996</v>
      </c>
      <c r="H233" s="87">
        <f t="shared" si="14"/>
        <v>3.6666666666666665</v>
      </c>
      <c r="I233" s="53">
        <f t="shared" si="15"/>
        <v>0</v>
      </c>
    </row>
    <row r="234" spans="1:9">
      <c r="A234" s="242"/>
      <c r="B234" s="53" t="s">
        <v>207</v>
      </c>
      <c r="C234" s="86">
        <f>'4A_DOC'!$B$44*$L$20</f>
        <v>5.5534855008176791</v>
      </c>
      <c r="D234" s="87">
        <v>1</v>
      </c>
      <c r="E234" s="87">
        <v>0.75</v>
      </c>
      <c r="F234" s="34">
        <f>100/100</f>
        <v>1</v>
      </c>
      <c r="G234" s="88">
        <v>0.57999999999999996</v>
      </c>
      <c r="H234" s="87">
        <f t="shared" si="14"/>
        <v>3.6666666666666665</v>
      </c>
      <c r="I234" s="53">
        <f t="shared" si="15"/>
        <v>8.8578093738041961</v>
      </c>
    </row>
    <row r="235" spans="1:9">
      <c r="A235" s="242"/>
      <c r="B235" s="53" t="s">
        <v>208</v>
      </c>
      <c r="C235" s="86">
        <f>'4A_DOC'!$B$45*$L$20</f>
        <v>0.91780292590544266</v>
      </c>
      <c r="D235" s="87">
        <v>1</v>
      </c>
      <c r="E235" s="87">
        <v>0</v>
      </c>
      <c r="F235" s="34">
        <v>0</v>
      </c>
      <c r="G235" s="88">
        <v>0.57999999999999996</v>
      </c>
      <c r="H235" s="87">
        <f t="shared" si="14"/>
        <v>3.6666666666666665</v>
      </c>
      <c r="I235" s="53">
        <f t="shared" si="15"/>
        <v>0</v>
      </c>
    </row>
    <row r="236" spans="1:9">
      <c r="A236" s="242"/>
      <c r="B236" s="53" t="s">
        <v>209</v>
      </c>
      <c r="C236" s="86">
        <f>'4A_DOC'!$B$46*$L$20</f>
        <v>0.68964852624533257</v>
      </c>
      <c r="D236" s="87">
        <v>1</v>
      </c>
      <c r="E236" s="87">
        <v>0</v>
      </c>
      <c r="F236" s="34">
        <v>0</v>
      </c>
      <c r="G236" s="88">
        <v>0.57999999999999996</v>
      </c>
      <c r="H236" s="87">
        <f t="shared" si="14"/>
        <v>3.6666666666666665</v>
      </c>
      <c r="I236" s="53">
        <f t="shared" si="15"/>
        <v>0</v>
      </c>
    </row>
    <row r="237" spans="1:9">
      <c r="A237" s="242"/>
      <c r="B237" s="53" t="s">
        <v>210</v>
      </c>
      <c r="C237" s="86">
        <f>'4A_DOC'!$B$47*$L$20</f>
        <v>3.2200882315665531</v>
      </c>
      <c r="D237" s="87">
        <v>0.9</v>
      </c>
      <c r="E237" s="87">
        <v>0</v>
      </c>
      <c r="F237" s="34">
        <v>0</v>
      </c>
      <c r="G237" s="88">
        <v>0.57999999999999996</v>
      </c>
      <c r="H237" s="87">
        <f t="shared" si="14"/>
        <v>3.6666666666666665</v>
      </c>
      <c r="I237" s="53">
        <f t="shared" si="15"/>
        <v>0</v>
      </c>
    </row>
    <row r="238" spans="1:9">
      <c r="A238" s="242" t="s">
        <v>48</v>
      </c>
      <c r="B238" s="242"/>
      <c r="C238" s="7"/>
      <c r="D238" s="53"/>
      <c r="E238" s="53"/>
      <c r="F238" s="53"/>
      <c r="G238" s="53"/>
      <c r="H238" s="53"/>
      <c r="I238" s="53"/>
    </row>
    <row r="239" spans="1:9">
      <c r="A239" s="199" t="s">
        <v>277</v>
      </c>
      <c r="B239" s="200"/>
      <c r="C239" s="200"/>
      <c r="D239" s="200"/>
      <c r="E239" s="200"/>
      <c r="F239" s="200"/>
      <c r="G239" s="200"/>
      <c r="H239" s="201"/>
      <c r="I239" s="93">
        <f>SUM(I229:I238)</f>
        <v>8.9879323303307466</v>
      </c>
    </row>
    <row r="240" spans="1:9">
      <c r="A240" s="234" t="s">
        <v>53</v>
      </c>
      <c r="B240" s="235"/>
      <c r="C240" s="235"/>
      <c r="D240" s="235"/>
      <c r="E240" s="235"/>
      <c r="F240" s="235"/>
      <c r="G240" s="235"/>
      <c r="H240" s="235"/>
      <c r="I240" s="235"/>
    </row>
    <row r="241" spans="1:9">
      <c r="A241" s="236" t="s">
        <v>54</v>
      </c>
      <c r="B241" s="237"/>
      <c r="C241" s="237"/>
      <c r="D241" s="237"/>
      <c r="E241" s="237"/>
      <c r="F241" s="237"/>
      <c r="G241" s="237"/>
      <c r="H241" s="237"/>
      <c r="I241" s="237"/>
    </row>
    <row r="242" spans="1:9">
      <c r="A242" s="236" t="s">
        <v>55</v>
      </c>
      <c r="B242" s="237"/>
      <c r="C242" s="237"/>
      <c r="D242" s="237"/>
      <c r="E242" s="237"/>
      <c r="F242" s="237"/>
      <c r="G242" s="237"/>
      <c r="H242" s="237"/>
      <c r="I242" s="237"/>
    </row>
    <row r="243" spans="1:9">
      <c r="A243" s="236" t="s">
        <v>96</v>
      </c>
      <c r="B243" s="237"/>
      <c r="C243" s="237"/>
      <c r="D243" s="237"/>
      <c r="E243" s="237"/>
      <c r="F243" s="237"/>
      <c r="G243" s="237"/>
      <c r="H243" s="237"/>
      <c r="I243" s="237"/>
    </row>
    <row r="244" spans="1:9">
      <c r="A244" s="236" t="s">
        <v>97</v>
      </c>
      <c r="B244" s="237"/>
      <c r="C244" s="237"/>
      <c r="D244" s="237"/>
      <c r="E244" s="237"/>
      <c r="F244" s="237"/>
      <c r="G244" s="237"/>
      <c r="H244" s="237"/>
      <c r="I244" s="237"/>
    </row>
    <row r="245" spans="1:9">
      <c r="A245" s="238" t="s">
        <v>200</v>
      </c>
      <c r="B245" s="239"/>
      <c r="C245" s="239"/>
      <c r="D245" s="239"/>
      <c r="E245" s="239"/>
      <c r="F245" s="239"/>
      <c r="G245" s="239"/>
      <c r="H245" s="239"/>
      <c r="I245" s="239"/>
    </row>
    <row r="248" spans="1:9">
      <c r="A248" s="198" t="s">
        <v>0</v>
      </c>
      <c r="B248" s="198"/>
      <c r="C248" s="197" t="s">
        <v>1</v>
      </c>
      <c r="D248" s="197"/>
      <c r="E248" s="197"/>
      <c r="F248" s="197"/>
      <c r="G248" s="197"/>
      <c r="H248" s="197"/>
      <c r="I248" s="197"/>
    </row>
    <row r="249" spans="1:9">
      <c r="A249" s="198" t="s">
        <v>2</v>
      </c>
      <c r="B249" s="198"/>
      <c r="C249" s="197" t="s">
        <v>75</v>
      </c>
      <c r="D249" s="197"/>
      <c r="E249" s="197"/>
      <c r="F249" s="197"/>
      <c r="G249" s="197"/>
      <c r="H249" s="197"/>
      <c r="I249" s="197"/>
    </row>
    <row r="250" spans="1:9">
      <c r="A250" s="198" t="s">
        <v>4</v>
      </c>
      <c r="B250" s="198"/>
      <c r="C250" s="197" t="s">
        <v>76</v>
      </c>
      <c r="D250" s="197"/>
      <c r="E250" s="197"/>
      <c r="F250" s="197"/>
      <c r="G250" s="197"/>
      <c r="H250" s="197"/>
      <c r="I250" s="197"/>
    </row>
    <row r="251" spans="1:9">
      <c r="A251" s="198" t="s">
        <v>6</v>
      </c>
      <c r="B251" s="198"/>
      <c r="C251" s="197" t="s">
        <v>77</v>
      </c>
      <c r="D251" s="197"/>
      <c r="E251" s="197"/>
      <c r="F251" s="197"/>
      <c r="G251" s="197"/>
      <c r="H251" s="197"/>
      <c r="I251" s="197"/>
    </row>
    <row r="252" spans="1:9">
      <c r="A252" s="231" t="s">
        <v>8</v>
      </c>
      <c r="B252" s="231"/>
      <c r="C252" s="231"/>
      <c r="D252" s="231" t="s">
        <v>9</v>
      </c>
      <c r="E252" s="243"/>
      <c r="F252" s="243"/>
      <c r="G252" s="243"/>
      <c r="H252" s="243"/>
      <c r="I252" s="85"/>
    </row>
    <row r="253" spans="1:9">
      <c r="A253" s="240"/>
      <c r="B253" s="240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208" t="s">
        <v>84</v>
      </c>
      <c r="B254" s="208"/>
      <c r="C254" s="59" t="s">
        <v>85</v>
      </c>
      <c r="D254" s="240" t="s">
        <v>86</v>
      </c>
      <c r="E254" s="59" t="s">
        <v>87</v>
      </c>
      <c r="F254" s="59" t="s">
        <v>89</v>
      </c>
      <c r="G254" s="240" t="s">
        <v>91</v>
      </c>
      <c r="H254" s="240" t="s">
        <v>38</v>
      </c>
      <c r="I254" s="240" t="s">
        <v>92</v>
      </c>
    </row>
    <row r="255" spans="1:9" ht="14.25">
      <c r="A255" s="208"/>
      <c r="B255" s="208"/>
      <c r="C255" s="76" t="s">
        <v>37</v>
      </c>
      <c r="D255" s="232"/>
      <c r="E255" s="76" t="s">
        <v>88</v>
      </c>
      <c r="F255" s="76" t="s">
        <v>90</v>
      </c>
      <c r="G255" s="232"/>
      <c r="H255" s="232"/>
      <c r="I255" s="232"/>
    </row>
    <row r="256" spans="1:9">
      <c r="A256" s="209"/>
      <c r="B256" s="209"/>
      <c r="C256" s="76"/>
      <c r="D256" s="76" t="s">
        <v>39</v>
      </c>
      <c r="E256" s="76" t="s">
        <v>40</v>
      </c>
      <c r="F256" s="76" t="s">
        <v>41</v>
      </c>
      <c r="G256" s="76" t="s">
        <v>42</v>
      </c>
      <c r="H256" s="76"/>
      <c r="I256" s="76"/>
    </row>
    <row r="257" spans="1:9" ht="15.75">
      <c r="A257" s="209"/>
      <c r="B257" s="209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41"/>
      <c r="B258" s="241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42" t="s">
        <v>95</v>
      </c>
      <c r="B259" s="53" t="s">
        <v>203</v>
      </c>
      <c r="C259" s="86">
        <f>'4A_DOC'!$B$39*$L$21</f>
        <v>35.282937385378574</v>
      </c>
      <c r="D259" s="87">
        <v>0.4</v>
      </c>
      <c r="E259" s="87">
        <v>0.38</v>
      </c>
      <c r="F259" s="34">
        <v>0</v>
      </c>
      <c r="G259" s="88">
        <v>0.57999999999999996</v>
      </c>
      <c r="H259" s="87">
        <f>44/12</f>
        <v>3.6666666666666665</v>
      </c>
      <c r="I259" s="53">
        <f>C259*D259*E259*F259*G259*H259</f>
        <v>0</v>
      </c>
    </row>
    <row r="260" spans="1:9">
      <c r="A260" s="242"/>
      <c r="B260" s="53" t="s">
        <v>204</v>
      </c>
      <c r="C260" s="86">
        <f>'4A_DOC'!$B$40*$L$21</f>
        <v>6.8291270583237633</v>
      </c>
      <c r="D260" s="87">
        <v>0.9</v>
      </c>
      <c r="E260" s="87">
        <v>0.46</v>
      </c>
      <c r="F260" s="34">
        <f>1/100</f>
        <v>0.01</v>
      </c>
      <c r="G260" s="88">
        <v>0.57999999999999996</v>
      </c>
      <c r="H260" s="87">
        <f t="shared" ref="H260:H267" si="16">44/12</f>
        <v>3.6666666666666665</v>
      </c>
      <c r="I260" s="53">
        <f t="shared" ref="I260:I267" si="17">C260*D260*E260*F260*G260*H260</f>
        <v>6.0126366272305734E-2</v>
      </c>
    </row>
    <row r="261" spans="1:9">
      <c r="A261" s="242"/>
      <c r="B261" s="53" t="s">
        <v>205</v>
      </c>
      <c r="C261" s="86">
        <f>'4A_DOC'!$B$41*$L$21</f>
        <v>0</v>
      </c>
      <c r="D261" s="87">
        <v>0.85</v>
      </c>
      <c r="E261" s="87">
        <v>0.5</v>
      </c>
      <c r="F261" s="34">
        <v>0</v>
      </c>
      <c r="G261" s="88">
        <v>0.57999999999999996</v>
      </c>
      <c r="H261" s="87">
        <f t="shared" si="16"/>
        <v>3.6666666666666665</v>
      </c>
      <c r="I261" s="53">
        <f t="shared" si="17"/>
        <v>0</v>
      </c>
    </row>
    <row r="262" spans="1:9">
      <c r="A262" s="242"/>
      <c r="B262" s="53" t="s">
        <v>47</v>
      </c>
      <c r="C262" s="86">
        <f>'4A_DOC'!$B$42*$L$21</f>
        <v>0.43047415698383262</v>
      </c>
      <c r="D262" s="87">
        <v>0.8</v>
      </c>
      <c r="E262" s="87">
        <v>0.5</v>
      </c>
      <c r="F262" s="34">
        <f>20/100</f>
        <v>0.2</v>
      </c>
      <c r="G262" s="88">
        <v>0.57999999999999996</v>
      </c>
      <c r="H262" s="87">
        <f t="shared" si="16"/>
        <v>3.6666666666666665</v>
      </c>
      <c r="I262" s="53">
        <f t="shared" si="17"/>
        <v>7.3238003241516067E-2</v>
      </c>
    </row>
    <row r="263" spans="1:9">
      <c r="A263" s="242"/>
      <c r="B263" s="53" t="s">
        <v>206</v>
      </c>
      <c r="C263" s="86">
        <f>'4A_DOC'!$B$43*$L$21</f>
        <v>0</v>
      </c>
      <c r="D263" s="87">
        <v>0.84</v>
      </c>
      <c r="E263" s="87">
        <v>0.67</v>
      </c>
      <c r="F263" s="34">
        <f>20/100</f>
        <v>0.2</v>
      </c>
      <c r="G263" s="88">
        <v>0.57999999999999996</v>
      </c>
      <c r="H263" s="87">
        <f t="shared" si="16"/>
        <v>3.6666666666666665</v>
      </c>
      <c r="I263" s="53">
        <f t="shared" si="17"/>
        <v>0</v>
      </c>
    </row>
    <row r="264" spans="1:9">
      <c r="A264" s="242"/>
      <c r="B264" s="53" t="s">
        <v>207</v>
      </c>
      <c r="C264" s="86">
        <f>'4A_DOC'!$B$44*$L$21</f>
        <v>5.6918249645640087</v>
      </c>
      <c r="D264" s="87">
        <v>1</v>
      </c>
      <c r="E264" s="87">
        <v>0.75</v>
      </c>
      <c r="F264" s="34">
        <f>100/100</f>
        <v>1</v>
      </c>
      <c r="G264" s="88">
        <v>0.57999999999999996</v>
      </c>
      <c r="H264" s="87">
        <f t="shared" si="16"/>
        <v>3.6666666666666665</v>
      </c>
      <c r="I264" s="53">
        <f t="shared" si="17"/>
        <v>9.0784608184795914</v>
      </c>
    </row>
    <row r="265" spans="1:9">
      <c r="A265" s="242"/>
      <c r="B265" s="53" t="s">
        <v>208</v>
      </c>
      <c r="C265" s="86">
        <f>'4A_DOC'!$B$45*$L$21</f>
        <v>0.94066575044615264</v>
      </c>
      <c r="D265" s="87">
        <v>1</v>
      </c>
      <c r="E265" s="87">
        <v>0</v>
      </c>
      <c r="F265" s="34">
        <v>0</v>
      </c>
      <c r="G265" s="88">
        <v>0.57999999999999996</v>
      </c>
      <c r="H265" s="87">
        <f t="shared" si="16"/>
        <v>3.6666666666666665</v>
      </c>
      <c r="I265" s="53">
        <f t="shared" si="17"/>
        <v>0</v>
      </c>
    </row>
    <row r="266" spans="1:9">
      <c r="A266" s="242"/>
      <c r="B266" s="53" t="s">
        <v>209</v>
      </c>
      <c r="C266" s="86">
        <f>'4A_DOC'!$B$46*$L$21</f>
        <v>0.70682793677592259</v>
      </c>
      <c r="D266" s="87">
        <v>1</v>
      </c>
      <c r="E266" s="87">
        <v>0</v>
      </c>
      <c r="F266" s="34">
        <v>0</v>
      </c>
      <c r="G266" s="88">
        <v>0.57999999999999996</v>
      </c>
      <c r="H266" s="87">
        <f t="shared" si="16"/>
        <v>3.6666666666666665</v>
      </c>
      <c r="I266" s="53">
        <f t="shared" si="17"/>
        <v>0</v>
      </c>
    </row>
    <row r="267" spans="1:9">
      <c r="A267" s="242"/>
      <c r="B267" s="53" t="s">
        <v>210</v>
      </c>
      <c r="C267" s="86">
        <f>'4A_DOC'!$B$47*$L$21</f>
        <v>3.3003018702093829</v>
      </c>
      <c r="D267" s="87">
        <v>0.9</v>
      </c>
      <c r="E267" s="87">
        <v>0</v>
      </c>
      <c r="F267" s="34">
        <v>0</v>
      </c>
      <c r="G267" s="88">
        <v>0.57999999999999996</v>
      </c>
      <c r="H267" s="87">
        <f t="shared" si="16"/>
        <v>3.6666666666666665</v>
      </c>
      <c r="I267" s="53">
        <f t="shared" si="17"/>
        <v>0</v>
      </c>
    </row>
    <row r="268" spans="1:9">
      <c r="A268" s="242" t="s">
        <v>48</v>
      </c>
      <c r="B268" s="242"/>
      <c r="C268" s="7"/>
      <c r="D268" s="53"/>
      <c r="E268" s="53"/>
      <c r="F268" s="53"/>
      <c r="G268" s="53"/>
      <c r="H268" s="53"/>
      <c r="I268" s="53"/>
    </row>
    <row r="269" spans="1:9">
      <c r="A269" s="199" t="s">
        <v>278</v>
      </c>
      <c r="B269" s="200"/>
      <c r="C269" s="200"/>
      <c r="D269" s="200"/>
      <c r="E269" s="200"/>
      <c r="F269" s="200"/>
      <c r="G269" s="200"/>
      <c r="H269" s="201"/>
      <c r="I269" s="93">
        <f>SUM(I259:I268)</f>
        <v>9.2118251879934139</v>
      </c>
    </row>
    <row r="270" spans="1:9">
      <c r="A270" s="234" t="s">
        <v>53</v>
      </c>
      <c r="B270" s="235"/>
      <c r="C270" s="235"/>
      <c r="D270" s="235"/>
      <c r="E270" s="235"/>
      <c r="F270" s="235"/>
      <c r="G270" s="235"/>
      <c r="H270" s="235"/>
      <c r="I270" s="235"/>
    </row>
    <row r="271" spans="1:9">
      <c r="A271" s="236" t="s">
        <v>54</v>
      </c>
      <c r="B271" s="237"/>
      <c r="C271" s="237"/>
      <c r="D271" s="237"/>
      <c r="E271" s="237"/>
      <c r="F271" s="237"/>
      <c r="G271" s="237"/>
      <c r="H271" s="237"/>
      <c r="I271" s="237"/>
    </row>
    <row r="272" spans="1:9">
      <c r="A272" s="236" t="s">
        <v>55</v>
      </c>
      <c r="B272" s="237"/>
      <c r="C272" s="237"/>
      <c r="D272" s="237"/>
      <c r="E272" s="237"/>
      <c r="F272" s="237"/>
      <c r="G272" s="237"/>
      <c r="H272" s="237"/>
      <c r="I272" s="237"/>
    </row>
    <row r="273" spans="1:9">
      <c r="A273" s="236" t="s">
        <v>96</v>
      </c>
      <c r="B273" s="237"/>
      <c r="C273" s="237"/>
      <c r="D273" s="237"/>
      <c r="E273" s="237"/>
      <c r="F273" s="237"/>
      <c r="G273" s="237"/>
      <c r="H273" s="237"/>
      <c r="I273" s="237"/>
    </row>
    <row r="274" spans="1:9">
      <c r="A274" s="236" t="s">
        <v>97</v>
      </c>
      <c r="B274" s="237"/>
      <c r="C274" s="237"/>
      <c r="D274" s="237"/>
      <c r="E274" s="237"/>
      <c r="F274" s="237"/>
      <c r="G274" s="237"/>
      <c r="H274" s="237"/>
      <c r="I274" s="237"/>
    </row>
    <row r="275" spans="1:9">
      <c r="A275" s="238" t="s">
        <v>200</v>
      </c>
      <c r="B275" s="239"/>
      <c r="C275" s="239"/>
      <c r="D275" s="239"/>
      <c r="E275" s="239"/>
      <c r="F275" s="239"/>
      <c r="G275" s="239"/>
      <c r="H275" s="239"/>
      <c r="I275" s="239"/>
    </row>
    <row r="278" spans="1:9">
      <c r="A278" s="198" t="s">
        <v>0</v>
      </c>
      <c r="B278" s="198"/>
      <c r="C278" s="197" t="s">
        <v>1</v>
      </c>
      <c r="D278" s="197"/>
      <c r="E278" s="197"/>
      <c r="F278" s="197"/>
      <c r="G278" s="197"/>
      <c r="H278" s="197"/>
      <c r="I278" s="197"/>
    </row>
    <row r="279" spans="1:9">
      <c r="A279" s="198" t="s">
        <v>2</v>
      </c>
      <c r="B279" s="198"/>
      <c r="C279" s="197" t="s">
        <v>75</v>
      </c>
      <c r="D279" s="197"/>
      <c r="E279" s="197"/>
      <c r="F279" s="197"/>
      <c r="G279" s="197"/>
      <c r="H279" s="197"/>
      <c r="I279" s="197"/>
    </row>
    <row r="280" spans="1:9">
      <c r="A280" s="198" t="s">
        <v>4</v>
      </c>
      <c r="B280" s="198"/>
      <c r="C280" s="197" t="s">
        <v>76</v>
      </c>
      <c r="D280" s="197"/>
      <c r="E280" s="197"/>
      <c r="F280" s="197"/>
      <c r="G280" s="197"/>
      <c r="H280" s="197"/>
      <c r="I280" s="197"/>
    </row>
    <row r="281" spans="1:9">
      <c r="A281" s="198" t="s">
        <v>6</v>
      </c>
      <c r="B281" s="198"/>
      <c r="C281" s="197" t="s">
        <v>77</v>
      </c>
      <c r="D281" s="197"/>
      <c r="E281" s="197"/>
      <c r="F281" s="197"/>
      <c r="G281" s="197"/>
      <c r="H281" s="197"/>
      <c r="I281" s="197"/>
    </row>
    <row r="282" spans="1:9">
      <c r="A282" s="231" t="s">
        <v>8</v>
      </c>
      <c r="B282" s="231"/>
      <c r="C282" s="231"/>
      <c r="D282" s="231" t="s">
        <v>9</v>
      </c>
      <c r="E282" s="243"/>
      <c r="F282" s="243"/>
      <c r="G282" s="243"/>
      <c r="H282" s="243"/>
      <c r="I282" s="85"/>
    </row>
    <row r="283" spans="1:9">
      <c r="A283" s="240"/>
      <c r="B283" s="240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208" t="s">
        <v>84</v>
      </c>
      <c r="B284" s="208"/>
      <c r="C284" s="59" t="s">
        <v>85</v>
      </c>
      <c r="D284" s="240" t="s">
        <v>86</v>
      </c>
      <c r="E284" s="59" t="s">
        <v>87</v>
      </c>
      <c r="F284" s="59" t="s">
        <v>89</v>
      </c>
      <c r="G284" s="240" t="s">
        <v>91</v>
      </c>
      <c r="H284" s="240" t="s">
        <v>38</v>
      </c>
      <c r="I284" s="240" t="s">
        <v>92</v>
      </c>
    </row>
    <row r="285" spans="1:9" ht="14.25">
      <c r="A285" s="208"/>
      <c r="B285" s="208"/>
      <c r="C285" s="76" t="s">
        <v>37</v>
      </c>
      <c r="D285" s="232"/>
      <c r="E285" s="76" t="s">
        <v>88</v>
      </c>
      <c r="F285" s="76" t="s">
        <v>90</v>
      </c>
      <c r="G285" s="232"/>
      <c r="H285" s="232"/>
      <c r="I285" s="232"/>
    </row>
    <row r="286" spans="1:9">
      <c r="A286" s="209"/>
      <c r="B286" s="209"/>
      <c r="C286" s="76"/>
      <c r="D286" s="76" t="s">
        <v>39</v>
      </c>
      <c r="E286" s="76" t="s">
        <v>40</v>
      </c>
      <c r="F286" s="76" t="s">
        <v>41</v>
      </c>
      <c r="G286" s="76" t="s">
        <v>42</v>
      </c>
      <c r="H286" s="76"/>
      <c r="I286" s="76"/>
    </row>
    <row r="287" spans="1:9" ht="15.75">
      <c r="A287" s="209"/>
      <c r="B287" s="209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41"/>
      <c r="B288" s="241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42" t="s">
        <v>95</v>
      </c>
      <c r="B289" s="53" t="s">
        <v>203</v>
      </c>
      <c r="C289" s="86">
        <f>'4A_DOC'!$B$39*$L$22</f>
        <v>36.14048705840554</v>
      </c>
      <c r="D289" s="87">
        <v>0.4</v>
      </c>
      <c r="E289" s="87">
        <v>0.38</v>
      </c>
      <c r="F289" s="34">
        <v>0</v>
      </c>
      <c r="G289" s="88">
        <v>0.57999999999999996</v>
      </c>
      <c r="H289" s="87">
        <f>44/12</f>
        <v>3.6666666666666665</v>
      </c>
      <c r="I289" s="53">
        <f>C289*D289*E289*F289*G289*H289</f>
        <v>0</v>
      </c>
    </row>
    <row r="290" spans="1:9">
      <c r="A290" s="242"/>
      <c r="B290" s="53" t="s">
        <v>204</v>
      </c>
      <c r="C290" s="86">
        <f>'4A_DOC'!$B$40*$L$22</f>
        <v>6.9951085811193119</v>
      </c>
      <c r="D290" s="87">
        <v>0.9</v>
      </c>
      <c r="E290" s="87">
        <v>0.46</v>
      </c>
      <c r="F290" s="34">
        <f>1/100</f>
        <v>0.01</v>
      </c>
      <c r="G290" s="88">
        <v>0.57999999999999996</v>
      </c>
      <c r="H290" s="87">
        <f t="shared" ref="H290:H297" si="18">44/12</f>
        <v>3.6666666666666665</v>
      </c>
      <c r="I290" s="53">
        <f t="shared" ref="I290:I297" si="19">C290*D290*E290*F290*G290*H290</f>
        <v>6.1587733991606872E-2</v>
      </c>
    </row>
    <row r="291" spans="1:9">
      <c r="A291" s="242"/>
      <c r="B291" s="53" t="s">
        <v>205</v>
      </c>
      <c r="C291" s="86">
        <f>'4A_DOC'!$B$41*$L$22</f>
        <v>0</v>
      </c>
      <c r="D291" s="87">
        <v>0.85</v>
      </c>
      <c r="E291" s="87">
        <v>0.5</v>
      </c>
      <c r="F291" s="34">
        <v>0</v>
      </c>
      <c r="G291" s="88">
        <v>0.57999999999999996</v>
      </c>
      <c r="H291" s="87">
        <f t="shared" si="18"/>
        <v>3.6666666666666665</v>
      </c>
      <c r="I291" s="53">
        <f t="shared" si="19"/>
        <v>0</v>
      </c>
    </row>
    <row r="292" spans="1:9">
      <c r="A292" s="242"/>
      <c r="B292" s="53" t="s">
        <v>47</v>
      </c>
      <c r="C292" s="86">
        <f>'4A_DOC'!$B$42*$L$22</f>
        <v>0.44093680550246256</v>
      </c>
      <c r="D292" s="87">
        <v>0.8</v>
      </c>
      <c r="E292" s="87">
        <v>0.5</v>
      </c>
      <c r="F292" s="34">
        <f>20/100</f>
        <v>0.2</v>
      </c>
      <c r="G292" s="88">
        <v>0.57999999999999996</v>
      </c>
      <c r="H292" s="87">
        <f t="shared" si="18"/>
        <v>3.6666666666666665</v>
      </c>
      <c r="I292" s="53">
        <f t="shared" si="19"/>
        <v>7.5018048509485638E-2</v>
      </c>
    </row>
    <row r="293" spans="1:9">
      <c r="A293" s="242"/>
      <c r="B293" s="53" t="s">
        <v>206</v>
      </c>
      <c r="C293" s="86">
        <f>'4A_DOC'!$B$43*$L$22</f>
        <v>0</v>
      </c>
      <c r="D293" s="87">
        <v>0.84</v>
      </c>
      <c r="E293" s="87">
        <v>0.67</v>
      </c>
      <c r="F293" s="34">
        <f>20/100</f>
        <v>0.2</v>
      </c>
      <c r="G293" s="88">
        <v>0.57999999999999996</v>
      </c>
      <c r="H293" s="87">
        <f t="shared" si="18"/>
        <v>3.6666666666666665</v>
      </c>
      <c r="I293" s="53">
        <f t="shared" si="19"/>
        <v>0</v>
      </c>
    </row>
    <row r="294" spans="1:9">
      <c r="A294" s="242"/>
      <c r="B294" s="53" t="s">
        <v>207</v>
      </c>
      <c r="C294" s="86">
        <f>'4A_DOC'!$B$44*$L$22</f>
        <v>5.8301644283103382</v>
      </c>
      <c r="D294" s="87">
        <v>1</v>
      </c>
      <c r="E294" s="87">
        <v>0.75</v>
      </c>
      <c r="F294" s="34">
        <f>100/100</f>
        <v>1</v>
      </c>
      <c r="G294" s="88">
        <v>0.57999999999999996</v>
      </c>
      <c r="H294" s="87">
        <f t="shared" si="18"/>
        <v>3.6666666666666665</v>
      </c>
      <c r="I294" s="53">
        <f t="shared" si="19"/>
        <v>9.2991122631549867</v>
      </c>
    </row>
    <row r="295" spans="1:9">
      <c r="A295" s="242"/>
      <c r="B295" s="53" t="s">
        <v>208</v>
      </c>
      <c r="C295" s="86">
        <f>'4A_DOC'!$B$45*$L$22</f>
        <v>0.96352857498686251</v>
      </c>
      <c r="D295" s="87">
        <v>1</v>
      </c>
      <c r="E295" s="87">
        <v>0</v>
      </c>
      <c r="F295" s="34">
        <v>0</v>
      </c>
      <c r="G295" s="88">
        <v>0.57999999999999996</v>
      </c>
      <c r="H295" s="87">
        <f t="shared" si="18"/>
        <v>3.6666666666666665</v>
      </c>
      <c r="I295" s="53">
        <f t="shared" si="19"/>
        <v>0</v>
      </c>
    </row>
    <row r="296" spans="1:9">
      <c r="A296" s="242"/>
      <c r="B296" s="53" t="s">
        <v>209</v>
      </c>
      <c r="C296" s="86">
        <f>'4A_DOC'!$B$46*$L$22</f>
        <v>0.72400734730651251</v>
      </c>
      <c r="D296" s="87">
        <v>1</v>
      </c>
      <c r="E296" s="87">
        <v>0</v>
      </c>
      <c r="F296" s="34">
        <v>0</v>
      </c>
      <c r="G296" s="88">
        <v>0.57999999999999996</v>
      </c>
      <c r="H296" s="87">
        <f t="shared" si="18"/>
        <v>3.6666666666666665</v>
      </c>
      <c r="I296" s="53">
        <f t="shared" si="19"/>
        <v>0</v>
      </c>
    </row>
    <row r="297" spans="1:9">
      <c r="A297" s="242"/>
      <c r="B297" s="53" t="s">
        <v>210</v>
      </c>
      <c r="C297" s="86">
        <f>'4A_DOC'!$B$47*$L$22</f>
        <v>3.3805155088522123</v>
      </c>
      <c r="D297" s="87">
        <v>0.9</v>
      </c>
      <c r="E297" s="87">
        <v>0</v>
      </c>
      <c r="F297" s="34">
        <v>0</v>
      </c>
      <c r="G297" s="88">
        <v>0.57999999999999996</v>
      </c>
      <c r="H297" s="87">
        <f t="shared" si="18"/>
        <v>3.6666666666666665</v>
      </c>
      <c r="I297" s="53">
        <f t="shared" si="19"/>
        <v>0</v>
      </c>
    </row>
    <row r="298" spans="1:9">
      <c r="A298" s="242" t="s">
        <v>48</v>
      </c>
      <c r="B298" s="242"/>
      <c r="C298" s="7"/>
      <c r="D298" s="53"/>
      <c r="E298" s="53"/>
      <c r="F298" s="53"/>
      <c r="G298" s="53"/>
      <c r="H298" s="53"/>
      <c r="I298" s="53"/>
    </row>
    <row r="299" spans="1:9">
      <c r="A299" s="199" t="s">
        <v>279</v>
      </c>
      <c r="B299" s="200"/>
      <c r="C299" s="200"/>
      <c r="D299" s="200"/>
      <c r="E299" s="200"/>
      <c r="F299" s="200"/>
      <c r="G299" s="200"/>
      <c r="H299" s="201"/>
      <c r="I299" s="93">
        <f>SUM(I289:I298)</f>
        <v>9.4357180456560794</v>
      </c>
    </row>
    <row r="300" spans="1:9">
      <c r="A300" s="234" t="s">
        <v>53</v>
      </c>
      <c r="B300" s="235"/>
      <c r="C300" s="235"/>
      <c r="D300" s="235"/>
      <c r="E300" s="235"/>
      <c r="F300" s="235"/>
      <c r="G300" s="235"/>
      <c r="H300" s="235"/>
      <c r="I300" s="235"/>
    </row>
    <row r="301" spans="1:9">
      <c r="A301" s="236" t="s">
        <v>54</v>
      </c>
      <c r="B301" s="237"/>
      <c r="C301" s="237"/>
      <c r="D301" s="237"/>
      <c r="E301" s="237"/>
      <c r="F301" s="237"/>
      <c r="G301" s="237"/>
      <c r="H301" s="237"/>
      <c r="I301" s="237"/>
    </row>
    <row r="302" spans="1:9">
      <c r="A302" s="236" t="s">
        <v>55</v>
      </c>
      <c r="B302" s="237"/>
      <c r="C302" s="237"/>
      <c r="D302" s="237"/>
      <c r="E302" s="237"/>
      <c r="F302" s="237"/>
      <c r="G302" s="237"/>
      <c r="H302" s="237"/>
      <c r="I302" s="237"/>
    </row>
    <row r="303" spans="1:9">
      <c r="A303" s="236" t="s">
        <v>96</v>
      </c>
      <c r="B303" s="237"/>
      <c r="C303" s="237"/>
      <c r="D303" s="237"/>
      <c r="E303" s="237"/>
      <c r="F303" s="237"/>
      <c r="G303" s="237"/>
      <c r="H303" s="237"/>
      <c r="I303" s="237"/>
    </row>
    <row r="304" spans="1:9">
      <c r="A304" s="236" t="s">
        <v>97</v>
      </c>
      <c r="B304" s="237"/>
      <c r="C304" s="237"/>
      <c r="D304" s="237"/>
      <c r="E304" s="237"/>
      <c r="F304" s="237"/>
      <c r="G304" s="237"/>
      <c r="H304" s="237"/>
      <c r="I304" s="237"/>
    </row>
    <row r="305" spans="1:9">
      <c r="A305" s="238" t="s">
        <v>200</v>
      </c>
      <c r="B305" s="239"/>
      <c r="C305" s="239"/>
      <c r="D305" s="239"/>
      <c r="E305" s="239"/>
      <c r="F305" s="239"/>
      <c r="G305" s="239"/>
      <c r="H305" s="239"/>
      <c r="I305" s="239"/>
    </row>
    <row r="308" spans="1:9">
      <c r="A308" s="198" t="s">
        <v>0</v>
      </c>
      <c r="B308" s="198"/>
      <c r="C308" s="197" t="s">
        <v>1</v>
      </c>
      <c r="D308" s="197"/>
      <c r="E308" s="197"/>
      <c r="F308" s="197"/>
      <c r="G308" s="197"/>
      <c r="H308" s="197"/>
      <c r="I308" s="197"/>
    </row>
    <row r="309" spans="1:9">
      <c r="A309" s="198" t="s">
        <v>2</v>
      </c>
      <c r="B309" s="198"/>
      <c r="C309" s="197" t="s">
        <v>75</v>
      </c>
      <c r="D309" s="197"/>
      <c r="E309" s="197"/>
      <c r="F309" s="197"/>
      <c r="G309" s="197"/>
      <c r="H309" s="197"/>
      <c r="I309" s="197"/>
    </row>
    <row r="310" spans="1:9">
      <c r="A310" s="198" t="s">
        <v>4</v>
      </c>
      <c r="B310" s="198"/>
      <c r="C310" s="197" t="s">
        <v>76</v>
      </c>
      <c r="D310" s="197"/>
      <c r="E310" s="197"/>
      <c r="F310" s="197"/>
      <c r="G310" s="197"/>
      <c r="H310" s="197"/>
      <c r="I310" s="197"/>
    </row>
    <row r="311" spans="1:9">
      <c r="A311" s="198" t="s">
        <v>6</v>
      </c>
      <c r="B311" s="198"/>
      <c r="C311" s="197" t="s">
        <v>77</v>
      </c>
      <c r="D311" s="197"/>
      <c r="E311" s="197"/>
      <c r="F311" s="197"/>
      <c r="G311" s="197"/>
      <c r="H311" s="197"/>
      <c r="I311" s="197"/>
    </row>
    <row r="312" spans="1:9">
      <c r="A312" s="231" t="s">
        <v>8</v>
      </c>
      <c r="B312" s="231"/>
      <c r="C312" s="231"/>
      <c r="D312" s="231" t="s">
        <v>9</v>
      </c>
      <c r="E312" s="243"/>
      <c r="F312" s="243"/>
      <c r="G312" s="243"/>
      <c r="H312" s="243"/>
      <c r="I312" s="85"/>
    </row>
    <row r="313" spans="1:9">
      <c r="A313" s="240"/>
      <c r="B313" s="240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208" t="s">
        <v>84</v>
      </c>
      <c r="B314" s="208"/>
      <c r="C314" s="59" t="s">
        <v>85</v>
      </c>
      <c r="D314" s="240" t="s">
        <v>86</v>
      </c>
      <c r="E314" s="59" t="s">
        <v>87</v>
      </c>
      <c r="F314" s="59" t="s">
        <v>89</v>
      </c>
      <c r="G314" s="240" t="s">
        <v>91</v>
      </c>
      <c r="H314" s="240" t="s">
        <v>38</v>
      </c>
      <c r="I314" s="240" t="s">
        <v>92</v>
      </c>
    </row>
    <row r="315" spans="1:9" ht="14.25">
      <c r="A315" s="208"/>
      <c r="B315" s="208"/>
      <c r="C315" s="76" t="s">
        <v>37</v>
      </c>
      <c r="D315" s="232"/>
      <c r="E315" s="76" t="s">
        <v>88</v>
      </c>
      <c r="F315" s="76" t="s">
        <v>90</v>
      </c>
      <c r="G315" s="232"/>
      <c r="H315" s="232"/>
      <c r="I315" s="232"/>
    </row>
    <row r="316" spans="1:9">
      <c r="A316" s="209"/>
      <c r="B316" s="209"/>
      <c r="C316" s="76"/>
      <c r="D316" s="76" t="s">
        <v>39</v>
      </c>
      <c r="E316" s="76" t="s">
        <v>40</v>
      </c>
      <c r="F316" s="76" t="s">
        <v>41</v>
      </c>
      <c r="G316" s="76" t="s">
        <v>42</v>
      </c>
      <c r="H316" s="76"/>
      <c r="I316" s="76"/>
    </row>
    <row r="317" spans="1:9" ht="15.75">
      <c r="A317" s="209"/>
      <c r="B317" s="209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41"/>
      <c r="B318" s="241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42" t="s">
        <v>95</v>
      </c>
      <c r="B319" s="53" t="s">
        <v>203</v>
      </c>
      <c r="C319" s="86">
        <f>'4A_DOC'!$B$39*$L$23</f>
        <v>36.998036731432506</v>
      </c>
      <c r="D319" s="87">
        <v>0.4</v>
      </c>
      <c r="E319" s="87">
        <v>0.38</v>
      </c>
      <c r="F319" s="34">
        <v>0</v>
      </c>
      <c r="G319" s="88">
        <v>0.57999999999999996</v>
      </c>
      <c r="H319" s="87">
        <f>44/12</f>
        <v>3.6666666666666665</v>
      </c>
      <c r="I319" s="53">
        <f>C319*D319*E319*F319*G319*H319</f>
        <v>0</v>
      </c>
    </row>
    <row r="320" spans="1:9">
      <c r="A320" s="242"/>
      <c r="B320" s="53" t="s">
        <v>204</v>
      </c>
      <c r="C320" s="86">
        <f>'4A_DOC'!$B$40*$L$23</f>
        <v>7.1610901039148622</v>
      </c>
      <c r="D320" s="87">
        <v>0.9</v>
      </c>
      <c r="E320" s="87">
        <v>0.46</v>
      </c>
      <c r="F320" s="34">
        <f>1/100</f>
        <v>0.01</v>
      </c>
      <c r="G320" s="88">
        <v>0.57999999999999996</v>
      </c>
      <c r="H320" s="87">
        <f t="shared" ref="H320:H327" si="20">44/12</f>
        <v>3.6666666666666665</v>
      </c>
      <c r="I320" s="53">
        <f t="shared" ref="I320:I327" si="21">C320*D320*E320*F320*G320*H320</f>
        <v>6.3049101710908009E-2</v>
      </c>
    </row>
    <row r="321" spans="1:9">
      <c r="A321" s="242"/>
      <c r="B321" s="53" t="s">
        <v>205</v>
      </c>
      <c r="C321" s="86">
        <f>'4A_DOC'!$B$41*$L$23</f>
        <v>0</v>
      </c>
      <c r="D321" s="87">
        <v>0.85</v>
      </c>
      <c r="E321" s="87">
        <v>0.5</v>
      </c>
      <c r="F321" s="34">
        <v>0</v>
      </c>
      <c r="G321" s="88">
        <v>0.57999999999999996</v>
      </c>
      <c r="H321" s="87">
        <f t="shared" si="20"/>
        <v>3.6666666666666665</v>
      </c>
      <c r="I321" s="53">
        <f t="shared" si="21"/>
        <v>0</v>
      </c>
    </row>
    <row r="322" spans="1:9">
      <c r="A322" s="242"/>
      <c r="B322" s="53" t="s">
        <v>47</v>
      </c>
      <c r="C322" s="86">
        <f>'4A_DOC'!$B$42*$L$23</f>
        <v>0.45139945402109255</v>
      </c>
      <c r="D322" s="87">
        <v>0.8</v>
      </c>
      <c r="E322" s="87">
        <v>0.5</v>
      </c>
      <c r="F322" s="34">
        <f>20/100</f>
        <v>0.2</v>
      </c>
      <c r="G322" s="88">
        <v>0.57999999999999996</v>
      </c>
      <c r="H322" s="87">
        <f t="shared" si="20"/>
        <v>3.6666666666666665</v>
      </c>
      <c r="I322" s="53">
        <f t="shared" si="21"/>
        <v>7.6798093777455209E-2</v>
      </c>
    </row>
    <row r="323" spans="1:9">
      <c r="A323" s="242"/>
      <c r="B323" s="53" t="s">
        <v>206</v>
      </c>
      <c r="C323" s="86">
        <f>'4A_DOC'!$B$43*$L$23</f>
        <v>0</v>
      </c>
      <c r="D323" s="87">
        <v>0.84</v>
      </c>
      <c r="E323" s="87">
        <v>0.67</v>
      </c>
      <c r="F323" s="34">
        <f>20/100</f>
        <v>0.2</v>
      </c>
      <c r="G323" s="88">
        <v>0.57999999999999996</v>
      </c>
      <c r="H323" s="87">
        <f t="shared" si="20"/>
        <v>3.6666666666666665</v>
      </c>
      <c r="I323" s="53">
        <f t="shared" si="21"/>
        <v>0</v>
      </c>
    </row>
    <row r="324" spans="1:9">
      <c r="A324" s="242"/>
      <c r="B324" s="53" t="s">
        <v>207</v>
      </c>
      <c r="C324" s="86">
        <f>'4A_DOC'!$B$44*$L$23</f>
        <v>5.9685038920566678</v>
      </c>
      <c r="D324" s="87">
        <v>1</v>
      </c>
      <c r="E324" s="87">
        <v>0.75</v>
      </c>
      <c r="F324" s="34">
        <f>100/100</f>
        <v>1</v>
      </c>
      <c r="G324" s="88">
        <v>0.57999999999999996</v>
      </c>
      <c r="H324" s="87">
        <f t="shared" si="20"/>
        <v>3.6666666666666665</v>
      </c>
      <c r="I324" s="53">
        <f t="shared" si="21"/>
        <v>9.5197637078303856</v>
      </c>
    </row>
    <row r="325" spans="1:9">
      <c r="A325" s="242"/>
      <c r="B325" s="53" t="s">
        <v>208</v>
      </c>
      <c r="C325" s="86">
        <f>'4A_DOC'!$B$45*$L$23</f>
        <v>0.98639139952757249</v>
      </c>
      <c r="D325" s="87">
        <v>1</v>
      </c>
      <c r="E325" s="87">
        <v>0</v>
      </c>
      <c r="F325" s="34">
        <v>0</v>
      </c>
      <c r="G325" s="88">
        <v>0.57999999999999996</v>
      </c>
      <c r="H325" s="87">
        <f t="shared" si="20"/>
        <v>3.6666666666666665</v>
      </c>
      <c r="I325" s="53">
        <f t="shared" si="21"/>
        <v>0</v>
      </c>
    </row>
    <row r="326" spans="1:9">
      <c r="A326" s="242"/>
      <c r="B326" s="53" t="s">
        <v>209</v>
      </c>
      <c r="C326" s="86">
        <f>'4A_DOC'!$B$46*$L$23</f>
        <v>0.74118675783710253</v>
      </c>
      <c r="D326" s="87">
        <v>1</v>
      </c>
      <c r="E326" s="87">
        <v>0</v>
      </c>
      <c r="F326" s="34">
        <v>0</v>
      </c>
      <c r="G326" s="88">
        <v>0.57999999999999996</v>
      </c>
      <c r="H326" s="87">
        <f t="shared" si="20"/>
        <v>3.6666666666666665</v>
      </c>
      <c r="I326" s="53">
        <f t="shared" si="21"/>
        <v>0</v>
      </c>
    </row>
    <row r="327" spans="1:9">
      <c r="A327" s="242"/>
      <c r="B327" s="53" t="s">
        <v>210</v>
      </c>
      <c r="C327" s="86">
        <f>'4A_DOC'!$B$47*$L$23</f>
        <v>3.4607291474950426</v>
      </c>
      <c r="D327" s="87">
        <v>0.9</v>
      </c>
      <c r="E327" s="87">
        <v>0</v>
      </c>
      <c r="F327" s="34">
        <v>0</v>
      </c>
      <c r="G327" s="88">
        <v>0.57999999999999996</v>
      </c>
      <c r="H327" s="87">
        <f t="shared" si="20"/>
        <v>3.6666666666666665</v>
      </c>
      <c r="I327" s="53">
        <f t="shared" si="21"/>
        <v>0</v>
      </c>
    </row>
    <row r="328" spans="1:9">
      <c r="A328" s="242" t="s">
        <v>48</v>
      </c>
      <c r="B328" s="242"/>
      <c r="C328" s="7"/>
      <c r="D328" s="53"/>
      <c r="E328" s="53"/>
      <c r="F328" s="53"/>
      <c r="G328" s="53"/>
      <c r="H328" s="53"/>
      <c r="I328" s="53"/>
    </row>
    <row r="329" spans="1:9">
      <c r="A329" s="199" t="s">
        <v>280</v>
      </c>
      <c r="B329" s="200"/>
      <c r="C329" s="200"/>
      <c r="D329" s="200"/>
      <c r="E329" s="200"/>
      <c r="F329" s="200"/>
      <c r="G329" s="200"/>
      <c r="H329" s="201"/>
      <c r="I329" s="93">
        <f>SUM(I319:I328)</f>
        <v>9.6596109033187485</v>
      </c>
    </row>
    <row r="330" spans="1:9">
      <c r="A330" s="234" t="s">
        <v>53</v>
      </c>
      <c r="B330" s="235"/>
      <c r="C330" s="235"/>
      <c r="D330" s="235"/>
      <c r="E330" s="235"/>
      <c r="F330" s="235"/>
      <c r="G330" s="235"/>
      <c r="H330" s="235"/>
      <c r="I330" s="235"/>
    </row>
    <row r="331" spans="1:9">
      <c r="A331" s="236" t="s">
        <v>54</v>
      </c>
      <c r="B331" s="237"/>
      <c r="C331" s="237"/>
      <c r="D331" s="237"/>
      <c r="E331" s="237"/>
      <c r="F331" s="237"/>
      <c r="G331" s="237"/>
      <c r="H331" s="237"/>
      <c r="I331" s="237"/>
    </row>
    <row r="332" spans="1:9">
      <c r="A332" s="236" t="s">
        <v>55</v>
      </c>
      <c r="B332" s="237"/>
      <c r="C332" s="237"/>
      <c r="D332" s="237"/>
      <c r="E332" s="237"/>
      <c r="F332" s="237"/>
      <c r="G332" s="237"/>
      <c r="H332" s="237"/>
      <c r="I332" s="237"/>
    </row>
    <row r="333" spans="1:9">
      <c r="A333" s="236" t="s">
        <v>96</v>
      </c>
      <c r="B333" s="237"/>
      <c r="C333" s="237"/>
      <c r="D333" s="237"/>
      <c r="E333" s="237"/>
      <c r="F333" s="237"/>
      <c r="G333" s="237"/>
      <c r="H333" s="237"/>
      <c r="I333" s="237"/>
    </row>
    <row r="334" spans="1:9">
      <c r="A334" s="236" t="s">
        <v>97</v>
      </c>
      <c r="B334" s="237"/>
      <c r="C334" s="237"/>
      <c r="D334" s="237"/>
      <c r="E334" s="237"/>
      <c r="F334" s="237"/>
      <c r="G334" s="237"/>
      <c r="H334" s="237"/>
      <c r="I334" s="237"/>
    </row>
    <row r="335" spans="1:9">
      <c r="A335" s="238" t="s">
        <v>200</v>
      </c>
      <c r="B335" s="239"/>
      <c r="C335" s="239"/>
      <c r="D335" s="239"/>
      <c r="E335" s="239"/>
      <c r="F335" s="239"/>
      <c r="G335" s="239"/>
      <c r="H335" s="239"/>
      <c r="I335" s="239"/>
    </row>
    <row r="338" spans="1:9">
      <c r="A338" s="198" t="s">
        <v>0</v>
      </c>
      <c r="B338" s="198"/>
      <c r="C338" s="197" t="s">
        <v>1</v>
      </c>
      <c r="D338" s="197"/>
      <c r="E338" s="197"/>
      <c r="F338" s="197"/>
      <c r="G338" s="197"/>
      <c r="H338" s="197"/>
      <c r="I338" s="197"/>
    </row>
    <row r="339" spans="1:9">
      <c r="A339" s="198" t="s">
        <v>2</v>
      </c>
      <c r="B339" s="198"/>
      <c r="C339" s="197" t="s">
        <v>75</v>
      </c>
      <c r="D339" s="197"/>
      <c r="E339" s="197"/>
      <c r="F339" s="197"/>
      <c r="G339" s="197"/>
      <c r="H339" s="197"/>
      <c r="I339" s="197"/>
    </row>
    <row r="340" spans="1:9">
      <c r="A340" s="198" t="s">
        <v>4</v>
      </c>
      <c r="B340" s="198"/>
      <c r="C340" s="197" t="s">
        <v>76</v>
      </c>
      <c r="D340" s="197"/>
      <c r="E340" s="197"/>
      <c r="F340" s="197"/>
      <c r="G340" s="197"/>
      <c r="H340" s="197"/>
      <c r="I340" s="197"/>
    </row>
    <row r="341" spans="1:9">
      <c r="A341" s="198" t="s">
        <v>6</v>
      </c>
      <c r="B341" s="198"/>
      <c r="C341" s="197" t="s">
        <v>77</v>
      </c>
      <c r="D341" s="197"/>
      <c r="E341" s="197"/>
      <c r="F341" s="197"/>
      <c r="G341" s="197"/>
      <c r="H341" s="197"/>
      <c r="I341" s="197"/>
    </row>
    <row r="342" spans="1:9">
      <c r="A342" s="231" t="s">
        <v>8</v>
      </c>
      <c r="B342" s="231"/>
      <c r="C342" s="231"/>
      <c r="D342" s="231" t="s">
        <v>9</v>
      </c>
      <c r="E342" s="243"/>
      <c r="F342" s="243"/>
      <c r="G342" s="243"/>
      <c r="H342" s="243"/>
      <c r="I342" s="136"/>
    </row>
    <row r="343" spans="1:9">
      <c r="A343" s="240"/>
      <c r="B343" s="240"/>
      <c r="C343" s="7" t="s">
        <v>58</v>
      </c>
      <c r="D343" s="7" t="s">
        <v>78</v>
      </c>
      <c r="E343" s="7" t="s">
        <v>79</v>
      </c>
      <c r="F343" s="7" t="s">
        <v>80</v>
      </c>
      <c r="G343" s="7" t="s">
        <v>81</v>
      </c>
      <c r="H343" s="7" t="s">
        <v>82</v>
      </c>
      <c r="I343" s="7" t="s">
        <v>83</v>
      </c>
    </row>
    <row r="344" spans="1:9" ht="25.5">
      <c r="A344" s="208" t="s">
        <v>84</v>
      </c>
      <c r="B344" s="208"/>
      <c r="C344" s="140" t="s">
        <v>85</v>
      </c>
      <c r="D344" s="240" t="s">
        <v>86</v>
      </c>
      <c r="E344" s="140" t="s">
        <v>87</v>
      </c>
      <c r="F344" s="140" t="s">
        <v>89</v>
      </c>
      <c r="G344" s="240" t="s">
        <v>91</v>
      </c>
      <c r="H344" s="240" t="s">
        <v>38</v>
      </c>
      <c r="I344" s="240" t="s">
        <v>92</v>
      </c>
    </row>
    <row r="345" spans="1:9" ht="14.25">
      <c r="A345" s="208"/>
      <c r="B345" s="208"/>
      <c r="C345" s="137" t="s">
        <v>37</v>
      </c>
      <c r="D345" s="232"/>
      <c r="E345" s="137" t="s">
        <v>88</v>
      </c>
      <c r="F345" s="137" t="s">
        <v>90</v>
      </c>
      <c r="G345" s="232"/>
      <c r="H345" s="232"/>
      <c r="I345" s="232"/>
    </row>
    <row r="346" spans="1:9">
      <c r="A346" s="209"/>
      <c r="B346" s="209"/>
      <c r="C346" s="137"/>
      <c r="D346" s="137" t="s">
        <v>39</v>
      </c>
      <c r="E346" s="137" t="s">
        <v>40</v>
      </c>
      <c r="F346" s="137" t="s">
        <v>41</v>
      </c>
      <c r="G346" s="137" t="s">
        <v>42</v>
      </c>
      <c r="H346" s="137"/>
      <c r="I346" s="137"/>
    </row>
    <row r="347" spans="1:9" ht="15.75">
      <c r="A347" s="209"/>
      <c r="B347" s="209"/>
      <c r="C347" s="8" t="s">
        <v>43</v>
      </c>
      <c r="D347" s="8" t="s">
        <v>44</v>
      </c>
      <c r="E347" s="8" t="s">
        <v>44</v>
      </c>
      <c r="F347" s="8" t="s">
        <v>44</v>
      </c>
      <c r="G347" s="8" t="s">
        <v>44</v>
      </c>
      <c r="H347" s="8" t="s">
        <v>45</v>
      </c>
      <c r="I347" s="8" t="s">
        <v>46</v>
      </c>
    </row>
    <row r="348" spans="1:9" ht="15" thickBot="1">
      <c r="A348" s="241"/>
      <c r="B348" s="241"/>
      <c r="C348" s="5" t="s">
        <v>93</v>
      </c>
      <c r="D348" s="5"/>
      <c r="E348" s="5"/>
      <c r="F348" s="5"/>
      <c r="G348" s="5"/>
      <c r="H348" s="5"/>
      <c r="I348" s="5" t="s">
        <v>94</v>
      </c>
    </row>
    <row r="349" spans="1:9" ht="13.5" thickTop="1">
      <c r="A349" s="242" t="s">
        <v>95</v>
      </c>
      <c r="B349" s="139" t="s">
        <v>203</v>
      </c>
      <c r="C349" s="86">
        <f>'4A_DOC'!$B$39*$L$24</f>
        <v>37.85558640445948</v>
      </c>
      <c r="D349" s="87">
        <v>0.4</v>
      </c>
      <c r="E349" s="87">
        <v>0.38</v>
      </c>
      <c r="F349" s="34">
        <v>0</v>
      </c>
      <c r="G349" s="88">
        <v>0.57999999999999996</v>
      </c>
      <c r="H349" s="87">
        <f>44/12</f>
        <v>3.6666666666666665</v>
      </c>
      <c r="I349" s="139">
        <f>C349*D349*E349*F349*G349*H349</f>
        <v>0</v>
      </c>
    </row>
    <row r="350" spans="1:9">
      <c r="A350" s="242"/>
      <c r="B350" s="139" t="s">
        <v>204</v>
      </c>
      <c r="C350" s="86">
        <f>'4A_DOC'!$B$40*$L$24</f>
        <v>7.3270716267104126</v>
      </c>
      <c r="D350" s="87">
        <v>0.9</v>
      </c>
      <c r="E350" s="87">
        <v>0.46</v>
      </c>
      <c r="F350" s="34">
        <f>1/100</f>
        <v>0.01</v>
      </c>
      <c r="G350" s="88">
        <v>0.57999999999999996</v>
      </c>
      <c r="H350" s="87">
        <f t="shared" ref="H350:H357" si="22">44/12</f>
        <v>3.6666666666666665</v>
      </c>
      <c r="I350" s="139">
        <f t="shared" ref="I350:I357" si="23">C350*D350*E350*F350*G350*H350</f>
        <v>6.4510469430209147E-2</v>
      </c>
    </row>
    <row r="351" spans="1:9">
      <c r="A351" s="242"/>
      <c r="B351" s="139" t="s">
        <v>205</v>
      </c>
      <c r="C351" s="86">
        <f>'4A_DOC'!$B$41*$L$24</f>
        <v>0</v>
      </c>
      <c r="D351" s="87">
        <v>0.85</v>
      </c>
      <c r="E351" s="87">
        <v>0.5</v>
      </c>
      <c r="F351" s="34">
        <v>0</v>
      </c>
      <c r="G351" s="88">
        <v>0.57999999999999996</v>
      </c>
      <c r="H351" s="87">
        <f t="shared" si="22"/>
        <v>3.6666666666666665</v>
      </c>
      <c r="I351" s="139">
        <f t="shared" si="23"/>
        <v>0</v>
      </c>
    </row>
    <row r="352" spans="1:9">
      <c r="A352" s="242"/>
      <c r="B352" s="139" t="s">
        <v>47</v>
      </c>
      <c r="C352" s="86">
        <f>'4A_DOC'!$B$42*$L$24</f>
        <v>0.46186210253972254</v>
      </c>
      <c r="D352" s="87">
        <v>0.8</v>
      </c>
      <c r="E352" s="87">
        <v>0.5</v>
      </c>
      <c r="F352" s="34">
        <f>20/100</f>
        <v>0.2</v>
      </c>
      <c r="G352" s="88">
        <v>0.57999999999999996</v>
      </c>
      <c r="H352" s="87">
        <f t="shared" si="22"/>
        <v>3.6666666666666665</v>
      </c>
      <c r="I352" s="139">
        <f t="shared" si="23"/>
        <v>7.8578139045424794E-2</v>
      </c>
    </row>
    <row r="353" spans="1:9">
      <c r="A353" s="242"/>
      <c r="B353" s="139" t="s">
        <v>206</v>
      </c>
      <c r="C353" s="86">
        <f>'4A_DOC'!$B$43*$L$24</f>
        <v>0</v>
      </c>
      <c r="D353" s="87">
        <v>0.84</v>
      </c>
      <c r="E353" s="87">
        <v>0.67</v>
      </c>
      <c r="F353" s="34">
        <f>20/100</f>
        <v>0.2</v>
      </c>
      <c r="G353" s="88">
        <v>0.57999999999999996</v>
      </c>
      <c r="H353" s="87">
        <f t="shared" si="22"/>
        <v>3.6666666666666665</v>
      </c>
      <c r="I353" s="139">
        <f t="shared" si="23"/>
        <v>0</v>
      </c>
    </row>
    <row r="354" spans="1:9">
      <c r="A354" s="242"/>
      <c r="B354" s="139" t="s">
        <v>207</v>
      </c>
      <c r="C354" s="86">
        <f>'4A_DOC'!$B$44*$L$24</f>
        <v>6.1068433558029982</v>
      </c>
      <c r="D354" s="87">
        <v>1</v>
      </c>
      <c r="E354" s="87">
        <v>0.75</v>
      </c>
      <c r="F354" s="34">
        <f>100/100</f>
        <v>1</v>
      </c>
      <c r="G354" s="88">
        <v>0.57999999999999996</v>
      </c>
      <c r="H354" s="87">
        <f t="shared" si="22"/>
        <v>3.6666666666666665</v>
      </c>
      <c r="I354" s="139">
        <f t="shared" si="23"/>
        <v>9.7404151525057827</v>
      </c>
    </row>
    <row r="355" spans="1:9">
      <c r="A355" s="242"/>
      <c r="B355" s="139" t="s">
        <v>208</v>
      </c>
      <c r="C355" s="86">
        <f>'4A_DOC'!$B$45*$L$24</f>
        <v>1.0092542240682825</v>
      </c>
      <c r="D355" s="87">
        <v>1</v>
      </c>
      <c r="E355" s="87">
        <v>0</v>
      </c>
      <c r="F355" s="34">
        <v>0</v>
      </c>
      <c r="G355" s="88">
        <v>0.57999999999999996</v>
      </c>
      <c r="H355" s="87">
        <f t="shared" si="22"/>
        <v>3.6666666666666665</v>
      </c>
      <c r="I355" s="139">
        <f t="shared" si="23"/>
        <v>0</v>
      </c>
    </row>
    <row r="356" spans="1:9">
      <c r="A356" s="242"/>
      <c r="B356" s="139" t="s">
        <v>209</v>
      </c>
      <c r="C356" s="86">
        <f>'4A_DOC'!$B$46*$L$24</f>
        <v>0.75836616836769255</v>
      </c>
      <c r="D356" s="87">
        <v>1</v>
      </c>
      <c r="E356" s="87">
        <v>0</v>
      </c>
      <c r="F356" s="34">
        <v>0</v>
      </c>
      <c r="G356" s="88">
        <v>0.57999999999999996</v>
      </c>
      <c r="H356" s="87">
        <f t="shared" si="22"/>
        <v>3.6666666666666665</v>
      </c>
      <c r="I356" s="139">
        <f t="shared" si="23"/>
        <v>0</v>
      </c>
    </row>
    <row r="357" spans="1:9">
      <c r="A357" s="242"/>
      <c r="B357" s="139" t="s">
        <v>210</v>
      </c>
      <c r="C357" s="86">
        <f>'4A_DOC'!$B$47*$L$24</f>
        <v>3.5409427861378724</v>
      </c>
      <c r="D357" s="87">
        <v>0.9</v>
      </c>
      <c r="E357" s="87">
        <v>0</v>
      </c>
      <c r="F357" s="34">
        <v>0</v>
      </c>
      <c r="G357" s="88">
        <v>0.57999999999999996</v>
      </c>
      <c r="H357" s="87">
        <f t="shared" si="22"/>
        <v>3.6666666666666665</v>
      </c>
      <c r="I357" s="139">
        <f t="shared" si="23"/>
        <v>0</v>
      </c>
    </row>
    <row r="358" spans="1:9">
      <c r="A358" s="242" t="s">
        <v>48</v>
      </c>
      <c r="B358" s="242"/>
      <c r="C358" s="7"/>
      <c r="D358" s="139"/>
      <c r="E358" s="139"/>
      <c r="F358" s="139"/>
      <c r="G358" s="139"/>
      <c r="H358" s="139"/>
      <c r="I358" s="139"/>
    </row>
    <row r="359" spans="1:9">
      <c r="A359" s="199" t="s">
        <v>281</v>
      </c>
      <c r="B359" s="200"/>
      <c r="C359" s="200"/>
      <c r="D359" s="200"/>
      <c r="E359" s="200"/>
      <c r="F359" s="200"/>
      <c r="G359" s="200"/>
      <c r="H359" s="201"/>
      <c r="I359" s="93">
        <f>SUM(I349:I358)</f>
        <v>9.8835037609814158</v>
      </c>
    </row>
    <row r="360" spans="1:9">
      <c r="A360" s="234" t="s">
        <v>53</v>
      </c>
      <c r="B360" s="235"/>
      <c r="C360" s="235"/>
      <c r="D360" s="235"/>
      <c r="E360" s="235"/>
      <c r="F360" s="235"/>
      <c r="G360" s="235"/>
      <c r="H360" s="235"/>
      <c r="I360" s="235"/>
    </row>
    <row r="361" spans="1:9">
      <c r="A361" s="236" t="s">
        <v>54</v>
      </c>
      <c r="B361" s="237"/>
      <c r="C361" s="237"/>
      <c r="D361" s="237"/>
      <c r="E361" s="237"/>
      <c r="F361" s="237"/>
      <c r="G361" s="237"/>
      <c r="H361" s="237"/>
      <c r="I361" s="237"/>
    </row>
    <row r="362" spans="1:9">
      <c r="A362" s="236" t="s">
        <v>55</v>
      </c>
      <c r="B362" s="237"/>
      <c r="C362" s="237"/>
      <c r="D362" s="237"/>
      <c r="E362" s="237"/>
      <c r="F362" s="237"/>
      <c r="G362" s="237"/>
      <c r="H362" s="237"/>
      <c r="I362" s="237"/>
    </row>
    <row r="363" spans="1:9">
      <c r="A363" s="236" t="s">
        <v>96</v>
      </c>
      <c r="B363" s="237"/>
      <c r="C363" s="237"/>
      <c r="D363" s="237"/>
      <c r="E363" s="237"/>
      <c r="F363" s="237"/>
      <c r="G363" s="237"/>
      <c r="H363" s="237"/>
      <c r="I363" s="237"/>
    </row>
    <row r="364" spans="1:9">
      <c r="A364" s="236" t="s">
        <v>97</v>
      </c>
      <c r="B364" s="237"/>
      <c r="C364" s="237"/>
      <c r="D364" s="237"/>
      <c r="E364" s="237"/>
      <c r="F364" s="237"/>
      <c r="G364" s="237"/>
      <c r="H364" s="237"/>
      <c r="I364" s="237"/>
    </row>
    <row r="365" spans="1:9">
      <c r="A365" s="238" t="s">
        <v>200</v>
      </c>
      <c r="B365" s="239"/>
      <c r="C365" s="239"/>
      <c r="D365" s="239"/>
      <c r="E365" s="239"/>
      <c r="F365" s="239"/>
      <c r="G365" s="239"/>
      <c r="H365" s="239"/>
      <c r="I365" s="239"/>
    </row>
    <row r="368" spans="1:9">
      <c r="A368" s="198" t="s">
        <v>0</v>
      </c>
      <c r="B368" s="198"/>
      <c r="C368" s="197" t="s">
        <v>1</v>
      </c>
      <c r="D368" s="197"/>
      <c r="E368" s="197"/>
      <c r="F368" s="197"/>
      <c r="G368" s="197"/>
      <c r="H368" s="197"/>
      <c r="I368" s="197"/>
    </row>
    <row r="369" spans="1:9">
      <c r="A369" s="198" t="s">
        <v>2</v>
      </c>
      <c r="B369" s="198"/>
      <c r="C369" s="197" t="s">
        <v>75</v>
      </c>
      <c r="D369" s="197"/>
      <c r="E369" s="197"/>
      <c r="F369" s="197"/>
      <c r="G369" s="197"/>
      <c r="H369" s="197"/>
      <c r="I369" s="197"/>
    </row>
    <row r="370" spans="1:9">
      <c r="A370" s="198" t="s">
        <v>4</v>
      </c>
      <c r="B370" s="198"/>
      <c r="C370" s="197" t="s">
        <v>76</v>
      </c>
      <c r="D370" s="197"/>
      <c r="E370" s="197"/>
      <c r="F370" s="197"/>
      <c r="G370" s="197"/>
      <c r="H370" s="197"/>
      <c r="I370" s="197"/>
    </row>
    <row r="371" spans="1:9">
      <c r="A371" s="198" t="s">
        <v>6</v>
      </c>
      <c r="B371" s="198"/>
      <c r="C371" s="197" t="s">
        <v>77</v>
      </c>
      <c r="D371" s="197"/>
      <c r="E371" s="197"/>
      <c r="F371" s="197"/>
      <c r="G371" s="197"/>
      <c r="H371" s="197"/>
      <c r="I371" s="197"/>
    </row>
    <row r="372" spans="1:9">
      <c r="A372" s="231" t="s">
        <v>8</v>
      </c>
      <c r="B372" s="231"/>
      <c r="C372" s="231"/>
      <c r="D372" s="231" t="s">
        <v>9</v>
      </c>
      <c r="E372" s="243"/>
      <c r="F372" s="243"/>
      <c r="G372" s="243"/>
      <c r="H372" s="243"/>
      <c r="I372" s="136"/>
    </row>
    <row r="373" spans="1:9">
      <c r="A373" s="240"/>
      <c r="B373" s="240"/>
      <c r="C373" s="7" t="s">
        <v>58</v>
      </c>
      <c r="D373" s="7" t="s">
        <v>78</v>
      </c>
      <c r="E373" s="7" t="s">
        <v>79</v>
      </c>
      <c r="F373" s="7" t="s">
        <v>80</v>
      </c>
      <c r="G373" s="7" t="s">
        <v>81</v>
      </c>
      <c r="H373" s="7" t="s">
        <v>82</v>
      </c>
      <c r="I373" s="7" t="s">
        <v>83</v>
      </c>
    </row>
    <row r="374" spans="1:9" ht="25.5">
      <c r="A374" s="208" t="s">
        <v>84</v>
      </c>
      <c r="B374" s="208"/>
      <c r="C374" s="140" t="s">
        <v>85</v>
      </c>
      <c r="D374" s="240" t="s">
        <v>86</v>
      </c>
      <c r="E374" s="140" t="s">
        <v>87</v>
      </c>
      <c r="F374" s="140" t="s">
        <v>89</v>
      </c>
      <c r="G374" s="240" t="s">
        <v>91</v>
      </c>
      <c r="H374" s="240" t="s">
        <v>38</v>
      </c>
      <c r="I374" s="240" t="s">
        <v>92</v>
      </c>
    </row>
    <row r="375" spans="1:9" ht="14.25">
      <c r="A375" s="208"/>
      <c r="B375" s="208"/>
      <c r="C375" s="137" t="s">
        <v>37</v>
      </c>
      <c r="D375" s="232"/>
      <c r="E375" s="137" t="s">
        <v>88</v>
      </c>
      <c r="F375" s="137" t="s">
        <v>90</v>
      </c>
      <c r="G375" s="232"/>
      <c r="H375" s="232"/>
      <c r="I375" s="232"/>
    </row>
    <row r="376" spans="1:9">
      <c r="A376" s="209"/>
      <c r="B376" s="209"/>
      <c r="C376" s="137"/>
      <c r="D376" s="137" t="s">
        <v>39</v>
      </c>
      <c r="E376" s="137" t="s">
        <v>40</v>
      </c>
      <c r="F376" s="137" t="s">
        <v>41</v>
      </c>
      <c r="G376" s="137" t="s">
        <v>42</v>
      </c>
      <c r="H376" s="137"/>
      <c r="I376" s="137"/>
    </row>
    <row r="377" spans="1:9" ht="15.75">
      <c r="A377" s="209"/>
      <c r="B377" s="209"/>
      <c r="C377" s="8" t="s">
        <v>43</v>
      </c>
      <c r="D377" s="8" t="s">
        <v>44</v>
      </c>
      <c r="E377" s="8" t="s">
        <v>44</v>
      </c>
      <c r="F377" s="8" t="s">
        <v>44</v>
      </c>
      <c r="G377" s="8" t="s">
        <v>44</v>
      </c>
      <c r="H377" s="8" t="s">
        <v>45</v>
      </c>
      <c r="I377" s="8" t="s">
        <v>46</v>
      </c>
    </row>
    <row r="378" spans="1:9" ht="15" thickBot="1">
      <c r="A378" s="241"/>
      <c r="B378" s="241"/>
      <c r="C378" s="5" t="s">
        <v>93</v>
      </c>
      <c r="D378" s="5"/>
      <c r="E378" s="5"/>
      <c r="F378" s="5"/>
      <c r="G378" s="5"/>
      <c r="H378" s="5"/>
      <c r="I378" s="5" t="s">
        <v>94</v>
      </c>
    </row>
    <row r="379" spans="1:9" ht="13.5" thickTop="1">
      <c r="A379" s="242" t="s">
        <v>95</v>
      </c>
      <c r="B379" s="139" t="s">
        <v>203</v>
      </c>
      <c r="C379" s="86">
        <f>'4A_DOC'!$B$39*$L$25</f>
        <v>38.713136077486446</v>
      </c>
      <c r="D379" s="87">
        <v>0.4</v>
      </c>
      <c r="E379" s="87">
        <v>0.38</v>
      </c>
      <c r="F379" s="34">
        <v>0</v>
      </c>
      <c r="G379" s="88">
        <v>0.57999999999999996</v>
      </c>
      <c r="H379" s="87">
        <f>44/12</f>
        <v>3.6666666666666665</v>
      </c>
      <c r="I379" s="139">
        <f>C379*D379*E379*F379*G379*H379</f>
        <v>0</v>
      </c>
    </row>
    <row r="380" spans="1:9">
      <c r="A380" s="242"/>
      <c r="B380" s="139" t="s">
        <v>204</v>
      </c>
      <c r="C380" s="86">
        <f>'4A_DOC'!$B$40*$L$25</f>
        <v>7.493053149505962</v>
      </c>
      <c r="D380" s="87">
        <v>0.9</v>
      </c>
      <c r="E380" s="87">
        <v>0.46</v>
      </c>
      <c r="F380" s="34">
        <f>1/100</f>
        <v>0.01</v>
      </c>
      <c r="G380" s="88">
        <v>0.57999999999999996</v>
      </c>
      <c r="H380" s="87">
        <f t="shared" ref="H380:H387" si="24">44/12</f>
        <v>3.6666666666666665</v>
      </c>
      <c r="I380" s="139">
        <f t="shared" ref="I380:I387" si="25">C380*D380*E380*F380*G380*H380</f>
        <v>6.5971837149510298E-2</v>
      </c>
    </row>
    <row r="381" spans="1:9">
      <c r="A381" s="242"/>
      <c r="B381" s="139" t="s">
        <v>205</v>
      </c>
      <c r="C381" s="86">
        <f>'4A_DOC'!$B$41*$L$25</f>
        <v>0</v>
      </c>
      <c r="D381" s="87">
        <v>0.85</v>
      </c>
      <c r="E381" s="87">
        <v>0.5</v>
      </c>
      <c r="F381" s="34">
        <v>0</v>
      </c>
      <c r="G381" s="88">
        <v>0.57999999999999996</v>
      </c>
      <c r="H381" s="87">
        <f t="shared" si="24"/>
        <v>3.6666666666666665</v>
      </c>
      <c r="I381" s="139">
        <f t="shared" si="25"/>
        <v>0</v>
      </c>
    </row>
    <row r="382" spans="1:9">
      <c r="A382" s="242"/>
      <c r="B382" s="139" t="s">
        <v>47</v>
      </c>
      <c r="C382" s="86">
        <f>'4A_DOC'!$B$42*$L$25</f>
        <v>0.47232475105835253</v>
      </c>
      <c r="D382" s="87">
        <v>0.8</v>
      </c>
      <c r="E382" s="87">
        <v>0.5</v>
      </c>
      <c r="F382" s="34">
        <f>20/100</f>
        <v>0.2</v>
      </c>
      <c r="G382" s="88">
        <v>0.57999999999999996</v>
      </c>
      <c r="H382" s="87">
        <f t="shared" si="24"/>
        <v>3.6666666666666665</v>
      </c>
      <c r="I382" s="139">
        <f t="shared" si="25"/>
        <v>8.0358184313394379E-2</v>
      </c>
    </row>
    <row r="383" spans="1:9">
      <c r="A383" s="242"/>
      <c r="B383" s="139" t="s">
        <v>206</v>
      </c>
      <c r="C383" s="86">
        <f>'4A_DOC'!$B$43*$L$25</f>
        <v>0</v>
      </c>
      <c r="D383" s="87">
        <v>0.84</v>
      </c>
      <c r="E383" s="87">
        <v>0.67</v>
      </c>
      <c r="F383" s="34">
        <f>20/100</f>
        <v>0.2</v>
      </c>
      <c r="G383" s="88">
        <v>0.57999999999999996</v>
      </c>
      <c r="H383" s="87">
        <f t="shared" si="24"/>
        <v>3.6666666666666665</v>
      </c>
      <c r="I383" s="139">
        <f t="shared" si="25"/>
        <v>0</v>
      </c>
    </row>
    <row r="384" spans="1:9">
      <c r="A384" s="242"/>
      <c r="B384" s="139" t="s">
        <v>207</v>
      </c>
      <c r="C384" s="86">
        <f>'4A_DOC'!$B$44*$L$25</f>
        <v>6.2451828195493277</v>
      </c>
      <c r="D384" s="87">
        <v>1</v>
      </c>
      <c r="E384" s="87">
        <v>0.75</v>
      </c>
      <c r="F384" s="34">
        <f>100/100</f>
        <v>1</v>
      </c>
      <c r="G384" s="88">
        <v>0.57999999999999996</v>
      </c>
      <c r="H384" s="87">
        <f t="shared" si="24"/>
        <v>3.6666666666666665</v>
      </c>
      <c r="I384" s="139">
        <f t="shared" si="25"/>
        <v>9.9610665971811763</v>
      </c>
    </row>
    <row r="385" spans="1:9">
      <c r="A385" s="242"/>
      <c r="B385" s="139" t="s">
        <v>208</v>
      </c>
      <c r="C385" s="86">
        <f>'4A_DOC'!$B$45*$L$25</f>
        <v>1.0321170486089923</v>
      </c>
      <c r="D385" s="87">
        <v>1</v>
      </c>
      <c r="E385" s="87">
        <v>0</v>
      </c>
      <c r="F385" s="34">
        <v>0</v>
      </c>
      <c r="G385" s="88">
        <v>0.57999999999999996</v>
      </c>
      <c r="H385" s="87">
        <f t="shared" si="24"/>
        <v>3.6666666666666665</v>
      </c>
      <c r="I385" s="139">
        <f t="shared" si="25"/>
        <v>0</v>
      </c>
    </row>
    <row r="386" spans="1:9">
      <c r="A386" s="242"/>
      <c r="B386" s="139" t="s">
        <v>209</v>
      </c>
      <c r="C386" s="86">
        <f>'4A_DOC'!$B$46*$L$25</f>
        <v>0.77554557889828246</v>
      </c>
      <c r="D386" s="87">
        <v>1</v>
      </c>
      <c r="E386" s="87">
        <v>0</v>
      </c>
      <c r="F386" s="34">
        <v>0</v>
      </c>
      <c r="G386" s="88">
        <v>0.57999999999999996</v>
      </c>
      <c r="H386" s="87">
        <f t="shared" si="24"/>
        <v>3.6666666666666665</v>
      </c>
      <c r="I386" s="139">
        <f t="shared" si="25"/>
        <v>0</v>
      </c>
    </row>
    <row r="387" spans="1:9">
      <c r="A387" s="242"/>
      <c r="B387" s="139" t="s">
        <v>210</v>
      </c>
      <c r="C387" s="86">
        <f>'4A_DOC'!$B$47*$L$25</f>
        <v>3.6211564247807022</v>
      </c>
      <c r="D387" s="87">
        <v>0.9</v>
      </c>
      <c r="E387" s="87">
        <v>0</v>
      </c>
      <c r="F387" s="34">
        <v>0</v>
      </c>
      <c r="G387" s="88">
        <v>0.57999999999999996</v>
      </c>
      <c r="H387" s="87">
        <f t="shared" si="24"/>
        <v>3.6666666666666665</v>
      </c>
      <c r="I387" s="139">
        <f t="shared" si="25"/>
        <v>0</v>
      </c>
    </row>
    <row r="388" spans="1:9">
      <c r="A388" s="242" t="s">
        <v>48</v>
      </c>
      <c r="B388" s="242"/>
      <c r="C388" s="7"/>
      <c r="D388" s="139"/>
      <c r="E388" s="139"/>
      <c r="F388" s="139"/>
      <c r="G388" s="139"/>
      <c r="H388" s="139"/>
      <c r="I388" s="139"/>
    </row>
    <row r="389" spans="1:9">
      <c r="A389" s="199" t="s">
        <v>282</v>
      </c>
      <c r="B389" s="200"/>
      <c r="C389" s="200"/>
      <c r="D389" s="200"/>
      <c r="E389" s="200"/>
      <c r="F389" s="200"/>
      <c r="G389" s="200"/>
      <c r="H389" s="201"/>
      <c r="I389" s="93">
        <f>SUM(I379:I388)</f>
        <v>10.107396618644081</v>
      </c>
    </row>
    <row r="390" spans="1:9">
      <c r="A390" s="234" t="s">
        <v>53</v>
      </c>
      <c r="B390" s="235"/>
      <c r="C390" s="235"/>
      <c r="D390" s="235"/>
      <c r="E390" s="235"/>
      <c r="F390" s="235"/>
      <c r="G390" s="235"/>
      <c r="H390" s="235"/>
      <c r="I390" s="235"/>
    </row>
    <row r="391" spans="1:9">
      <c r="A391" s="236" t="s">
        <v>54</v>
      </c>
      <c r="B391" s="237"/>
      <c r="C391" s="237"/>
      <c r="D391" s="237"/>
      <c r="E391" s="237"/>
      <c r="F391" s="237"/>
      <c r="G391" s="237"/>
      <c r="H391" s="237"/>
      <c r="I391" s="237"/>
    </row>
    <row r="392" spans="1:9">
      <c r="A392" s="236" t="s">
        <v>55</v>
      </c>
      <c r="B392" s="237"/>
      <c r="C392" s="237"/>
      <c r="D392" s="237"/>
      <c r="E392" s="237"/>
      <c r="F392" s="237"/>
      <c r="G392" s="237"/>
      <c r="H392" s="237"/>
      <c r="I392" s="237"/>
    </row>
    <row r="393" spans="1:9">
      <c r="A393" s="236" t="s">
        <v>96</v>
      </c>
      <c r="B393" s="237"/>
      <c r="C393" s="237"/>
      <c r="D393" s="237"/>
      <c r="E393" s="237"/>
      <c r="F393" s="237"/>
      <c r="G393" s="237"/>
      <c r="H393" s="237"/>
      <c r="I393" s="237"/>
    </row>
    <row r="394" spans="1:9">
      <c r="A394" s="236" t="s">
        <v>97</v>
      </c>
      <c r="B394" s="237"/>
      <c r="C394" s="237"/>
      <c r="D394" s="237"/>
      <c r="E394" s="237"/>
      <c r="F394" s="237"/>
      <c r="G394" s="237"/>
      <c r="H394" s="237"/>
      <c r="I394" s="237"/>
    </row>
    <row r="395" spans="1:9">
      <c r="A395" s="238" t="s">
        <v>200</v>
      </c>
      <c r="B395" s="239"/>
      <c r="C395" s="239"/>
      <c r="D395" s="239"/>
      <c r="E395" s="239"/>
      <c r="F395" s="239"/>
      <c r="G395" s="239"/>
      <c r="H395" s="239"/>
      <c r="I395" s="239"/>
    </row>
    <row r="398" spans="1:9">
      <c r="A398" s="198" t="s">
        <v>0</v>
      </c>
      <c r="B398" s="198"/>
      <c r="C398" s="197" t="s">
        <v>1</v>
      </c>
      <c r="D398" s="197"/>
      <c r="E398" s="197"/>
      <c r="F398" s="197"/>
      <c r="G398" s="197"/>
      <c r="H398" s="197"/>
      <c r="I398" s="197"/>
    </row>
    <row r="399" spans="1:9">
      <c r="A399" s="198" t="s">
        <v>2</v>
      </c>
      <c r="B399" s="198"/>
      <c r="C399" s="197" t="s">
        <v>75</v>
      </c>
      <c r="D399" s="197"/>
      <c r="E399" s="197"/>
      <c r="F399" s="197"/>
      <c r="G399" s="197"/>
      <c r="H399" s="197"/>
      <c r="I399" s="197"/>
    </row>
    <row r="400" spans="1:9">
      <c r="A400" s="198" t="s">
        <v>4</v>
      </c>
      <c r="B400" s="198"/>
      <c r="C400" s="197" t="s">
        <v>76</v>
      </c>
      <c r="D400" s="197"/>
      <c r="E400" s="197"/>
      <c r="F400" s="197"/>
      <c r="G400" s="197"/>
      <c r="H400" s="197"/>
      <c r="I400" s="197"/>
    </row>
    <row r="401" spans="1:9">
      <c r="A401" s="198" t="s">
        <v>6</v>
      </c>
      <c r="B401" s="198"/>
      <c r="C401" s="197" t="s">
        <v>77</v>
      </c>
      <c r="D401" s="197"/>
      <c r="E401" s="197"/>
      <c r="F401" s="197"/>
      <c r="G401" s="197"/>
      <c r="H401" s="197"/>
      <c r="I401" s="197"/>
    </row>
    <row r="402" spans="1:9">
      <c r="A402" s="231" t="s">
        <v>8</v>
      </c>
      <c r="B402" s="231"/>
      <c r="C402" s="231"/>
      <c r="D402" s="231" t="s">
        <v>9</v>
      </c>
      <c r="E402" s="243"/>
      <c r="F402" s="243"/>
      <c r="G402" s="243"/>
      <c r="H402" s="243"/>
      <c r="I402" s="136"/>
    </row>
    <row r="403" spans="1:9">
      <c r="A403" s="240"/>
      <c r="B403" s="240"/>
      <c r="C403" s="7" t="s">
        <v>58</v>
      </c>
      <c r="D403" s="7" t="s">
        <v>78</v>
      </c>
      <c r="E403" s="7" t="s">
        <v>79</v>
      </c>
      <c r="F403" s="7" t="s">
        <v>80</v>
      </c>
      <c r="G403" s="7" t="s">
        <v>81</v>
      </c>
      <c r="H403" s="7" t="s">
        <v>82</v>
      </c>
      <c r="I403" s="7" t="s">
        <v>83</v>
      </c>
    </row>
    <row r="404" spans="1:9" ht="25.5">
      <c r="A404" s="208" t="s">
        <v>84</v>
      </c>
      <c r="B404" s="208"/>
      <c r="C404" s="140" t="s">
        <v>85</v>
      </c>
      <c r="D404" s="240" t="s">
        <v>86</v>
      </c>
      <c r="E404" s="140" t="s">
        <v>87</v>
      </c>
      <c r="F404" s="140" t="s">
        <v>89</v>
      </c>
      <c r="G404" s="240" t="s">
        <v>91</v>
      </c>
      <c r="H404" s="240" t="s">
        <v>38</v>
      </c>
      <c r="I404" s="240" t="s">
        <v>92</v>
      </c>
    </row>
    <row r="405" spans="1:9" ht="14.25">
      <c r="A405" s="208"/>
      <c r="B405" s="208"/>
      <c r="C405" s="137" t="s">
        <v>37</v>
      </c>
      <c r="D405" s="232"/>
      <c r="E405" s="137" t="s">
        <v>88</v>
      </c>
      <c r="F405" s="137" t="s">
        <v>90</v>
      </c>
      <c r="G405" s="232"/>
      <c r="H405" s="232"/>
      <c r="I405" s="232"/>
    </row>
    <row r="406" spans="1:9">
      <c r="A406" s="209"/>
      <c r="B406" s="209"/>
      <c r="C406" s="137"/>
      <c r="D406" s="137" t="s">
        <v>39</v>
      </c>
      <c r="E406" s="137" t="s">
        <v>40</v>
      </c>
      <c r="F406" s="137" t="s">
        <v>41</v>
      </c>
      <c r="G406" s="137" t="s">
        <v>42</v>
      </c>
      <c r="H406" s="137"/>
      <c r="I406" s="137"/>
    </row>
    <row r="407" spans="1:9" ht="15.75">
      <c r="A407" s="209"/>
      <c r="B407" s="209"/>
      <c r="C407" s="8" t="s">
        <v>43</v>
      </c>
      <c r="D407" s="8" t="s">
        <v>44</v>
      </c>
      <c r="E407" s="8" t="s">
        <v>44</v>
      </c>
      <c r="F407" s="8" t="s">
        <v>44</v>
      </c>
      <c r="G407" s="8" t="s">
        <v>44</v>
      </c>
      <c r="H407" s="8" t="s">
        <v>45</v>
      </c>
      <c r="I407" s="8" t="s">
        <v>46</v>
      </c>
    </row>
    <row r="408" spans="1:9" ht="15" thickBot="1">
      <c r="A408" s="241"/>
      <c r="B408" s="241"/>
      <c r="C408" s="5" t="s">
        <v>93</v>
      </c>
      <c r="D408" s="5"/>
      <c r="E408" s="5"/>
      <c r="F408" s="5"/>
      <c r="G408" s="5"/>
      <c r="H408" s="5"/>
      <c r="I408" s="5" t="s">
        <v>94</v>
      </c>
    </row>
    <row r="409" spans="1:9" ht="13.5" thickTop="1">
      <c r="A409" s="242" t="s">
        <v>95</v>
      </c>
      <c r="B409" s="139" t="s">
        <v>203</v>
      </c>
      <c r="C409" s="86">
        <f>'4A_DOC'!$B$39*$L$26</f>
        <v>39.57068575051342</v>
      </c>
      <c r="D409" s="87">
        <v>0.4</v>
      </c>
      <c r="E409" s="87">
        <v>0.38</v>
      </c>
      <c r="F409" s="34">
        <v>0</v>
      </c>
      <c r="G409" s="88">
        <v>0.57999999999999996</v>
      </c>
      <c r="H409" s="87">
        <f>44/12</f>
        <v>3.6666666666666665</v>
      </c>
      <c r="I409" s="139">
        <f>C409*D409*E409*F409*G409*H409</f>
        <v>0</v>
      </c>
    </row>
    <row r="410" spans="1:9">
      <c r="A410" s="242"/>
      <c r="B410" s="139" t="s">
        <v>204</v>
      </c>
      <c r="C410" s="86">
        <f>'4A_DOC'!$B$40*$L$26</f>
        <v>7.6590346723015132</v>
      </c>
      <c r="D410" s="87">
        <v>0.9</v>
      </c>
      <c r="E410" s="87">
        <v>0.46</v>
      </c>
      <c r="F410" s="34">
        <f>1/100</f>
        <v>0.01</v>
      </c>
      <c r="G410" s="88">
        <v>0.57999999999999996</v>
      </c>
      <c r="H410" s="87">
        <f t="shared" ref="H410:H417" si="26">44/12</f>
        <v>3.6666666666666665</v>
      </c>
      <c r="I410" s="139">
        <f t="shared" ref="I410:I417" si="27">C410*D410*E410*F410*G410*H410</f>
        <v>6.743320486881145E-2</v>
      </c>
    </row>
    <row r="411" spans="1:9">
      <c r="A411" s="242"/>
      <c r="B411" s="139" t="s">
        <v>205</v>
      </c>
      <c r="C411" s="86">
        <f>'4A_DOC'!$B$41*$L$26</f>
        <v>0</v>
      </c>
      <c r="D411" s="87">
        <v>0.85</v>
      </c>
      <c r="E411" s="87">
        <v>0.5</v>
      </c>
      <c r="F411" s="34">
        <v>0</v>
      </c>
      <c r="G411" s="88">
        <v>0.57999999999999996</v>
      </c>
      <c r="H411" s="87">
        <f t="shared" si="26"/>
        <v>3.6666666666666665</v>
      </c>
      <c r="I411" s="139">
        <f t="shared" si="27"/>
        <v>0</v>
      </c>
    </row>
    <row r="412" spans="1:9">
      <c r="A412" s="242"/>
      <c r="B412" s="139" t="s">
        <v>47</v>
      </c>
      <c r="C412" s="86">
        <f>'4A_DOC'!$B$42*$L$26</f>
        <v>0.48278739957698258</v>
      </c>
      <c r="D412" s="87">
        <v>0.8</v>
      </c>
      <c r="E412" s="87">
        <v>0.5</v>
      </c>
      <c r="F412" s="34">
        <f>20/100</f>
        <v>0.2</v>
      </c>
      <c r="G412" s="88">
        <v>0.57999999999999996</v>
      </c>
      <c r="H412" s="87">
        <f t="shared" si="26"/>
        <v>3.6666666666666665</v>
      </c>
      <c r="I412" s="139">
        <f t="shared" si="27"/>
        <v>8.2138229581363978E-2</v>
      </c>
    </row>
    <row r="413" spans="1:9">
      <c r="A413" s="242"/>
      <c r="B413" s="139" t="s">
        <v>206</v>
      </c>
      <c r="C413" s="86">
        <f>'4A_DOC'!$B$43*$L$26</f>
        <v>0</v>
      </c>
      <c r="D413" s="87">
        <v>0.84</v>
      </c>
      <c r="E413" s="87">
        <v>0.67</v>
      </c>
      <c r="F413" s="34">
        <f>20/100</f>
        <v>0.2</v>
      </c>
      <c r="G413" s="88">
        <v>0.57999999999999996</v>
      </c>
      <c r="H413" s="87">
        <f t="shared" si="26"/>
        <v>3.6666666666666665</v>
      </c>
      <c r="I413" s="139">
        <f t="shared" si="27"/>
        <v>0</v>
      </c>
    </row>
    <row r="414" spans="1:9">
      <c r="A414" s="242"/>
      <c r="B414" s="139" t="s">
        <v>207</v>
      </c>
      <c r="C414" s="86">
        <f>'4A_DOC'!$B$44*$L$26</f>
        <v>6.3835222832956582</v>
      </c>
      <c r="D414" s="87">
        <v>1</v>
      </c>
      <c r="E414" s="87">
        <v>0.75</v>
      </c>
      <c r="F414" s="34">
        <f>100/100</f>
        <v>1</v>
      </c>
      <c r="G414" s="88">
        <v>0.57999999999999996</v>
      </c>
      <c r="H414" s="87">
        <f t="shared" si="26"/>
        <v>3.6666666666666665</v>
      </c>
      <c r="I414" s="139">
        <f t="shared" si="27"/>
        <v>10.181718041856573</v>
      </c>
    </row>
    <row r="415" spans="1:9">
      <c r="A415" s="242"/>
      <c r="B415" s="139" t="s">
        <v>208</v>
      </c>
      <c r="C415" s="86">
        <f>'4A_DOC'!$B$45*$L$26</f>
        <v>1.0549798731497027</v>
      </c>
      <c r="D415" s="87">
        <v>1</v>
      </c>
      <c r="E415" s="87">
        <v>0</v>
      </c>
      <c r="F415" s="34">
        <v>0</v>
      </c>
      <c r="G415" s="88">
        <v>0.57999999999999996</v>
      </c>
      <c r="H415" s="87">
        <f t="shared" si="26"/>
        <v>3.6666666666666665</v>
      </c>
      <c r="I415" s="139">
        <f t="shared" si="27"/>
        <v>0</v>
      </c>
    </row>
    <row r="416" spans="1:9">
      <c r="A416" s="242"/>
      <c r="B416" s="139" t="s">
        <v>209</v>
      </c>
      <c r="C416" s="86">
        <f>'4A_DOC'!$B$46*$L$26</f>
        <v>0.7927249894288726</v>
      </c>
      <c r="D416" s="87">
        <v>1</v>
      </c>
      <c r="E416" s="87">
        <v>0</v>
      </c>
      <c r="F416" s="34">
        <v>0</v>
      </c>
      <c r="G416" s="88">
        <v>0.57999999999999996</v>
      </c>
      <c r="H416" s="87">
        <f t="shared" si="26"/>
        <v>3.6666666666666665</v>
      </c>
      <c r="I416" s="139">
        <f t="shared" si="27"/>
        <v>0</v>
      </c>
    </row>
    <row r="417" spans="1:9">
      <c r="A417" s="242"/>
      <c r="B417" s="139" t="s">
        <v>210</v>
      </c>
      <c r="C417" s="86">
        <f>'4A_DOC'!$B$47*$L$26</f>
        <v>3.7013700634235329</v>
      </c>
      <c r="D417" s="87">
        <v>0.9</v>
      </c>
      <c r="E417" s="87">
        <v>0</v>
      </c>
      <c r="F417" s="34">
        <v>0</v>
      </c>
      <c r="G417" s="88">
        <v>0.57999999999999996</v>
      </c>
      <c r="H417" s="87">
        <f t="shared" si="26"/>
        <v>3.6666666666666665</v>
      </c>
      <c r="I417" s="139">
        <f t="shared" si="27"/>
        <v>0</v>
      </c>
    </row>
    <row r="418" spans="1:9">
      <c r="A418" s="242" t="s">
        <v>48</v>
      </c>
      <c r="B418" s="242"/>
      <c r="C418" s="7"/>
      <c r="D418" s="139"/>
      <c r="E418" s="139"/>
      <c r="F418" s="139"/>
      <c r="G418" s="139"/>
      <c r="H418" s="139"/>
      <c r="I418" s="139"/>
    </row>
    <row r="419" spans="1:9">
      <c r="A419" s="199" t="s">
        <v>283</v>
      </c>
      <c r="B419" s="200"/>
      <c r="C419" s="200"/>
      <c r="D419" s="200"/>
      <c r="E419" s="200"/>
      <c r="F419" s="200"/>
      <c r="G419" s="200"/>
      <c r="H419" s="201"/>
      <c r="I419" s="93">
        <f>SUM(I409:I418)</f>
        <v>10.331289476306749</v>
      </c>
    </row>
    <row r="420" spans="1:9">
      <c r="A420" s="234" t="s">
        <v>53</v>
      </c>
      <c r="B420" s="235"/>
      <c r="C420" s="235"/>
      <c r="D420" s="235"/>
      <c r="E420" s="235"/>
      <c r="F420" s="235"/>
      <c r="G420" s="235"/>
      <c r="H420" s="235"/>
      <c r="I420" s="235"/>
    </row>
    <row r="421" spans="1:9">
      <c r="A421" s="236" t="s">
        <v>54</v>
      </c>
      <c r="B421" s="237"/>
      <c r="C421" s="237"/>
      <c r="D421" s="237"/>
      <c r="E421" s="237"/>
      <c r="F421" s="237"/>
      <c r="G421" s="237"/>
      <c r="H421" s="237"/>
      <c r="I421" s="237"/>
    </row>
    <row r="422" spans="1:9">
      <c r="A422" s="236" t="s">
        <v>55</v>
      </c>
      <c r="B422" s="237"/>
      <c r="C422" s="237"/>
      <c r="D422" s="237"/>
      <c r="E422" s="237"/>
      <c r="F422" s="237"/>
      <c r="G422" s="237"/>
      <c r="H422" s="237"/>
      <c r="I422" s="237"/>
    </row>
    <row r="423" spans="1:9">
      <c r="A423" s="236" t="s">
        <v>96</v>
      </c>
      <c r="B423" s="237"/>
      <c r="C423" s="237"/>
      <c r="D423" s="237"/>
      <c r="E423" s="237"/>
      <c r="F423" s="237"/>
      <c r="G423" s="237"/>
      <c r="H423" s="237"/>
      <c r="I423" s="237"/>
    </row>
    <row r="424" spans="1:9">
      <c r="A424" s="236" t="s">
        <v>97</v>
      </c>
      <c r="B424" s="237"/>
      <c r="C424" s="237"/>
      <c r="D424" s="237"/>
      <c r="E424" s="237"/>
      <c r="F424" s="237"/>
      <c r="G424" s="237"/>
      <c r="H424" s="237"/>
      <c r="I424" s="237"/>
    </row>
    <row r="425" spans="1:9">
      <c r="A425" s="238" t="s">
        <v>200</v>
      </c>
      <c r="B425" s="239"/>
      <c r="C425" s="239"/>
      <c r="D425" s="239"/>
      <c r="E425" s="239"/>
      <c r="F425" s="239"/>
      <c r="G425" s="239"/>
      <c r="H425" s="239"/>
      <c r="I425" s="239"/>
    </row>
    <row r="428" spans="1:9">
      <c r="A428" s="198" t="s">
        <v>0</v>
      </c>
      <c r="B428" s="198"/>
      <c r="C428" s="197" t="s">
        <v>1</v>
      </c>
      <c r="D428" s="197"/>
      <c r="E428" s="197"/>
      <c r="F428" s="197"/>
      <c r="G428" s="197"/>
      <c r="H428" s="197"/>
      <c r="I428" s="197"/>
    </row>
    <row r="429" spans="1:9">
      <c r="A429" s="198" t="s">
        <v>2</v>
      </c>
      <c r="B429" s="198"/>
      <c r="C429" s="197" t="s">
        <v>75</v>
      </c>
      <c r="D429" s="197"/>
      <c r="E429" s="197"/>
      <c r="F429" s="197"/>
      <c r="G429" s="197"/>
      <c r="H429" s="197"/>
      <c r="I429" s="197"/>
    </row>
    <row r="430" spans="1:9">
      <c r="A430" s="198" t="s">
        <v>4</v>
      </c>
      <c r="B430" s="198"/>
      <c r="C430" s="197" t="s">
        <v>76</v>
      </c>
      <c r="D430" s="197"/>
      <c r="E430" s="197"/>
      <c r="F430" s="197"/>
      <c r="G430" s="197"/>
      <c r="H430" s="197"/>
      <c r="I430" s="197"/>
    </row>
    <row r="431" spans="1:9">
      <c r="A431" s="198" t="s">
        <v>6</v>
      </c>
      <c r="B431" s="198"/>
      <c r="C431" s="197" t="s">
        <v>77</v>
      </c>
      <c r="D431" s="197"/>
      <c r="E431" s="197"/>
      <c r="F431" s="197"/>
      <c r="G431" s="197"/>
      <c r="H431" s="197"/>
      <c r="I431" s="197"/>
    </row>
    <row r="432" spans="1:9">
      <c r="A432" s="231" t="s">
        <v>8</v>
      </c>
      <c r="B432" s="231"/>
      <c r="C432" s="231"/>
      <c r="D432" s="231" t="s">
        <v>9</v>
      </c>
      <c r="E432" s="243"/>
      <c r="F432" s="243"/>
      <c r="G432" s="243"/>
      <c r="H432" s="243"/>
      <c r="I432" s="136"/>
    </row>
    <row r="433" spans="1:9">
      <c r="A433" s="240"/>
      <c r="B433" s="240"/>
      <c r="C433" s="7" t="s">
        <v>58</v>
      </c>
      <c r="D433" s="7" t="s">
        <v>78</v>
      </c>
      <c r="E433" s="7" t="s">
        <v>79</v>
      </c>
      <c r="F433" s="7" t="s">
        <v>80</v>
      </c>
      <c r="G433" s="7" t="s">
        <v>81</v>
      </c>
      <c r="H433" s="7" t="s">
        <v>82</v>
      </c>
      <c r="I433" s="7" t="s">
        <v>83</v>
      </c>
    </row>
    <row r="434" spans="1:9" ht="25.5">
      <c r="A434" s="208" t="s">
        <v>84</v>
      </c>
      <c r="B434" s="208"/>
      <c r="C434" s="140" t="s">
        <v>85</v>
      </c>
      <c r="D434" s="240" t="s">
        <v>86</v>
      </c>
      <c r="E434" s="140" t="s">
        <v>87</v>
      </c>
      <c r="F434" s="140" t="s">
        <v>89</v>
      </c>
      <c r="G434" s="240" t="s">
        <v>91</v>
      </c>
      <c r="H434" s="240" t="s">
        <v>38</v>
      </c>
      <c r="I434" s="240" t="s">
        <v>92</v>
      </c>
    </row>
    <row r="435" spans="1:9" ht="14.25">
      <c r="A435" s="208"/>
      <c r="B435" s="208"/>
      <c r="C435" s="137" t="s">
        <v>37</v>
      </c>
      <c r="D435" s="232"/>
      <c r="E435" s="137" t="s">
        <v>88</v>
      </c>
      <c r="F435" s="137" t="s">
        <v>90</v>
      </c>
      <c r="G435" s="232"/>
      <c r="H435" s="232"/>
      <c r="I435" s="232"/>
    </row>
    <row r="436" spans="1:9">
      <c r="A436" s="209"/>
      <c r="B436" s="209"/>
      <c r="C436" s="137"/>
      <c r="D436" s="137" t="s">
        <v>39</v>
      </c>
      <c r="E436" s="137" t="s">
        <v>40</v>
      </c>
      <c r="F436" s="137" t="s">
        <v>41</v>
      </c>
      <c r="G436" s="137" t="s">
        <v>42</v>
      </c>
      <c r="H436" s="137"/>
      <c r="I436" s="137"/>
    </row>
    <row r="437" spans="1:9" ht="15.75">
      <c r="A437" s="209"/>
      <c r="B437" s="209"/>
      <c r="C437" s="8" t="s">
        <v>43</v>
      </c>
      <c r="D437" s="8" t="s">
        <v>44</v>
      </c>
      <c r="E437" s="8" t="s">
        <v>44</v>
      </c>
      <c r="F437" s="8" t="s">
        <v>44</v>
      </c>
      <c r="G437" s="8" t="s">
        <v>44</v>
      </c>
      <c r="H437" s="8" t="s">
        <v>45</v>
      </c>
      <c r="I437" s="8" t="s">
        <v>46</v>
      </c>
    </row>
    <row r="438" spans="1:9" ht="15" thickBot="1">
      <c r="A438" s="241"/>
      <c r="B438" s="241"/>
      <c r="C438" s="5" t="s">
        <v>93</v>
      </c>
      <c r="D438" s="5"/>
      <c r="E438" s="5"/>
      <c r="F438" s="5"/>
      <c r="G438" s="5"/>
      <c r="H438" s="5"/>
      <c r="I438" s="5" t="s">
        <v>94</v>
      </c>
    </row>
    <row r="439" spans="1:9" ht="13.5" thickTop="1">
      <c r="A439" s="242" t="s">
        <v>95</v>
      </c>
      <c r="B439" s="139" t="s">
        <v>203</v>
      </c>
      <c r="C439" s="86">
        <f>'4A_DOC'!$B$39*$L$27</f>
        <v>40.428235423540393</v>
      </c>
      <c r="D439" s="87">
        <v>0.4</v>
      </c>
      <c r="E439" s="87">
        <v>0.38</v>
      </c>
      <c r="F439" s="34">
        <v>0</v>
      </c>
      <c r="G439" s="88">
        <v>0.57999999999999996</v>
      </c>
      <c r="H439" s="87">
        <f>44/12</f>
        <v>3.6666666666666665</v>
      </c>
      <c r="I439" s="139">
        <f>C439*D439*E439*F439*G439*H439</f>
        <v>0</v>
      </c>
    </row>
    <row r="440" spans="1:9">
      <c r="A440" s="242"/>
      <c r="B440" s="139" t="s">
        <v>204</v>
      </c>
      <c r="C440" s="86">
        <f>'4A_DOC'!$B$40*$L$27</f>
        <v>7.8250161950970627</v>
      </c>
      <c r="D440" s="87">
        <v>0.9</v>
      </c>
      <c r="E440" s="87">
        <v>0.46</v>
      </c>
      <c r="F440" s="34">
        <f>1/100</f>
        <v>0.01</v>
      </c>
      <c r="G440" s="88">
        <v>0.57999999999999996</v>
      </c>
      <c r="H440" s="87">
        <f t="shared" ref="H440:H447" si="28">44/12</f>
        <v>3.6666666666666665</v>
      </c>
      <c r="I440" s="139">
        <f t="shared" ref="I440:I447" si="29">C440*D440*E440*F440*G440*H440</f>
        <v>6.8894572588112588E-2</v>
      </c>
    </row>
    <row r="441" spans="1:9">
      <c r="A441" s="242"/>
      <c r="B441" s="139" t="s">
        <v>205</v>
      </c>
      <c r="C441" s="86">
        <f>'4A_DOC'!$B$41*$L$27</f>
        <v>0</v>
      </c>
      <c r="D441" s="87">
        <v>0.85</v>
      </c>
      <c r="E441" s="87">
        <v>0.5</v>
      </c>
      <c r="F441" s="34">
        <v>0</v>
      </c>
      <c r="G441" s="88">
        <v>0.57999999999999996</v>
      </c>
      <c r="H441" s="87">
        <f t="shared" si="28"/>
        <v>3.6666666666666665</v>
      </c>
      <c r="I441" s="139">
        <f t="shared" si="29"/>
        <v>0</v>
      </c>
    </row>
    <row r="442" spans="1:9">
      <c r="A442" s="242"/>
      <c r="B442" s="139" t="s">
        <v>47</v>
      </c>
      <c r="C442" s="86">
        <f>'4A_DOC'!$B$42*$L$27</f>
        <v>0.49325004809561257</v>
      </c>
      <c r="D442" s="87">
        <v>0.8</v>
      </c>
      <c r="E442" s="87">
        <v>0.5</v>
      </c>
      <c r="F442" s="34">
        <f>20/100</f>
        <v>0.2</v>
      </c>
      <c r="G442" s="88">
        <v>0.57999999999999996</v>
      </c>
      <c r="H442" s="87">
        <f t="shared" si="28"/>
        <v>3.6666666666666665</v>
      </c>
      <c r="I442" s="139">
        <f t="shared" si="29"/>
        <v>8.3918274849333549E-2</v>
      </c>
    </row>
    <row r="443" spans="1:9">
      <c r="A443" s="242"/>
      <c r="B443" s="139" t="s">
        <v>206</v>
      </c>
      <c r="C443" s="86">
        <f>'4A_DOC'!$B$43*$L$27</f>
        <v>0</v>
      </c>
      <c r="D443" s="87">
        <v>0.84</v>
      </c>
      <c r="E443" s="87">
        <v>0.67</v>
      </c>
      <c r="F443" s="34">
        <f>20/100</f>
        <v>0.2</v>
      </c>
      <c r="G443" s="88">
        <v>0.57999999999999996</v>
      </c>
      <c r="H443" s="87">
        <f t="shared" si="28"/>
        <v>3.6666666666666665</v>
      </c>
      <c r="I443" s="139">
        <f t="shared" si="29"/>
        <v>0</v>
      </c>
    </row>
    <row r="444" spans="1:9">
      <c r="A444" s="242"/>
      <c r="B444" s="139" t="s">
        <v>207</v>
      </c>
      <c r="C444" s="86">
        <f>'4A_DOC'!$B$44*$L$27</f>
        <v>6.5218617470419886</v>
      </c>
      <c r="D444" s="87">
        <v>1</v>
      </c>
      <c r="E444" s="87">
        <v>0.75</v>
      </c>
      <c r="F444" s="34">
        <f>100/100</f>
        <v>1</v>
      </c>
      <c r="G444" s="88">
        <v>0.57999999999999996</v>
      </c>
      <c r="H444" s="87">
        <f t="shared" si="28"/>
        <v>3.6666666666666665</v>
      </c>
      <c r="I444" s="139">
        <f t="shared" si="29"/>
        <v>10.40236948653197</v>
      </c>
    </row>
    <row r="445" spans="1:9">
      <c r="A445" s="242"/>
      <c r="B445" s="139" t="s">
        <v>208</v>
      </c>
      <c r="C445" s="86">
        <f>'4A_DOC'!$B$45*$L$27</f>
        <v>1.0778426976904125</v>
      </c>
      <c r="D445" s="87">
        <v>1</v>
      </c>
      <c r="E445" s="87">
        <v>0</v>
      </c>
      <c r="F445" s="34">
        <v>0</v>
      </c>
      <c r="G445" s="88">
        <v>0.57999999999999996</v>
      </c>
      <c r="H445" s="87">
        <f t="shared" si="28"/>
        <v>3.6666666666666665</v>
      </c>
      <c r="I445" s="139">
        <f t="shared" si="29"/>
        <v>0</v>
      </c>
    </row>
    <row r="446" spans="1:9">
      <c r="A446" s="242"/>
      <c r="B446" s="139" t="s">
        <v>209</v>
      </c>
      <c r="C446" s="86">
        <f>'4A_DOC'!$B$46*$L$27</f>
        <v>0.80990439995946262</v>
      </c>
      <c r="D446" s="87">
        <v>1</v>
      </c>
      <c r="E446" s="87">
        <v>0</v>
      </c>
      <c r="F446" s="34">
        <v>0</v>
      </c>
      <c r="G446" s="88">
        <v>0.57999999999999996</v>
      </c>
      <c r="H446" s="87">
        <f t="shared" si="28"/>
        <v>3.6666666666666665</v>
      </c>
      <c r="I446" s="139">
        <f t="shared" si="29"/>
        <v>0</v>
      </c>
    </row>
    <row r="447" spans="1:9">
      <c r="A447" s="242"/>
      <c r="B447" s="139" t="s">
        <v>210</v>
      </c>
      <c r="C447" s="86">
        <f>'4A_DOC'!$B$47*$L$27</f>
        <v>3.7815837020663627</v>
      </c>
      <c r="D447" s="87">
        <v>0.9</v>
      </c>
      <c r="E447" s="87">
        <v>0</v>
      </c>
      <c r="F447" s="34">
        <v>0</v>
      </c>
      <c r="G447" s="88">
        <v>0.57999999999999996</v>
      </c>
      <c r="H447" s="87">
        <f t="shared" si="28"/>
        <v>3.6666666666666665</v>
      </c>
      <c r="I447" s="139">
        <f t="shared" si="29"/>
        <v>0</v>
      </c>
    </row>
    <row r="448" spans="1:9">
      <c r="A448" s="242" t="s">
        <v>48</v>
      </c>
      <c r="B448" s="242"/>
      <c r="C448" s="7"/>
      <c r="D448" s="139"/>
      <c r="E448" s="139"/>
      <c r="F448" s="139"/>
      <c r="G448" s="139"/>
      <c r="H448" s="139"/>
      <c r="I448" s="139"/>
    </row>
    <row r="449" spans="1:9">
      <c r="A449" s="199" t="s">
        <v>284</v>
      </c>
      <c r="B449" s="200"/>
      <c r="C449" s="200"/>
      <c r="D449" s="200"/>
      <c r="E449" s="200"/>
      <c r="F449" s="200"/>
      <c r="G449" s="200"/>
      <c r="H449" s="201"/>
      <c r="I449" s="93">
        <f>SUM(I439:I448)</f>
        <v>10.555182333969416</v>
      </c>
    </row>
    <row r="450" spans="1:9">
      <c r="A450" s="234" t="s">
        <v>53</v>
      </c>
      <c r="B450" s="235"/>
      <c r="C450" s="235"/>
      <c r="D450" s="235"/>
      <c r="E450" s="235"/>
      <c r="F450" s="235"/>
      <c r="G450" s="235"/>
      <c r="H450" s="235"/>
      <c r="I450" s="235"/>
    </row>
    <row r="451" spans="1:9">
      <c r="A451" s="236" t="s">
        <v>54</v>
      </c>
      <c r="B451" s="237"/>
      <c r="C451" s="237"/>
      <c r="D451" s="237"/>
      <c r="E451" s="237"/>
      <c r="F451" s="237"/>
      <c r="G451" s="237"/>
      <c r="H451" s="237"/>
      <c r="I451" s="237"/>
    </row>
    <row r="452" spans="1:9">
      <c r="A452" s="236" t="s">
        <v>55</v>
      </c>
      <c r="B452" s="237"/>
      <c r="C452" s="237"/>
      <c r="D452" s="237"/>
      <c r="E452" s="237"/>
      <c r="F452" s="237"/>
      <c r="G452" s="237"/>
      <c r="H452" s="237"/>
      <c r="I452" s="237"/>
    </row>
    <row r="453" spans="1:9">
      <c r="A453" s="236" t="s">
        <v>96</v>
      </c>
      <c r="B453" s="237"/>
      <c r="C453" s="237"/>
      <c r="D453" s="237"/>
      <c r="E453" s="237"/>
      <c r="F453" s="237"/>
      <c r="G453" s="237"/>
      <c r="H453" s="237"/>
      <c r="I453" s="237"/>
    </row>
    <row r="454" spans="1:9">
      <c r="A454" s="236" t="s">
        <v>97</v>
      </c>
      <c r="B454" s="237"/>
      <c r="C454" s="237"/>
      <c r="D454" s="237"/>
      <c r="E454" s="237"/>
      <c r="F454" s="237"/>
      <c r="G454" s="237"/>
      <c r="H454" s="237"/>
      <c r="I454" s="237"/>
    </row>
    <row r="455" spans="1:9">
      <c r="A455" s="238" t="s">
        <v>200</v>
      </c>
      <c r="B455" s="239"/>
      <c r="C455" s="239"/>
      <c r="D455" s="239"/>
      <c r="E455" s="239"/>
      <c r="F455" s="239"/>
      <c r="G455" s="239"/>
      <c r="H455" s="239"/>
      <c r="I455" s="239"/>
    </row>
    <row r="458" spans="1:9">
      <c r="A458" s="198" t="s">
        <v>0</v>
      </c>
      <c r="B458" s="198"/>
      <c r="C458" s="197" t="s">
        <v>1</v>
      </c>
      <c r="D458" s="197"/>
      <c r="E458" s="197"/>
      <c r="F458" s="197"/>
      <c r="G458" s="197"/>
      <c r="H458" s="197"/>
      <c r="I458" s="197"/>
    </row>
    <row r="459" spans="1:9">
      <c r="A459" s="198" t="s">
        <v>2</v>
      </c>
      <c r="B459" s="198"/>
      <c r="C459" s="197" t="s">
        <v>75</v>
      </c>
      <c r="D459" s="197"/>
      <c r="E459" s="197"/>
      <c r="F459" s="197"/>
      <c r="G459" s="197"/>
      <c r="H459" s="197"/>
      <c r="I459" s="197"/>
    </row>
    <row r="460" spans="1:9">
      <c r="A460" s="198" t="s">
        <v>4</v>
      </c>
      <c r="B460" s="198"/>
      <c r="C460" s="197" t="s">
        <v>76</v>
      </c>
      <c r="D460" s="197"/>
      <c r="E460" s="197"/>
      <c r="F460" s="197"/>
      <c r="G460" s="197"/>
      <c r="H460" s="197"/>
      <c r="I460" s="197"/>
    </row>
    <row r="461" spans="1:9">
      <c r="A461" s="198" t="s">
        <v>6</v>
      </c>
      <c r="B461" s="198"/>
      <c r="C461" s="197" t="s">
        <v>77</v>
      </c>
      <c r="D461" s="197"/>
      <c r="E461" s="197"/>
      <c r="F461" s="197"/>
      <c r="G461" s="197"/>
      <c r="H461" s="197"/>
      <c r="I461" s="197"/>
    </row>
    <row r="462" spans="1:9">
      <c r="A462" s="231" t="s">
        <v>8</v>
      </c>
      <c r="B462" s="231"/>
      <c r="C462" s="231"/>
      <c r="D462" s="231" t="s">
        <v>9</v>
      </c>
      <c r="E462" s="243"/>
      <c r="F462" s="243"/>
      <c r="G462" s="243"/>
      <c r="H462" s="243"/>
      <c r="I462" s="136"/>
    </row>
    <row r="463" spans="1:9">
      <c r="A463" s="240"/>
      <c r="B463" s="240"/>
      <c r="C463" s="7" t="s">
        <v>58</v>
      </c>
      <c r="D463" s="7" t="s">
        <v>78</v>
      </c>
      <c r="E463" s="7" t="s">
        <v>79</v>
      </c>
      <c r="F463" s="7" t="s">
        <v>80</v>
      </c>
      <c r="G463" s="7" t="s">
        <v>81</v>
      </c>
      <c r="H463" s="7" t="s">
        <v>82</v>
      </c>
      <c r="I463" s="7" t="s">
        <v>83</v>
      </c>
    </row>
    <row r="464" spans="1:9" ht="25.5">
      <c r="A464" s="208" t="s">
        <v>84</v>
      </c>
      <c r="B464" s="208"/>
      <c r="C464" s="140" t="s">
        <v>85</v>
      </c>
      <c r="D464" s="240" t="s">
        <v>86</v>
      </c>
      <c r="E464" s="140" t="s">
        <v>87</v>
      </c>
      <c r="F464" s="140" t="s">
        <v>89</v>
      </c>
      <c r="G464" s="240" t="s">
        <v>91</v>
      </c>
      <c r="H464" s="240" t="s">
        <v>38</v>
      </c>
      <c r="I464" s="240" t="s">
        <v>92</v>
      </c>
    </row>
    <row r="465" spans="1:9" ht="14.25">
      <c r="A465" s="208"/>
      <c r="B465" s="208"/>
      <c r="C465" s="137" t="s">
        <v>37</v>
      </c>
      <c r="D465" s="232"/>
      <c r="E465" s="137" t="s">
        <v>88</v>
      </c>
      <c r="F465" s="137" t="s">
        <v>90</v>
      </c>
      <c r="G465" s="232"/>
      <c r="H465" s="232"/>
      <c r="I465" s="232"/>
    </row>
    <row r="466" spans="1:9">
      <c r="A466" s="209"/>
      <c r="B466" s="209"/>
      <c r="C466" s="137"/>
      <c r="D466" s="137" t="s">
        <v>39</v>
      </c>
      <c r="E466" s="137" t="s">
        <v>40</v>
      </c>
      <c r="F466" s="137" t="s">
        <v>41</v>
      </c>
      <c r="G466" s="137" t="s">
        <v>42</v>
      </c>
      <c r="H466" s="137"/>
      <c r="I466" s="137"/>
    </row>
    <row r="467" spans="1:9" ht="15.75">
      <c r="A467" s="209"/>
      <c r="B467" s="209"/>
      <c r="C467" s="8" t="s">
        <v>43</v>
      </c>
      <c r="D467" s="8" t="s">
        <v>44</v>
      </c>
      <c r="E467" s="8" t="s">
        <v>44</v>
      </c>
      <c r="F467" s="8" t="s">
        <v>44</v>
      </c>
      <c r="G467" s="8" t="s">
        <v>44</v>
      </c>
      <c r="H467" s="8" t="s">
        <v>45</v>
      </c>
      <c r="I467" s="8" t="s">
        <v>46</v>
      </c>
    </row>
    <row r="468" spans="1:9" ht="15" thickBot="1">
      <c r="A468" s="241"/>
      <c r="B468" s="241"/>
      <c r="C468" s="5" t="s">
        <v>93</v>
      </c>
      <c r="D468" s="5"/>
      <c r="E468" s="5"/>
      <c r="F468" s="5"/>
      <c r="G468" s="5"/>
      <c r="H468" s="5"/>
      <c r="I468" s="5" t="s">
        <v>94</v>
      </c>
    </row>
    <row r="469" spans="1:9" ht="13.5" thickTop="1">
      <c r="A469" s="242" t="s">
        <v>95</v>
      </c>
      <c r="B469" s="139" t="s">
        <v>203</v>
      </c>
      <c r="C469" s="86">
        <f>'4A_DOC'!$B$39*$L$28</f>
        <v>41.285785096567352</v>
      </c>
      <c r="D469" s="87">
        <v>0.4</v>
      </c>
      <c r="E469" s="87">
        <v>0.38</v>
      </c>
      <c r="F469" s="34">
        <v>0</v>
      </c>
      <c r="G469" s="88">
        <v>0.57999999999999996</v>
      </c>
      <c r="H469" s="87">
        <f>44/12</f>
        <v>3.6666666666666665</v>
      </c>
      <c r="I469" s="139">
        <f>C469*D469*E469*F469*G469*H469</f>
        <v>0</v>
      </c>
    </row>
    <row r="470" spans="1:9">
      <c r="A470" s="242"/>
      <c r="B470" s="139" t="s">
        <v>204</v>
      </c>
      <c r="C470" s="86">
        <f>'4A_DOC'!$B$40*$L$28</f>
        <v>7.9909977178926113</v>
      </c>
      <c r="D470" s="87">
        <v>0.9</v>
      </c>
      <c r="E470" s="87">
        <v>0.46</v>
      </c>
      <c r="F470" s="34">
        <f>1/100</f>
        <v>0.01</v>
      </c>
      <c r="G470" s="88">
        <v>0.57999999999999996</v>
      </c>
      <c r="H470" s="87">
        <f t="shared" ref="H470:H477" si="30">44/12</f>
        <v>3.6666666666666665</v>
      </c>
      <c r="I470" s="139">
        <f t="shared" ref="I470:I477" si="31">C470*D470*E470*F470*G470*H470</f>
        <v>7.0355940307413725E-2</v>
      </c>
    </row>
    <row r="471" spans="1:9">
      <c r="A471" s="242"/>
      <c r="B471" s="139" t="s">
        <v>205</v>
      </c>
      <c r="C471" s="86">
        <f>'4A_DOC'!$B$41*$L$28</f>
        <v>0</v>
      </c>
      <c r="D471" s="87">
        <v>0.85</v>
      </c>
      <c r="E471" s="87">
        <v>0.5</v>
      </c>
      <c r="F471" s="34">
        <v>0</v>
      </c>
      <c r="G471" s="88">
        <v>0.57999999999999996</v>
      </c>
      <c r="H471" s="87">
        <f t="shared" si="30"/>
        <v>3.6666666666666665</v>
      </c>
      <c r="I471" s="139">
        <f t="shared" si="31"/>
        <v>0</v>
      </c>
    </row>
    <row r="472" spans="1:9">
      <c r="A472" s="242"/>
      <c r="B472" s="139" t="s">
        <v>47</v>
      </c>
      <c r="C472" s="86">
        <f>'4A_DOC'!$B$42*$L$28</f>
        <v>0.50371269661424245</v>
      </c>
      <c r="D472" s="87">
        <v>0.8</v>
      </c>
      <c r="E472" s="87">
        <v>0.5</v>
      </c>
      <c r="F472" s="34">
        <f>20/100</f>
        <v>0.2</v>
      </c>
      <c r="G472" s="88">
        <v>0.57999999999999996</v>
      </c>
      <c r="H472" s="87">
        <f t="shared" si="30"/>
        <v>3.6666666666666665</v>
      </c>
      <c r="I472" s="139">
        <f t="shared" si="31"/>
        <v>8.569832011730312E-2</v>
      </c>
    </row>
    <row r="473" spans="1:9">
      <c r="A473" s="242"/>
      <c r="B473" s="139" t="s">
        <v>206</v>
      </c>
      <c r="C473" s="86">
        <f>'4A_DOC'!$B$43*$L$28</f>
        <v>0</v>
      </c>
      <c r="D473" s="87">
        <v>0.84</v>
      </c>
      <c r="E473" s="87">
        <v>0.67</v>
      </c>
      <c r="F473" s="34">
        <f>20/100</f>
        <v>0.2</v>
      </c>
      <c r="G473" s="88">
        <v>0.57999999999999996</v>
      </c>
      <c r="H473" s="87">
        <f t="shared" si="30"/>
        <v>3.6666666666666665</v>
      </c>
      <c r="I473" s="139">
        <f t="shared" si="31"/>
        <v>0</v>
      </c>
    </row>
    <row r="474" spans="1:9">
      <c r="A474" s="242"/>
      <c r="B474" s="139" t="s">
        <v>207</v>
      </c>
      <c r="C474" s="86">
        <f>'4A_DOC'!$B$44*$L$28</f>
        <v>6.6602012107883173</v>
      </c>
      <c r="D474" s="87">
        <v>1</v>
      </c>
      <c r="E474" s="87">
        <v>0.75</v>
      </c>
      <c r="F474" s="34">
        <f>100/100</f>
        <v>1</v>
      </c>
      <c r="G474" s="88">
        <v>0.57999999999999996</v>
      </c>
      <c r="H474" s="87">
        <f t="shared" si="30"/>
        <v>3.6666666666666665</v>
      </c>
      <c r="I474" s="139">
        <f t="shared" si="31"/>
        <v>10.623020931207366</v>
      </c>
    </row>
    <row r="475" spans="1:9">
      <c r="A475" s="242"/>
      <c r="B475" s="139" t="s">
        <v>208</v>
      </c>
      <c r="C475" s="86">
        <f>'4A_DOC'!$B$45*$L$28</f>
        <v>1.1007055222311224</v>
      </c>
      <c r="D475" s="87">
        <v>1</v>
      </c>
      <c r="E475" s="87">
        <v>0</v>
      </c>
      <c r="F475" s="34">
        <v>0</v>
      </c>
      <c r="G475" s="88">
        <v>0.57999999999999996</v>
      </c>
      <c r="H475" s="87">
        <f t="shared" si="30"/>
        <v>3.6666666666666665</v>
      </c>
      <c r="I475" s="139">
        <f t="shared" si="31"/>
        <v>0</v>
      </c>
    </row>
    <row r="476" spans="1:9">
      <c r="A476" s="242"/>
      <c r="B476" s="139" t="s">
        <v>209</v>
      </c>
      <c r="C476" s="86">
        <f>'4A_DOC'!$B$46*$L$28</f>
        <v>0.82708381049005242</v>
      </c>
      <c r="D476" s="87">
        <v>1</v>
      </c>
      <c r="E476" s="87">
        <v>0</v>
      </c>
      <c r="F476" s="34">
        <v>0</v>
      </c>
      <c r="G476" s="88">
        <v>0.57999999999999996</v>
      </c>
      <c r="H476" s="87">
        <f t="shared" si="30"/>
        <v>3.6666666666666665</v>
      </c>
      <c r="I476" s="139">
        <f t="shared" si="31"/>
        <v>0</v>
      </c>
    </row>
    <row r="477" spans="1:9">
      <c r="A477" s="242"/>
      <c r="B477" s="139" t="s">
        <v>210</v>
      </c>
      <c r="C477" s="86">
        <f>'4A_DOC'!$B$47*$L$28</f>
        <v>3.8617973407091917</v>
      </c>
      <c r="D477" s="87">
        <v>0.9</v>
      </c>
      <c r="E477" s="87">
        <v>0</v>
      </c>
      <c r="F477" s="34">
        <v>0</v>
      </c>
      <c r="G477" s="88">
        <v>0.57999999999999996</v>
      </c>
      <c r="H477" s="87">
        <f t="shared" si="30"/>
        <v>3.6666666666666665</v>
      </c>
      <c r="I477" s="139">
        <f t="shared" si="31"/>
        <v>0</v>
      </c>
    </row>
    <row r="478" spans="1:9">
      <c r="A478" s="242" t="s">
        <v>48</v>
      </c>
      <c r="B478" s="242"/>
      <c r="C478" s="7"/>
      <c r="D478" s="139"/>
      <c r="E478" s="139"/>
      <c r="F478" s="139"/>
      <c r="G478" s="139"/>
      <c r="H478" s="139"/>
      <c r="I478" s="139"/>
    </row>
    <row r="479" spans="1:9">
      <c r="A479" s="199" t="s">
        <v>285</v>
      </c>
      <c r="B479" s="200"/>
      <c r="C479" s="200"/>
      <c r="D479" s="200"/>
      <c r="E479" s="200"/>
      <c r="F479" s="200"/>
      <c r="G479" s="200"/>
      <c r="H479" s="201"/>
      <c r="I479" s="93">
        <f>SUM(I469:I478)</f>
        <v>10.779075191632083</v>
      </c>
    </row>
    <row r="480" spans="1:9">
      <c r="A480" s="234" t="s">
        <v>53</v>
      </c>
      <c r="B480" s="235"/>
      <c r="C480" s="235"/>
      <c r="D480" s="235"/>
      <c r="E480" s="235"/>
      <c r="F480" s="235"/>
      <c r="G480" s="235"/>
      <c r="H480" s="235"/>
      <c r="I480" s="235"/>
    </row>
    <row r="481" spans="1:9">
      <c r="A481" s="236" t="s">
        <v>54</v>
      </c>
      <c r="B481" s="237"/>
      <c r="C481" s="237"/>
      <c r="D481" s="237"/>
      <c r="E481" s="237"/>
      <c r="F481" s="237"/>
      <c r="G481" s="237"/>
      <c r="H481" s="237"/>
      <c r="I481" s="237"/>
    </row>
    <row r="482" spans="1:9">
      <c r="A482" s="236" t="s">
        <v>55</v>
      </c>
      <c r="B482" s="237"/>
      <c r="C482" s="237"/>
      <c r="D482" s="237"/>
      <c r="E482" s="237"/>
      <c r="F482" s="237"/>
      <c r="G482" s="237"/>
      <c r="H482" s="237"/>
      <c r="I482" s="237"/>
    </row>
    <row r="483" spans="1:9">
      <c r="A483" s="236" t="s">
        <v>96</v>
      </c>
      <c r="B483" s="237"/>
      <c r="C483" s="237"/>
      <c r="D483" s="237"/>
      <c r="E483" s="237"/>
      <c r="F483" s="237"/>
      <c r="G483" s="237"/>
      <c r="H483" s="237"/>
      <c r="I483" s="237"/>
    </row>
    <row r="484" spans="1:9">
      <c r="A484" s="236" t="s">
        <v>97</v>
      </c>
      <c r="B484" s="237"/>
      <c r="C484" s="237"/>
      <c r="D484" s="237"/>
      <c r="E484" s="237"/>
      <c r="F484" s="237"/>
      <c r="G484" s="237"/>
      <c r="H484" s="237"/>
      <c r="I484" s="237"/>
    </row>
    <row r="485" spans="1:9">
      <c r="A485" s="238" t="s">
        <v>200</v>
      </c>
      <c r="B485" s="239"/>
      <c r="C485" s="239"/>
      <c r="D485" s="239"/>
      <c r="E485" s="239"/>
      <c r="F485" s="239"/>
      <c r="G485" s="239"/>
      <c r="H485" s="239"/>
      <c r="I485" s="239"/>
    </row>
    <row r="488" spans="1:9">
      <c r="A488" s="198" t="s">
        <v>0</v>
      </c>
      <c r="B488" s="198"/>
      <c r="C488" s="197" t="s">
        <v>1</v>
      </c>
      <c r="D488" s="197"/>
      <c r="E488" s="197"/>
      <c r="F488" s="197"/>
      <c r="G488" s="197"/>
      <c r="H488" s="197"/>
      <c r="I488" s="197"/>
    </row>
    <row r="489" spans="1:9">
      <c r="A489" s="198" t="s">
        <v>2</v>
      </c>
      <c r="B489" s="198"/>
      <c r="C489" s="197" t="s">
        <v>75</v>
      </c>
      <c r="D489" s="197"/>
      <c r="E489" s="197"/>
      <c r="F489" s="197"/>
      <c r="G489" s="197"/>
      <c r="H489" s="197"/>
      <c r="I489" s="197"/>
    </row>
    <row r="490" spans="1:9">
      <c r="A490" s="198" t="s">
        <v>4</v>
      </c>
      <c r="B490" s="198"/>
      <c r="C490" s="197" t="s">
        <v>76</v>
      </c>
      <c r="D490" s="197"/>
      <c r="E490" s="197"/>
      <c r="F490" s="197"/>
      <c r="G490" s="197"/>
      <c r="H490" s="197"/>
      <c r="I490" s="197"/>
    </row>
    <row r="491" spans="1:9">
      <c r="A491" s="198" t="s">
        <v>6</v>
      </c>
      <c r="B491" s="198"/>
      <c r="C491" s="197" t="s">
        <v>77</v>
      </c>
      <c r="D491" s="197"/>
      <c r="E491" s="197"/>
      <c r="F491" s="197"/>
      <c r="G491" s="197"/>
      <c r="H491" s="197"/>
      <c r="I491" s="197"/>
    </row>
    <row r="492" spans="1:9">
      <c r="A492" s="231" t="s">
        <v>8</v>
      </c>
      <c r="B492" s="231"/>
      <c r="C492" s="231"/>
      <c r="D492" s="231" t="s">
        <v>9</v>
      </c>
      <c r="E492" s="243"/>
      <c r="F492" s="243"/>
      <c r="G492" s="243"/>
      <c r="H492" s="243"/>
      <c r="I492" s="136"/>
    </row>
    <row r="493" spans="1:9">
      <c r="A493" s="240"/>
      <c r="B493" s="240"/>
      <c r="C493" s="7" t="s">
        <v>58</v>
      </c>
      <c r="D493" s="7" t="s">
        <v>78</v>
      </c>
      <c r="E493" s="7" t="s">
        <v>79</v>
      </c>
      <c r="F493" s="7" t="s">
        <v>80</v>
      </c>
      <c r="G493" s="7" t="s">
        <v>81</v>
      </c>
      <c r="H493" s="7" t="s">
        <v>82</v>
      </c>
      <c r="I493" s="7" t="s">
        <v>83</v>
      </c>
    </row>
    <row r="494" spans="1:9" ht="25.5">
      <c r="A494" s="208" t="s">
        <v>84</v>
      </c>
      <c r="B494" s="208"/>
      <c r="C494" s="140" t="s">
        <v>85</v>
      </c>
      <c r="D494" s="240" t="s">
        <v>86</v>
      </c>
      <c r="E494" s="140" t="s">
        <v>87</v>
      </c>
      <c r="F494" s="140" t="s">
        <v>89</v>
      </c>
      <c r="G494" s="240" t="s">
        <v>91</v>
      </c>
      <c r="H494" s="240" t="s">
        <v>38</v>
      </c>
      <c r="I494" s="240" t="s">
        <v>92</v>
      </c>
    </row>
    <row r="495" spans="1:9" ht="14.25">
      <c r="A495" s="208"/>
      <c r="B495" s="208"/>
      <c r="C495" s="137" t="s">
        <v>37</v>
      </c>
      <c r="D495" s="232"/>
      <c r="E495" s="137" t="s">
        <v>88</v>
      </c>
      <c r="F495" s="137" t="s">
        <v>90</v>
      </c>
      <c r="G495" s="232"/>
      <c r="H495" s="232"/>
      <c r="I495" s="232"/>
    </row>
    <row r="496" spans="1:9">
      <c r="A496" s="209"/>
      <c r="B496" s="209"/>
      <c r="C496" s="137"/>
      <c r="D496" s="137" t="s">
        <v>39</v>
      </c>
      <c r="E496" s="137" t="s">
        <v>40</v>
      </c>
      <c r="F496" s="137" t="s">
        <v>41</v>
      </c>
      <c r="G496" s="137" t="s">
        <v>42</v>
      </c>
      <c r="H496" s="137"/>
      <c r="I496" s="137"/>
    </row>
    <row r="497" spans="1:9" ht="15.75">
      <c r="A497" s="209"/>
      <c r="B497" s="209"/>
      <c r="C497" s="8" t="s">
        <v>43</v>
      </c>
      <c r="D497" s="8" t="s">
        <v>44</v>
      </c>
      <c r="E497" s="8" t="s">
        <v>44</v>
      </c>
      <c r="F497" s="8" t="s">
        <v>44</v>
      </c>
      <c r="G497" s="8" t="s">
        <v>44</v>
      </c>
      <c r="H497" s="8" t="s">
        <v>45</v>
      </c>
      <c r="I497" s="8" t="s">
        <v>46</v>
      </c>
    </row>
    <row r="498" spans="1:9" ht="15" thickBot="1">
      <c r="A498" s="241"/>
      <c r="B498" s="241"/>
      <c r="C498" s="5" t="s">
        <v>93</v>
      </c>
      <c r="D498" s="5"/>
      <c r="E498" s="5"/>
      <c r="F498" s="5"/>
      <c r="G498" s="5"/>
      <c r="H498" s="5"/>
      <c r="I498" s="5" t="s">
        <v>94</v>
      </c>
    </row>
    <row r="499" spans="1:9" ht="13.5" thickTop="1">
      <c r="A499" s="242" t="s">
        <v>95</v>
      </c>
      <c r="B499" s="139" t="s">
        <v>203</v>
      </c>
      <c r="C499" s="86">
        <f>'4A_DOC'!$B$39*$L$29</f>
        <v>42.143334769594333</v>
      </c>
      <c r="D499" s="87">
        <v>0.4</v>
      </c>
      <c r="E499" s="87">
        <v>0.38</v>
      </c>
      <c r="F499" s="34">
        <v>0</v>
      </c>
      <c r="G499" s="88">
        <v>0.57999999999999996</v>
      </c>
      <c r="H499" s="87">
        <f>44/12</f>
        <v>3.6666666666666665</v>
      </c>
      <c r="I499" s="139">
        <f>C499*D499*E499*F499*G499*H499</f>
        <v>0</v>
      </c>
    </row>
    <row r="500" spans="1:9">
      <c r="A500" s="242"/>
      <c r="B500" s="139" t="s">
        <v>204</v>
      </c>
      <c r="C500" s="86">
        <f>'4A_DOC'!$B$40*$L$29</f>
        <v>8.1569792406881643</v>
      </c>
      <c r="D500" s="87">
        <v>0.9</v>
      </c>
      <c r="E500" s="87">
        <v>0.46</v>
      </c>
      <c r="F500" s="34">
        <f>1/100</f>
        <v>0.01</v>
      </c>
      <c r="G500" s="88">
        <v>0.57999999999999996</v>
      </c>
      <c r="H500" s="87">
        <f t="shared" ref="H500:H507" si="32">44/12</f>
        <v>3.6666666666666665</v>
      </c>
      <c r="I500" s="139">
        <f t="shared" ref="I500:I507" si="33">C500*D500*E500*F500*G500*H500</f>
        <v>7.1817308026714877E-2</v>
      </c>
    </row>
    <row r="501" spans="1:9">
      <c r="A501" s="242"/>
      <c r="B501" s="139" t="s">
        <v>205</v>
      </c>
      <c r="C501" s="86">
        <f>'4A_DOC'!$B$41*$L$29</f>
        <v>0</v>
      </c>
      <c r="D501" s="87">
        <v>0.85</v>
      </c>
      <c r="E501" s="87">
        <v>0.5</v>
      </c>
      <c r="F501" s="34">
        <v>0</v>
      </c>
      <c r="G501" s="88">
        <v>0.57999999999999996</v>
      </c>
      <c r="H501" s="87">
        <f t="shared" si="32"/>
        <v>3.6666666666666665</v>
      </c>
      <c r="I501" s="139">
        <f t="shared" si="33"/>
        <v>0</v>
      </c>
    </row>
    <row r="502" spans="1:9">
      <c r="A502" s="242"/>
      <c r="B502" s="139" t="s">
        <v>47</v>
      </c>
      <c r="C502" s="86">
        <f>'4A_DOC'!$B$42*$L$29</f>
        <v>0.51417534513287266</v>
      </c>
      <c r="D502" s="87">
        <v>0.8</v>
      </c>
      <c r="E502" s="87">
        <v>0.5</v>
      </c>
      <c r="F502" s="34">
        <f>20/100</f>
        <v>0.2</v>
      </c>
      <c r="G502" s="88">
        <v>0.57999999999999996</v>
      </c>
      <c r="H502" s="87">
        <f t="shared" si="32"/>
        <v>3.6666666666666665</v>
      </c>
      <c r="I502" s="139">
        <f t="shared" si="33"/>
        <v>8.7478365385272733E-2</v>
      </c>
    </row>
    <row r="503" spans="1:9">
      <c r="A503" s="242"/>
      <c r="B503" s="139" t="s">
        <v>206</v>
      </c>
      <c r="C503" s="86">
        <f>'4A_DOC'!$B$43*$L$29</f>
        <v>0</v>
      </c>
      <c r="D503" s="87">
        <v>0.84</v>
      </c>
      <c r="E503" s="87">
        <v>0.67</v>
      </c>
      <c r="F503" s="34">
        <f>20/100</f>
        <v>0.2</v>
      </c>
      <c r="G503" s="88">
        <v>0.57999999999999996</v>
      </c>
      <c r="H503" s="87">
        <f t="shared" si="32"/>
        <v>3.6666666666666665</v>
      </c>
      <c r="I503" s="139">
        <f t="shared" si="33"/>
        <v>0</v>
      </c>
    </row>
    <row r="504" spans="1:9">
      <c r="A504" s="242"/>
      <c r="B504" s="139" t="s">
        <v>207</v>
      </c>
      <c r="C504" s="86">
        <f>'4A_DOC'!$B$44*$L$29</f>
        <v>6.7985406745346495</v>
      </c>
      <c r="D504" s="87">
        <v>1</v>
      </c>
      <c r="E504" s="87">
        <v>0.75</v>
      </c>
      <c r="F504" s="34">
        <f>100/100</f>
        <v>1</v>
      </c>
      <c r="G504" s="88">
        <v>0.57999999999999996</v>
      </c>
      <c r="H504" s="87">
        <f t="shared" si="32"/>
        <v>3.6666666666666665</v>
      </c>
      <c r="I504" s="139">
        <f t="shared" si="33"/>
        <v>10.843672375882765</v>
      </c>
    </row>
    <row r="505" spans="1:9">
      <c r="A505" s="242"/>
      <c r="B505" s="139" t="s">
        <v>208</v>
      </c>
      <c r="C505" s="86">
        <f>'4A_DOC'!$B$45*$L$29</f>
        <v>1.1235683467718327</v>
      </c>
      <c r="D505" s="87">
        <v>1</v>
      </c>
      <c r="E505" s="87">
        <v>0</v>
      </c>
      <c r="F505" s="34">
        <v>0</v>
      </c>
      <c r="G505" s="88">
        <v>0.57999999999999996</v>
      </c>
      <c r="H505" s="87">
        <f t="shared" si="32"/>
        <v>3.6666666666666665</v>
      </c>
      <c r="I505" s="139">
        <f t="shared" si="33"/>
        <v>0</v>
      </c>
    </row>
    <row r="506" spans="1:9">
      <c r="A506" s="242"/>
      <c r="B506" s="139" t="s">
        <v>209</v>
      </c>
      <c r="C506" s="86">
        <f>'4A_DOC'!$B$46*$L$29</f>
        <v>0.84426322102064266</v>
      </c>
      <c r="D506" s="87">
        <v>1</v>
      </c>
      <c r="E506" s="87">
        <v>0</v>
      </c>
      <c r="F506" s="34">
        <v>0</v>
      </c>
      <c r="G506" s="88">
        <v>0.57999999999999996</v>
      </c>
      <c r="H506" s="87">
        <f t="shared" si="32"/>
        <v>3.6666666666666665</v>
      </c>
      <c r="I506" s="139">
        <f t="shared" si="33"/>
        <v>0</v>
      </c>
    </row>
    <row r="507" spans="1:9">
      <c r="A507" s="242"/>
      <c r="B507" s="139" t="s">
        <v>210</v>
      </c>
      <c r="C507" s="86">
        <f>'4A_DOC'!$B$47*$L$29</f>
        <v>3.9420109793520233</v>
      </c>
      <c r="D507" s="87">
        <v>0.9</v>
      </c>
      <c r="E507" s="87">
        <v>0</v>
      </c>
      <c r="F507" s="34">
        <v>0</v>
      </c>
      <c r="G507" s="88">
        <v>0.57999999999999996</v>
      </c>
      <c r="H507" s="87">
        <f t="shared" si="32"/>
        <v>3.6666666666666665</v>
      </c>
      <c r="I507" s="139">
        <f t="shared" si="33"/>
        <v>0</v>
      </c>
    </row>
    <row r="508" spans="1:9">
      <c r="A508" s="242" t="s">
        <v>48</v>
      </c>
      <c r="B508" s="242"/>
      <c r="C508" s="7"/>
      <c r="D508" s="139"/>
      <c r="E508" s="139"/>
      <c r="F508" s="139"/>
      <c r="G508" s="139"/>
      <c r="H508" s="139"/>
      <c r="I508" s="139"/>
    </row>
    <row r="509" spans="1:9">
      <c r="A509" s="199" t="s">
        <v>286</v>
      </c>
      <c r="B509" s="200"/>
      <c r="C509" s="200"/>
      <c r="D509" s="200"/>
      <c r="E509" s="200"/>
      <c r="F509" s="200"/>
      <c r="G509" s="200"/>
      <c r="H509" s="201"/>
      <c r="I509" s="93">
        <f>SUM(I499:I508)</f>
        <v>11.002968049294752</v>
      </c>
    </row>
    <row r="510" spans="1:9">
      <c r="A510" s="234" t="s">
        <v>53</v>
      </c>
      <c r="B510" s="235"/>
      <c r="C510" s="235"/>
      <c r="D510" s="235"/>
      <c r="E510" s="235"/>
      <c r="F510" s="235"/>
      <c r="G510" s="235"/>
      <c r="H510" s="235"/>
      <c r="I510" s="235"/>
    </row>
    <row r="511" spans="1:9">
      <c r="A511" s="236" t="s">
        <v>54</v>
      </c>
      <c r="B511" s="237"/>
      <c r="C511" s="237"/>
      <c r="D511" s="237"/>
      <c r="E511" s="237"/>
      <c r="F511" s="237"/>
      <c r="G511" s="237"/>
      <c r="H511" s="237"/>
      <c r="I511" s="237"/>
    </row>
    <row r="512" spans="1:9">
      <c r="A512" s="236" t="s">
        <v>55</v>
      </c>
      <c r="B512" s="237"/>
      <c r="C512" s="237"/>
      <c r="D512" s="237"/>
      <c r="E512" s="237"/>
      <c r="F512" s="237"/>
      <c r="G512" s="237"/>
      <c r="H512" s="237"/>
      <c r="I512" s="237"/>
    </row>
    <row r="513" spans="1:9">
      <c r="A513" s="236" t="s">
        <v>96</v>
      </c>
      <c r="B513" s="237"/>
      <c r="C513" s="237"/>
      <c r="D513" s="237"/>
      <c r="E513" s="237"/>
      <c r="F513" s="237"/>
      <c r="G513" s="237"/>
      <c r="H513" s="237"/>
      <c r="I513" s="237"/>
    </row>
    <row r="514" spans="1:9">
      <c r="A514" s="236" t="s">
        <v>97</v>
      </c>
      <c r="B514" s="237"/>
      <c r="C514" s="237"/>
      <c r="D514" s="237"/>
      <c r="E514" s="237"/>
      <c r="F514" s="237"/>
      <c r="G514" s="237"/>
      <c r="H514" s="237"/>
      <c r="I514" s="237"/>
    </row>
    <row r="515" spans="1:9">
      <c r="A515" s="238" t="s">
        <v>200</v>
      </c>
      <c r="B515" s="239"/>
      <c r="C515" s="239"/>
      <c r="D515" s="239"/>
      <c r="E515" s="239"/>
      <c r="F515" s="239"/>
      <c r="G515" s="239"/>
      <c r="H515" s="239"/>
      <c r="I515" s="239"/>
    </row>
    <row r="518" spans="1:9">
      <c r="A518" s="198" t="s">
        <v>0</v>
      </c>
      <c r="B518" s="198"/>
      <c r="C518" s="197" t="s">
        <v>1</v>
      </c>
      <c r="D518" s="197"/>
      <c r="E518" s="197"/>
      <c r="F518" s="197"/>
      <c r="G518" s="197"/>
      <c r="H518" s="197"/>
      <c r="I518" s="197"/>
    </row>
    <row r="519" spans="1:9">
      <c r="A519" s="198" t="s">
        <v>2</v>
      </c>
      <c r="B519" s="198"/>
      <c r="C519" s="197" t="s">
        <v>75</v>
      </c>
      <c r="D519" s="197"/>
      <c r="E519" s="197"/>
      <c r="F519" s="197"/>
      <c r="G519" s="197"/>
      <c r="H519" s="197"/>
      <c r="I519" s="197"/>
    </row>
    <row r="520" spans="1:9">
      <c r="A520" s="198" t="s">
        <v>4</v>
      </c>
      <c r="B520" s="198"/>
      <c r="C520" s="197" t="s">
        <v>76</v>
      </c>
      <c r="D520" s="197"/>
      <c r="E520" s="197"/>
      <c r="F520" s="197"/>
      <c r="G520" s="197"/>
      <c r="H520" s="197"/>
      <c r="I520" s="197"/>
    </row>
    <row r="521" spans="1:9">
      <c r="A521" s="198" t="s">
        <v>6</v>
      </c>
      <c r="B521" s="198"/>
      <c r="C521" s="197" t="s">
        <v>77</v>
      </c>
      <c r="D521" s="197"/>
      <c r="E521" s="197"/>
      <c r="F521" s="197"/>
      <c r="G521" s="197"/>
      <c r="H521" s="197"/>
      <c r="I521" s="197"/>
    </row>
    <row r="522" spans="1:9">
      <c r="A522" s="231" t="s">
        <v>8</v>
      </c>
      <c r="B522" s="231"/>
      <c r="C522" s="231"/>
      <c r="D522" s="231" t="s">
        <v>9</v>
      </c>
      <c r="E522" s="243"/>
      <c r="F522" s="243"/>
      <c r="G522" s="243"/>
      <c r="H522" s="243"/>
      <c r="I522" s="136"/>
    </row>
    <row r="523" spans="1:9">
      <c r="A523" s="240"/>
      <c r="B523" s="240"/>
      <c r="C523" s="7" t="s">
        <v>58</v>
      </c>
      <c r="D523" s="7" t="s">
        <v>78</v>
      </c>
      <c r="E523" s="7" t="s">
        <v>79</v>
      </c>
      <c r="F523" s="7" t="s">
        <v>80</v>
      </c>
      <c r="G523" s="7" t="s">
        <v>81</v>
      </c>
      <c r="H523" s="7" t="s">
        <v>82</v>
      </c>
      <c r="I523" s="7" t="s">
        <v>83</v>
      </c>
    </row>
    <row r="524" spans="1:9" ht="25.5">
      <c r="A524" s="208" t="s">
        <v>84</v>
      </c>
      <c r="B524" s="208"/>
      <c r="C524" s="140" t="s">
        <v>85</v>
      </c>
      <c r="D524" s="240" t="s">
        <v>86</v>
      </c>
      <c r="E524" s="140" t="s">
        <v>87</v>
      </c>
      <c r="F524" s="140" t="s">
        <v>89</v>
      </c>
      <c r="G524" s="240" t="s">
        <v>91</v>
      </c>
      <c r="H524" s="240" t="s">
        <v>38</v>
      </c>
      <c r="I524" s="240" t="s">
        <v>92</v>
      </c>
    </row>
    <row r="525" spans="1:9" ht="14.25">
      <c r="A525" s="208"/>
      <c r="B525" s="208"/>
      <c r="C525" s="137" t="s">
        <v>37</v>
      </c>
      <c r="D525" s="232"/>
      <c r="E525" s="137" t="s">
        <v>88</v>
      </c>
      <c r="F525" s="137" t="s">
        <v>90</v>
      </c>
      <c r="G525" s="232"/>
      <c r="H525" s="232"/>
      <c r="I525" s="232"/>
    </row>
    <row r="526" spans="1:9">
      <c r="A526" s="209"/>
      <c r="B526" s="209"/>
      <c r="C526" s="137"/>
      <c r="D526" s="137" t="s">
        <v>39</v>
      </c>
      <c r="E526" s="137" t="s">
        <v>40</v>
      </c>
      <c r="F526" s="137" t="s">
        <v>41</v>
      </c>
      <c r="G526" s="137" t="s">
        <v>42</v>
      </c>
      <c r="H526" s="137"/>
      <c r="I526" s="137"/>
    </row>
    <row r="527" spans="1:9" ht="15.75">
      <c r="A527" s="209"/>
      <c r="B527" s="209"/>
      <c r="C527" s="8" t="s">
        <v>43</v>
      </c>
      <c r="D527" s="8" t="s">
        <v>44</v>
      </c>
      <c r="E527" s="8" t="s">
        <v>44</v>
      </c>
      <c r="F527" s="8" t="s">
        <v>44</v>
      </c>
      <c r="G527" s="8" t="s">
        <v>44</v>
      </c>
      <c r="H527" s="8" t="s">
        <v>45</v>
      </c>
      <c r="I527" s="8" t="s">
        <v>46</v>
      </c>
    </row>
    <row r="528" spans="1:9" ht="15" thickBot="1">
      <c r="A528" s="241"/>
      <c r="B528" s="241"/>
      <c r="C528" s="5" t="s">
        <v>93</v>
      </c>
      <c r="D528" s="5"/>
      <c r="E528" s="5"/>
      <c r="F528" s="5"/>
      <c r="G528" s="5"/>
      <c r="H528" s="5"/>
      <c r="I528" s="5" t="s">
        <v>94</v>
      </c>
    </row>
    <row r="529" spans="1:9" ht="13.5" thickTop="1">
      <c r="A529" s="242" t="s">
        <v>95</v>
      </c>
      <c r="B529" s="139" t="s">
        <v>203</v>
      </c>
      <c r="C529" s="86">
        <f>'4A_DOC'!$B$39*$L$30</f>
        <v>43.000884442621299</v>
      </c>
      <c r="D529" s="87">
        <v>0.4</v>
      </c>
      <c r="E529" s="87">
        <v>0.38</v>
      </c>
      <c r="F529" s="34">
        <v>0</v>
      </c>
      <c r="G529" s="88">
        <v>0.57999999999999996</v>
      </c>
      <c r="H529" s="87">
        <f>44/12</f>
        <v>3.6666666666666665</v>
      </c>
      <c r="I529" s="139">
        <f>C529*D529*E529*F529*G529*H529</f>
        <v>0</v>
      </c>
    </row>
    <row r="530" spans="1:9">
      <c r="A530" s="242"/>
      <c r="B530" s="139" t="s">
        <v>204</v>
      </c>
      <c r="C530" s="86">
        <f>'4A_DOC'!$B$40*$L$30</f>
        <v>8.3229607634837119</v>
      </c>
      <c r="D530" s="87">
        <v>0.9</v>
      </c>
      <c r="E530" s="87">
        <v>0.46</v>
      </c>
      <c r="F530" s="34">
        <f>1/100</f>
        <v>0.01</v>
      </c>
      <c r="G530" s="88">
        <v>0.57999999999999996</v>
      </c>
      <c r="H530" s="87">
        <f t="shared" ref="H530:H537" si="34">44/12</f>
        <v>3.6666666666666665</v>
      </c>
      <c r="I530" s="139">
        <f t="shared" ref="I530:I537" si="35">C530*D530*E530*F530*G530*H530</f>
        <v>7.3278675746015987E-2</v>
      </c>
    </row>
    <row r="531" spans="1:9">
      <c r="A531" s="242"/>
      <c r="B531" s="139" t="s">
        <v>205</v>
      </c>
      <c r="C531" s="86">
        <f>'4A_DOC'!$B$41*$L$30</f>
        <v>0</v>
      </c>
      <c r="D531" s="87">
        <v>0.85</v>
      </c>
      <c r="E531" s="87">
        <v>0.5</v>
      </c>
      <c r="F531" s="34">
        <v>0</v>
      </c>
      <c r="G531" s="88">
        <v>0.57999999999999996</v>
      </c>
      <c r="H531" s="87">
        <f t="shared" si="34"/>
        <v>3.6666666666666665</v>
      </c>
      <c r="I531" s="139">
        <f t="shared" si="35"/>
        <v>0</v>
      </c>
    </row>
    <row r="532" spans="1:9">
      <c r="A532" s="242"/>
      <c r="B532" s="139" t="s">
        <v>47</v>
      </c>
      <c r="C532" s="86">
        <f>'4A_DOC'!$B$42*$L$30</f>
        <v>0.52463799365150254</v>
      </c>
      <c r="D532" s="87">
        <v>0.8</v>
      </c>
      <c r="E532" s="87">
        <v>0.5</v>
      </c>
      <c r="F532" s="34">
        <f>20/100</f>
        <v>0.2</v>
      </c>
      <c r="G532" s="88">
        <v>0.57999999999999996</v>
      </c>
      <c r="H532" s="87">
        <f t="shared" si="34"/>
        <v>3.6666666666666665</v>
      </c>
      <c r="I532" s="139">
        <f t="shared" si="35"/>
        <v>8.9258410653242304E-2</v>
      </c>
    </row>
    <row r="533" spans="1:9">
      <c r="A533" s="242"/>
      <c r="B533" s="139" t="s">
        <v>206</v>
      </c>
      <c r="C533" s="86">
        <f>'4A_DOC'!$B$43*$L$30</f>
        <v>0</v>
      </c>
      <c r="D533" s="87">
        <v>0.84</v>
      </c>
      <c r="E533" s="87">
        <v>0.67</v>
      </c>
      <c r="F533" s="34">
        <f>20/100</f>
        <v>0.2</v>
      </c>
      <c r="G533" s="88">
        <v>0.57999999999999996</v>
      </c>
      <c r="H533" s="87">
        <f t="shared" si="34"/>
        <v>3.6666666666666665</v>
      </c>
      <c r="I533" s="139">
        <f t="shared" si="35"/>
        <v>0</v>
      </c>
    </row>
    <row r="534" spans="1:9">
      <c r="A534" s="242"/>
      <c r="B534" s="139" t="s">
        <v>207</v>
      </c>
      <c r="C534" s="86">
        <f>'4A_DOC'!$B$44*$L$30</f>
        <v>6.9368801382809782</v>
      </c>
      <c r="D534" s="87">
        <v>1</v>
      </c>
      <c r="E534" s="87">
        <v>0.75</v>
      </c>
      <c r="F534" s="34">
        <f>100/100</f>
        <v>1</v>
      </c>
      <c r="G534" s="88">
        <v>0.57999999999999996</v>
      </c>
      <c r="H534" s="87">
        <f t="shared" si="34"/>
        <v>3.6666666666666665</v>
      </c>
      <c r="I534" s="139">
        <f t="shared" si="35"/>
        <v>11.06432382055816</v>
      </c>
    </row>
    <row r="535" spans="1:9">
      <c r="A535" s="242"/>
      <c r="B535" s="139" t="s">
        <v>208</v>
      </c>
      <c r="C535" s="86">
        <f>'4A_DOC'!$B$45*$L$30</f>
        <v>1.1464311713125426</v>
      </c>
      <c r="D535" s="87">
        <v>1</v>
      </c>
      <c r="E535" s="87">
        <v>0</v>
      </c>
      <c r="F535" s="34">
        <v>0</v>
      </c>
      <c r="G535" s="88">
        <v>0.57999999999999996</v>
      </c>
      <c r="H535" s="87">
        <f t="shared" si="34"/>
        <v>3.6666666666666665</v>
      </c>
      <c r="I535" s="139">
        <f t="shared" si="35"/>
        <v>0</v>
      </c>
    </row>
    <row r="536" spans="1:9">
      <c r="A536" s="242"/>
      <c r="B536" s="139" t="s">
        <v>209</v>
      </c>
      <c r="C536" s="86">
        <f>'4A_DOC'!$B$46*$L$30</f>
        <v>0.86144263155123257</v>
      </c>
      <c r="D536" s="87">
        <v>1</v>
      </c>
      <c r="E536" s="87">
        <v>0</v>
      </c>
      <c r="F536" s="34">
        <v>0</v>
      </c>
      <c r="G536" s="88">
        <v>0.57999999999999996</v>
      </c>
      <c r="H536" s="87">
        <f t="shared" si="34"/>
        <v>3.6666666666666665</v>
      </c>
      <c r="I536" s="139">
        <f t="shared" si="35"/>
        <v>0</v>
      </c>
    </row>
    <row r="537" spans="1:9">
      <c r="A537" s="242"/>
      <c r="B537" s="139" t="s">
        <v>210</v>
      </c>
      <c r="C537" s="86">
        <f>'4A_DOC'!$B$47*$L$30</f>
        <v>4.0222246179948531</v>
      </c>
      <c r="D537" s="87">
        <v>0.9</v>
      </c>
      <c r="E537" s="87">
        <v>0</v>
      </c>
      <c r="F537" s="34">
        <v>0</v>
      </c>
      <c r="G537" s="88">
        <v>0.57999999999999996</v>
      </c>
      <c r="H537" s="87">
        <f t="shared" si="34"/>
        <v>3.6666666666666665</v>
      </c>
      <c r="I537" s="139">
        <f t="shared" si="35"/>
        <v>0</v>
      </c>
    </row>
    <row r="538" spans="1:9">
      <c r="A538" s="242" t="s">
        <v>48</v>
      </c>
      <c r="B538" s="242"/>
      <c r="C538" s="7"/>
      <c r="D538" s="139"/>
      <c r="E538" s="139"/>
      <c r="F538" s="139"/>
      <c r="G538" s="139"/>
      <c r="H538" s="139"/>
      <c r="I538" s="139"/>
    </row>
    <row r="539" spans="1:9">
      <c r="A539" s="199" t="s">
        <v>287</v>
      </c>
      <c r="B539" s="200"/>
      <c r="C539" s="200"/>
      <c r="D539" s="200"/>
      <c r="E539" s="200"/>
      <c r="F539" s="200"/>
      <c r="G539" s="200"/>
      <c r="H539" s="201"/>
      <c r="I539" s="93">
        <f>SUM(I529:I538)</f>
        <v>11.226860906957418</v>
      </c>
    </row>
    <row r="540" spans="1:9">
      <c r="A540" s="234" t="s">
        <v>53</v>
      </c>
      <c r="B540" s="235"/>
      <c r="C540" s="235"/>
      <c r="D540" s="235"/>
      <c r="E540" s="235"/>
      <c r="F540" s="235"/>
      <c r="G540" s="235"/>
      <c r="H540" s="235"/>
      <c r="I540" s="235"/>
    </row>
    <row r="541" spans="1:9">
      <c r="A541" s="236" t="s">
        <v>54</v>
      </c>
      <c r="B541" s="237"/>
      <c r="C541" s="237"/>
      <c r="D541" s="237"/>
      <c r="E541" s="237"/>
      <c r="F541" s="237"/>
      <c r="G541" s="237"/>
      <c r="H541" s="237"/>
      <c r="I541" s="237"/>
    </row>
    <row r="542" spans="1:9">
      <c r="A542" s="236" t="s">
        <v>55</v>
      </c>
      <c r="B542" s="237"/>
      <c r="C542" s="237"/>
      <c r="D542" s="237"/>
      <c r="E542" s="237"/>
      <c r="F542" s="237"/>
      <c r="G542" s="237"/>
      <c r="H542" s="237"/>
      <c r="I542" s="237"/>
    </row>
    <row r="543" spans="1:9">
      <c r="A543" s="236" t="s">
        <v>96</v>
      </c>
      <c r="B543" s="237"/>
      <c r="C543" s="237"/>
      <c r="D543" s="237"/>
      <c r="E543" s="237"/>
      <c r="F543" s="237"/>
      <c r="G543" s="237"/>
      <c r="H543" s="237"/>
      <c r="I543" s="237"/>
    </row>
    <row r="544" spans="1:9">
      <c r="A544" s="236" t="s">
        <v>97</v>
      </c>
      <c r="B544" s="237"/>
      <c r="C544" s="237"/>
      <c r="D544" s="237"/>
      <c r="E544" s="237"/>
      <c r="F544" s="237"/>
      <c r="G544" s="237"/>
      <c r="H544" s="237"/>
      <c r="I544" s="237"/>
    </row>
    <row r="545" spans="1:9">
      <c r="A545" s="238" t="s">
        <v>200</v>
      </c>
      <c r="B545" s="239"/>
      <c r="C545" s="239"/>
      <c r="D545" s="239"/>
      <c r="E545" s="239"/>
      <c r="F545" s="239"/>
      <c r="G545" s="239"/>
      <c r="H545" s="239"/>
      <c r="I545" s="239"/>
    </row>
    <row r="548" spans="1:9">
      <c r="A548" s="198" t="s">
        <v>0</v>
      </c>
      <c r="B548" s="198"/>
      <c r="C548" s="197" t="s">
        <v>1</v>
      </c>
      <c r="D548" s="197"/>
      <c r="E548" s="197"/>
      <c r="F548" s="197"/>
      <c r="G548" s="197"/>
      <c r="H548" s="197"/>
      <c r="I548" s="197"/>
    </row>
    <row r="549" spans="1:9">
      <c r="A549" s="198" t="s">
        <v>2</v>
      </c>
      <c r="B549" s="198"/>
      <c r="C549" s="197" t="s">
        <v>75</v>
      </c>
      <c r="D549" s="197"/>
      <c r="E549" s="197"/>
      <c r="F549" s="197"/>
      <c r="G549" s="197"/>
      <c r="H549" s="197"/>
      <c r="I549" s="197"/>
    </row>
    <row r="550" spans="1:9">
      <c r="A550" s="198" t="s">
        <v>4</v>
      </c>
      <c r="B550" s="198"/>
      <c r="C550" s="197" t="s">
        <v>76</v>
      </c>
      <c r="D550" s="197"/>
      <c r="E550" s="197"/>
      <c r="F550" s="197"/>
      <c r="G550" s="197"/>
      <c r="H550" s="197"/>
      <c r="I550" s="197"/>
    </row>
    <row r="551" spans="1:9">
      <c r="A551" s="198" t="s">
        <v>6</v>
      </c>
      <c r="B551" s="198"/>
      <c r="C551" s="197" t="s">
        <v>77</v>
      </c>
      <c r="D551" s="197"/>
      <c r="E551" s="197"/>
      <c r="F551" s="197"/>
      <c r="G551" s="197"/>
      <c r="H551" s="197"/>
      <c r="I551" s="197"/>
    </row>
    <row r="552" spans="1:9">
      <c r="A552" s="231" t="s">
        <v>8</v>
      </c>
      <c r="B552" s="231"/>
      <c r="C552" s="231"/>
      <c r="D552" s="231" t="s">
        <v>9</v>
      </c>
      <c r="E552" s="243"/>
      <c r="F552" s="243"/>
      <c r="G552" s="243"/>
      <c r="H552" s="243"/>
      <c r="I552" s="136"/>
    </row>
    <row r="553" spans="1:9">
      <c r="A553" s="240"/>
      <c r="B553" s="240"/>
      <c r="C553" s="7" t="s">
        <v>58</v>
      </c>
      <c r="D553" s="7" t="s">
        <v>78</v>
      </c>
      <c r="E553" s="7" t="s">
        <v>79</v>
      </c>
      <c r="F553" s="7" t="s">
        <v>80</v>
      </c>
      <c r="G553" s="7" t="s">
        <v>81</v>
      </c>
      <c r="H553" s="7" t="s">
        <v>82</v>
      </c>
      <c r="I553" s="7" t="s">
        <v>83</v>
      </c>
    </row>
    <row r="554" spans="1:9" ht="25.5">
      <c r="A554" s="208" t="s">
        <v>84</v>
      </c>
      <c r="B554" s="208"/>
      <c r="C554" s="140" t="s">
        <v>85</v>
      </c>
      <c r="D554" s="240" t="s">
        <v>86</v>
      </c>
      <c r="E554" s="140" t="s">
        <v>87</v>
      </c>
      <c r="F554" s="140" t="s">
        <v>89</v>
      </c>
      <c r="G554" s="240" t="s">
        <v>91</v>
      </c>
      <c r="H554" s="240" t="s">
        <v>38</v>
      </c>
      <c r="I554" s="240" t="s">
        <v>92</v>
      </c>
    </row>
    <row r="555" spans="1:9" ht="14.25">
      <c r="A555" s="208"/>
      <c r="B555" s="208"/>
      <c r="C555" s="137" t="s">
        <v>37</v>
      </c>
      <c r="D555" s="232"/>
      <c r="E555" s="137" t="s">
        <v>88</v>
      </c>
      <c r="F555" s="137" t="s">
        <v>90</v>
      </c>
      <c r="G555" s="232"/>
      <c r="H555" s="232"/>
      <c r="I555" s="232"/>
    </row>
    <row r="556" spans="1:9">
      <c r="A556" s="209"/>
      <c r="B556" s="209"/>
      <c r="C556" s="137"/>
      <c r="D556" s="137" t="s">
        <v>39</v>
      </c>
      <c r="E556" s="137" t="s">
        <v>40</v>
      </c>
      <c r="F556" s="137" t="s">
        <v>41</v>
      </c>
      <c r="G556" s="137" t="s">
        <v>42</v>
      </c>
      <c r="H556" s="137"/>
      <c r="I556" s="137"/>
    </row>
    <row r="557" spans="1:9" ht="15.75">
      <c r="A557" s="209"/>
      <c r="B557" s="209"/>
      <c r="C557" s="8" t="s">
        <v>43</v>
      </c>
      <c r="D557" s="8" t="s">
        <v>44</v>
      </c>
      <c r="E557" s="8" t="s">
        <v>44</v>
      </c>
      <c r="F557" s="8" t="s">
        <v>44</v>
      </c>
      <c r="G557" s="8" t="s">
        <v>44</v>
      </c>
      <c r="H557" s="8" t="s">
        <v>45</v>
      </c>
      <c r="I557" s="8" t="s">
        <v>46</v>
      </c>
    </row>
    <row r="558" spans="1:9" ht="15" thickBot="1">
      <c r="A558" s="241"/>
      <c r="B558" s="241"/>
      <c r="C558" s="5" t="s">
        <v>93</v>
      </c>
      <c r="D558" s="5"/>
      <c r="E558" s="5"/>
      <c r="F558" s="5"/>
      <c r="G558" s="5"/>
      <c r="H558" s="5"/>
      <c r="I558" s="5" t="s">
        <v>94</v>
      </c>
    </row>
    <row r="559" spans="1:9" ht="13.5" thickTop="1">
      <c r="A559" s="242" t="s">
        <v>95</v>
      </c>
      <c r="B559" s="139" t="s">
        <v>203</v>
      </c>
      <c r="C559" s="86">
        <f>'4A_DOC'!$B$39*$L$31</f>
        <v>43.858434115648272</v>
      </c>
      <c r="D559" s="87">
        <v>0.4</v>
      </c>
      <c r="E559" s="87">
        <v>0.38</v>
      </c>
      <c r="F559" s="34">
        <v>0</v>
      </c>
      <c r="G559" s="88">
        <v>0.57999999999999996</v>
      </c>
      <c r="H559" s="87">
        <f>44/12</f>
        <v>3.6666666666666665</v>
      </c>
      <c r="I559" s="139">
        <f>C559*D559*E559*F559*G559*H559</f>
        <v>0</v>
      </c>
    </row>
    <row r="560" spans="1:9">
      <c r="A560" s="242"/>
      <c r="B560" s="139" t="s">
        <v>204</v>
      </c>
      <c r="C560" s="86">
        <f>'4A_DOC'!$B$40*$L$31</f>
        <v>8.4889422862792632</v>
      </c>
      <c r="D560" s="87">
        <v>0.9</v>
      </c>
      <c r="E560" s="87">
        <v>0.46</v>
      </c>
      <c r="F560" s="34">
        <f>1/100</f>
        <v>0.01</v>
      </c>
      <c r="G560" s="88">
        <v>0.57999999999999996</v>
      </c>
      <c r="H560" s="87">
        <f t="shared" ref="H560:H567" si="36">44/12</f>
        <v>3.6666666666666665</v>
      </c>
      <c r="I560" s="139">
        <f t="shared" ref="I560:I567" si="37">C560*D560*E560*F560*G560*H560</f>
        <v>7.4740043465317138E-2</v>
      </c>
    </row>
    <row r="561" spans="1:9">
      <c r="A561" s="242"/>
      <c r="B561" s="139" t="s">
        <v>205</v>
      </c>
      <c r="C561" s="86">
        <f>'4A_DOC'!$B$41*$L$31</f>
        <v>0</v>
      </c>
      <c r="D561" s="87">
        <v>0.85</v>
      </c>
      <c r="E561" s="87">
        <v>0.5</v>
      </c>
      <c r="F561" s="34">
        <v>0</v>
      </c>
      <c r="G561" s="88">
        <v>0.57999999999999996</v>
      </c>
      <c r="H561" s="87">
        <f t="shared" si="36"/>
        <v>3.6666666666666665</v>
      </c>
      <c r="I561" s="139">
        <f t="shared" si="37"/>
        <v>0</v>
      </c>
    </row>
    <row r="562" spans="1:9">
      <c r="A562" s="242"/>
      <c r="B562" s="139" t="s">
        <v>47</v>
      </c>
      <c r="C562" s="86">
        <f>'4A_DOC'!$B$42*$L$31</f>
        <v>0.53510064217013253</v>
      </c>
      <c r="D562" s="87">
        <v>0.8</v>
      </c>
      <c r="E562" s="87">
        <v>0.5</v>
      </c>
      <c r="F562" s="34">
        <f>20/100</f>
        <v>0.2</v>
      </c>
      <c r="G562" s="88">
        <v>0.57999999999999996</v>
      </c>
      <c r="H562" s="87">
        <f t="shared" si="36"/>
        <v>3.6666666666666665</v>
      </c>
      <c r="I562" s="139">
        <f t="shared" si="37"/>
        <v>9.1038455921211875E-2</v>
      </c>
    </row>
    <row r="563" spans="1:9">
      <c r="A563" s="242"/>
      <c r="B563" s="139" t="s">
        <v>206</v>
      </c>
      <c r="C563" s="86">
        <f>'4A_DOC'!$B$43*$L$31</f>
        <v>0</v>
      </c>
      <c r="D563" s="87">
        <v>0.84</v>
      </c>
      <c r="E563" s="87">
        <v>0.67</v>
      </c>
      <c r="F563" s="34">
        <f>20/100</f>
        <v>0.2</v>
      </c>
      <c r="G563" s="88">
        <v>0.57999999999999996</v>
      </c>
      <c r="H563" s="87">
        <f t="shared" si="36"/>
        <v>3.6666666666666665</v>
      </c>
      <c r="I563" s="139">
        <f t="shared" si="37"/>
        <v>0</v>
      </c>
    </row>
    <row r="564" spans="1:9">
      <c r="A564" s="242"/>
      <c r="B564" s="139" t="s">
        <v>207</v>
      </c>
      <c r="C564" s="86">
        <f>'4A_DOC'!$B$44*$L$31</f>
        <v>7.0752196020273086</v>
      </c>
      <c r="D564" s="87">
        <v>1</v>
      </c>
      <c r="E564" s="87">
        <v>0.75</v>
      </c>
      <c r="F564" s="34">
        <f>100/100</f>
        <v>1</v>
      </c>
      <c r="G564" s="88">
        <v>0.57999999999999996</v>
      </c>
      <c r="H564" s="87">
        <f t="shared" si="36"/>
        <v>3.6666666666666665</v>
      </c>
      <c r="I564" s="139">
        <f t="shared" si="37"/>
        <v>11.284975265233555</v>
      </c>
    </row>
    <row r="565" spans="1:9">
      <c r="A565" s="242"/>
      <c r="B565" s="139" t="s">
        <v>208</v>
      </c>
      <c r="C565" s="86">
        <f>'4A_DOC'!$B$45*$L$31</f>
        <v>1.1692939958532524</v>
      </c>
      <c r="D565" s="87">
        <v>1</v>
      </c>
      <c r="E565" s="87">
        <v>0</v>
      </c>
      <c r="F565" s="34">
        <v>0</v>
      </c>
      <c r="G565" s="88">
        <v>0.57999999999999996</v>
      </c>
      <c r="H565" s="87">
        <f t="shared" si="36"/>
        <v>3.6666666666666665</v>
      </c>
      <c r="I565" s="139">
        <f t="shared" si="37"/>
        <v>0</v>
      </c>
    </row>
    <row r="566" spans="1:9">
      <c r="A566" s="242"/>
      <c r="B566" s="139" t="s">
        <v>209</v>
      </c>
      <c r="C566" s="86">
        <f>'4A_DOC'!$B$46*$L$31</f>
        <v>0.8786220420818226</v>
      </c>
      <c r="D566" s="87">
        <v>1</v>
      </c>
      <c r="E566" s="87">
        <v>0</v>
      </c>
      <c r="F566" s="34">
        <v>0</v>
      </c>
      <c r="G566" s="88">
        <v>0.57999999999999996</v>
      </c>
      <c r="H566" s="87">
        <f t="shared" si="36"/>
        <v>3.6666666666666665</v>
      </c>
      <c r="I566" s="139">
        <f t="shared" si="37"/>
        <v>0</v>
      </c>
    </row>
    <row r="567" spans="1:9">
      <c r="A567" s="242"/>
      <c r="B567" s="139" t="s">
        <v>210</v>
      </c>
      <c r="C567" s="86">
        <f>'4A_DOC'!$B$47*$L$31</f>
        <v>4.1024382566376829</v>
      </c>
      <c r="D567" s="87">
        <v>0.9</v>
      </c>
      <c r="E567" s="87">
        <v>0</v>
      </c>
      <c r="F567" s="34">
        <v>0</v>
      </c>
      <c r="G567" s="88">
        <v>0.57999999999999996</v>
      </c>
      <c r="H567" s="87">
        <f t="shared" si="36"/>
        <v>3.6666666666666665</v>
      </c>
      <c r="I567" s="139">
        <f t="shared" si="37"/>
        <v>0</v>
      </c>
    </row>
    <row r="568" spans="1:9">
      <c r="A568" s="242" t="s">
        <v>48</v>
      </c>
      <c r="B568" s="242"/>
      <c r="C568" s="7"/>
      <c r="D568" s="139"/>
      <c r="E568" s="139"/>
      <c r="F568" s="139"/>
      <c r="G568" s="139"/>
      <c r="H568" s="139"/>
      <c r="I568" s="139"/>
    </row>
    <row r="569" spans="1:9">
      <c r="A569" s="199" t="s">
        <v>288</v>
      </c>
      <c r="B569" s="200"/>
      <c r="C569" s="200"/>
      <c r="D569" s="200"/>
      <c r="E569" s="200"/>
      <c r="F569" s="200"/>
      <c r="G569" s="200"/>
      <c r="H569" s="201"/>
      <c r="I569" s="93">
        <f>SUM(I559:I568)</f>
        <v>11.450753764620085</v>
      </c>
    </row>
    <row r="570" spans="1:9">
      <c r="A570" s="234" t="s">
        <v>53</v>
      </c>
      <c r="B570" s="235"/>
      <c r="C570" s="235"/>
      <c r="D570" s="235"/>
      <c r="E570" s="235"/>
      <c r="F570" s="235"/>
      <c r="G570" s="235"/>
      <c r="H570" s="235"/>
      <c r="I570" s="235"/>
    </row>
    <row r="571" spans="1:9">
      <c r="A571" s="236" t="s">
        <v>54</v>
      </c>
      <c r="B571" s="237"/>
      <c r="C571" s="237"/>
      <c r="D571" s="237"/>
      <c r="E571" s="237"/>
      <c r="F571" s="237"/>
      <c r="G571" s="237"/>
      <c r="H571" s="237"/>
      <c r="I571" s="237"/>
    </row>
    <row r="572" spans="1:9">
      <c r="A572" s="236" t="s">
        <v>55</v>
      </c>
      <c r="B572" s="237"/>
      <c r="C572" s="237"/>
      <c r="D572" s="237"/>
      <c r="E572" s="237"/>
      <c r="F572" s="237"/>
      <c r="G572" s="237"/>
      <c r="H572" s="237"/>
      <c r="I572" s="237"/>
    </row>
    <row r="573" spans="1:9">
      <c r="A573" s="236" t="s">
        <v>96</v>
      </c>
      <c r="B573" s="237"/>
      <c r="C573" s="237"/>
      <c r="D573" s="237"/>
      <c r="E573" s="237"/>
      <c r="F573" s="237"/>
      <c r="G573" s="237"/>
      <c r="H573" s="237"/>
      <c r="I573" s="237"/>
    </row>
    <row r="574" spans="1:9">
      <c r="A574" s="236" t="s">
        <v>97</v>
      </c>
      <c r="B574" s="237"/>
      <c r="C574" s="237"/>
      <c r="D574" s="237"/>
      <c r="E574" s="237"/>
      <c r="F574" s="237"/>
      <c r="G574" s="237"/>
      <c r="H574" s="237"/>
      <c r="I574" s="237"/>
    </row>
    <row r="575" spans="1:9">
      <c r="A575" s="238" t="s">
        <v>200</v>
      </c>
      <c r="B575" s="239"/>
      <c r="C575" s="239"/>
      <c r="D575" s="239"/>
      <c r="E575" s="239"/>
      <c r="F575" s="239"/>
      <c r="G575" s="239"/>
      <c r="H575" s="239"/>
      <c r="I575" s="239"/>
    </row>
    <row r="578" spans="1:9">
      <c r="A578" s="198" t="s">
        <v>0</v>
      </c>
      <c r="B578" s="198"/>
      <c r="C578" s="197" t="s">
        <v>1</v>
      </c>
      <c r="D578" s="197"/>
      <c r="E578" s="197"/>
      <c r="F578" s="197"/>
      <c r="G578" s="197"/>
      <c r="H578" s="197"/>
      <c r="I578" s="197"/>
    </row>
    <row r="579" spans="1:9">
      <c r="A579" s="198" t="s">
        <v>2</v>
      </c>
      <c r="B579" s="198"/>
      <c r="C579" s="197" t="s">
        <v>75</v>
      </c>
      <c r="D579" s="197"/>
      <c r="E579" s="197"/>
      <c r="F579" s="197"/>
      <c r="G579" s="197"/>
      <c r="H579" s="197"/>
      <c r="I579" s="197"/>
    </row>
    <row r="580" spans="1:9">
      <c r="A580" s="198" t="s">
        <v>4</v>
      </c>
      <c r="B580" s="198"/>
      <c r="C580" s="197" t="s">
        <v>76</v>
      </c>
      <c r="D580" s="197"/>
      <c r="E580" s="197"/>
      <c r="F580" s="197"/>
      <c r="G580" s="197"/>
      <c r="H580" s="197"/>
      <c r="I580" s="197"/>
    </row>
    <row r="581" spans="1:9">
      <c r="A581" s="198" t="s">
        <v>6</v>
      </c>
      <c r="B581" s="198"/>
      <c r="C581" s="197" t="s">
        <v>77</v>
      </c>
      <c r="D581" s="197"/>
      <c r="E581" s="197"/>
      <c r="F581" s="197"/>
      <c r="G581" s="197"/>
      <c r="H581" s="197"/>
      <c r="I581" s="197"/>
    </row>
    <row r="582" spans="1:9">
      <c r="A582" s="231" t="s">
        <v>8</v>
      </c>
      <c r="B582" s="231"/>
      <c r="C582" s="231"/>
      <c r="D582" s="231" t="s">
        <v>9</v>
      </c>
      <c r="E582" s="243"/>
      <c r="F582" s="243"/>
      <c r="G582" s="243"/>
      <c r="H582" s="243"/>
      <c r="I582" s="136"/>
    </row>
    <row r="583" spans="1:9">
      <c r="A583" s="240"/>
      <c r="B583" s="240"/>
      <c r="C583" s="7" t="s">
        <v>58</v>
      </c>
      <c r="D583" s="7" t="s">
        <v>78</v>
      </c>
      <c r="E583" s="7" t="s">
        <v>79</v>
      </c>
      <c r="F583" s="7" t="s">
        <v>80</v>
      </c>
      <c r="G583" s="7" t="s">
        <v>81</v>
      </c>
      <c r="H583" s="7" t="s">
        <v>82</v>
      </c>
      <c r="I583" s="7" t="s">
        <v>83</v>
      </c>
    </row>
    <row r="584" spans="1:9" ht="25.5">
      <c r="A584" s="208" t="s">
        <v>84</v>
      </c>
      <c r="B584" s="208"/>
      <c r="C584" s="140" t="s">
        <v>85</v>
      </c>
      <c r="D584" s="240" t="s">
        <v>86</v>
      </c>
      <c r="E584" s="140" t="s">
        <v>87</v>
      </c>
      <c r="F584" s="140" t="s">
        <v>89</v>
      </c>
      <c r="G584" s="240" t="s">
        <v>91</v>
      </c>
      <c r="H584" s="240" t="s">
        <v>38</v>
      </c>
      <c r="I584" s="240" t="s">
        <v>92</v>
      </c>
    </row>
    <row r="585" spans="1:9" ht="14.25">
      <c r="A585" s="208"/>
      <c r="B585" s="208"/>
      <c r="C585" s="137" t="s">
        <v>37</v>
      </c>
      <c r="D585" s="232"/>
      <c r="E585" s="137" t="s">
        <v>88</v>
      </c>
      <c r="F585" s="137" t="s">
        <v>90</v>
      </c>
      <c r="G585" s="232"/>
      <c r="H585" s="232"/>
      <c r="I585" s="232"/>
    </row>
    <row r="586" spans="1:9">
      <c r="A586" s="209"/>
      <c r="B586" s="209"/>
      <c r="C586" s="137"/>
      <c r="D586" s="137" t="s">
        <v>39</v>
      </c>
      <c r="E586" s="137" t="s">
        <v>40</v>
      </c>
      <c r="F586" s="137" t="s">
        <v>41</v>
      </c>
      <c r="G586" s="137" t="s">
        <v>42</v>
      </c>
      <c r="H586" s="137"/>
      <c r="I586" s="137"/>
    </row>
    <row r="587" spans="1:9" ht="15.75">
      <c r="A587" s="209"/>
      <c r="B587" s="209"/>
      <c r="C587" s="8" t="s">
        <v>43</v>
      </c>
      <c r="D587" s="8" t="s">
        <v>44</v>
      </c>
      <c r="E587" s="8" t="s">
        <v>44</v>
      </c>
      <c r="F587" s="8" t="s">
        <v>44</v>
      </c>
      <c r="G587" s="8" t="s">
        <v>44</v>
      </c>
      <c r="H587" s="8" t="s">
        <v>45</v>
      </c>
      <c r="I587" s="8" t="s">
        <v>46</v>
      </c>
    </row>
    <row r="588" spans="1:9" ht="15" thickBot="1">
      <c r="A588" s="241"/>
      <c r="B588" s="241"/>
      <c r="C588" s="5" t="s">
        <v>93</v>
      </c>
      <c r="D588" s="5"/>
      <c r="E588" s="5"/>
      <c r="F588" s="5"/>
      <c r="G588" s="5"/>
      <c r="H588" s="5"/>
      <c r="I588" s="5" t="s">
        <v>94</v>
      </c>
    </row>
    <row r="589" spans="1:9" ht="13.5" thickTop="1">
      <c r="A589" s="242" t="s">
        <v>95</v>
      </c>
      <c r="B589" s="139" t="s">
        <v>203</v>
      </c>
      <c r="C589" s="86">
        <f>'4A_DOC'!$B$39*$L$32</f>
        <v>44.715983788675238</v>
      </c>
      <c r="D589" s="87">
        <v>0.4</v>
      </c>
      <c r="E589" s="87">
        <v>0.38</v>
      </c>
      <c r="F589" s="34">
        <v>0</v>
      </c>
      <c r="G589" s="88">
        <v>0.57999999999999996</v>
      </c>
      <c r="H589" s="87">
        <f>44/12</f>
        <v>3.6666666666666665</v>
      </c>
      <c r="I589" s="139">
        <f>C589*D589*E589*F589*G589*H589</f>
        <v>0</v>
      </c>
    </row>
    <row r="590" spans="1:9">
      <c r="A590" s="242"/>
      <c r="B590" s="139" t="s">
        <v>204</v>
      </c>
      <c r="C590" s="86">
        <f>'4A_DOC'!$B$40*$L$32</f>
        <v>8.6549238090748126</v>
      </c>
      <c r="D590" s="87">
        <v>0.9</v>
      </c>
      <c r="E590" s="87">
        <v>0.46</v>
      </c>
      <c r="F590" s="34">
        <f>1/100</f>
        <v>0.01</v>
      </c>
      <c r="G590" s="88">
        <v>0.57999999999999996</v>
      </c>
      <c r="H590" s="87">
        <f t="shared" ref="H590:H597" si="38">44/12</f>
        <v>3.6666666666666665</v>
      </c>
      <c r="I590" s="139">
        <f t="shared" ref="I590:I597" si="39">C590*D590*E590*F590*G590*H590</f>
        <v>7.6201411184618276E-2</v>
      </c>
    </row>
    <row r="591" spans="1:9">
      <c r="A591" s="242"/>
      <c r="B591" s="139" t="s">
        <v>205</v>
      </c>
      <c r="C591" s="86">
        <f>'4A_DOC'!$B$41*$L$32</f>
        <v>0</v>
      </c>
      <c r="D591" s="87">
        <v>0.85</v>
      </c>
      <c r="E591" s="87">
        <v>0.5</v>
      </c>
      <c r="F591" s="34">
        <v>0</v>
      </c>
      <c r="G591" s="88">
        <v>0.57999999999999996</v>
      </c>
      <c r="H591" s="87">
        <f t="shared" si="38"/>
        <v>3.6666666666666665</v>
      </c>
      <c r="I591" s="139">
        <f t="shared" si="39"/>
        <v>0</v>
      </c>
    </row>
    <row r="592" spans="1:9">
      <c r="A592" s="242"/>
      <c r="B592" s="139" t="s">
        <v>47</v>
      </c>
      <c r="C592" s="86">
        <f>'4A_DOC'!$B$42*$L$32</f>
        <v>0.54556329068876253</v>
      </c>
      <c r="D592" s="87">
        <v>0.8</v>
      </c>
      <c r="E592" s="87">
        <v>0.5</v>
      </c>
      <c r="F592" s="34">
        <f>20/100</f>
        <v>0.2</v>
      </c>
      <c r="G592" s="88">
        <v>0.57999999999999996</v>
      </c>
      <c r="H592" s="87">
        <f t="shared" si="38"/>
        <v>3.6666666666666665</v>
      </c>
      <c r="I592" s="139">
        <f t="shared" si="39"/>
        <v>9.2818501189181474E-2</v>
      </c>
    </row>
    <row r="593" spans="1:9">
      <c r="A593" s="242"/>
      <c r="B593" s="139" t="s">
        <v>206</v>
      </c>
      <c r="C593" s="86">
        <f>'4A_DOC'!$B$43*$L$32</f>
        <v>0</v>
      </c>
      <c r="D593" s="87">
        <v>0.84</v>
      </c>
      <c r="E593" s="87">
        <v>0.67</v>
      </c>
      <c r="F593" s="34">
        <f>20/100</f>
        <v>0.2</v>
      </c>
      <c r="G593" s="88">
        <v>0.57999999999999996</v>
      </c>
      <c r="H593" s="87">
        <f t="shared" si="38"/>
        <v>3.6666666666666665</v>
      </c>
      <c r="I593" s="139">
        <f t="shared" si="39"/>
        <v>0</v>
      </c>
    </row>
    <row r="594" spans="1:9">
      <c r="A594" s="242"/>
      <c r="B594" s="139" t="s">
        <v>207</v>
      </c>
      <c r="C594" s="86">
        <f>'4A_DOC'!$B$44*$L$32</f>
        <v>7.2135590657736381</v>
      </c>
      <c r="D594" s="87">
        <v>1</v>
      </c>
      <c r="E594" s="87">
        <v>0.75</v>
      </c>
      <c r="F594" s="34">
        <f>100/100</f>
        <v>1</v>
      </c>
      <c r="G594" s="88">
        <v>0.57999999999999996</v>
      </c>
      <c r="H594" s="87">
        <f t="shared" si="38"/>
        <v>3.6666666666666665</v>
      </c>
      <c r="I594" s="139">
        <f t="shared" si="39"/>
        <v>11.505626709908952</v>
      </c>
    </row>
    <row r="595" spans="1:9">
      <c r="A595" s="242"/>
      <c r="B595" s="139" t="s">
        <v>208</v>
      </c>
      <c r="C595" s="86">
        <f>'4A_DOC'!$B$45*$L$32</f>
        <v>1.1921568203939625</v>
      </c>
      <c r="D595" s="87">
        <v>1</v>
      </c>
      <c r="E595" s="87">
        <v>0</v>
      </c>
      <c r="F595" s="34">
        <v>0</v>
      </c>
      <c r="G595" s="88">
        <v>0.57999999999999996</v>
      </c>
      <c r="H595" s="87">
        <f t="shared" si="38"/>
        <v>3.6666666666666665</v>
      </c>
      <c r="I595" s="139">
        <f t="shared" si="39"/>
        <v>0</v>
      </c>
    </row>
    <row r="596" spans="1:9">
      <c r="A596" s="242"/>
      <c r="B596" s="139" t="s">
        <v>209</v>
      </c>
      <c r="C596" s="86">
        <f>'4A_DOC'!$B$46*$L$32</f>
        <v>0.89580145261241251</v>
      </c>
      <c r="D596" s="87">
        <v>1</v>
      </c>
      <c r="E596" s="87">
        <v>0</v>
      </c>
      <c r="F596" s="34">
        <v>0</v>
      </c>
      <c r="G596" s="88">
        <v>0.57999999999999996</v>
      </c>
      <c r="H596" s="87">
        <f t="shared" si="38"/>
        <v>3.6666666666666665</v>
      </c>
      <c r="I596" s="139">
        <f t="shared" si="39"/>
        <v>0</v>
      </c>
    </row>
    <row r="597" spans="1:9">
      <c r="A597" s="242"/>
      <c r="B597" s="139" t="s">
        <v>210</v>
      </c>
      <c r="C597" s="86">
        <f>'4A_DOC'!$B$47*$L$32</f>
        <v>4.1826518952805127</v>
      </c>
      <c r="D597" s="87">
        <v>0.9</v>
      </c>
      <c r="E597" s="87">
        <v>0</v>
      </c>
      <c r="F597" s="34">
        <v>0</v>
      </c>
      <c r="G597" s="88">
        <v>0.57999999999999996</v>
      </c>
      <c r="H597" s="87">
        <f t="shared" si="38"/>
        <v>3.6666666666666665</v>
      </c>
      <c r="I597" s="139">
        <f t="shared" si="39"/>
        <v>0</v>
      </c>
    </row>
    <row r="598" spans="1:9">
      <c r="A598" s="242" t="s">
        <v>48</v>
      </c>
      <c r="B598" s="242"/>
      <c r="C598" s="7"/>
      <c r="D598" s="139"/>
      <c r="E598" s="139"/>
      <c r="F598" s="139"/>
      <c r="G598" s="139"/>
      <c r="H598" s="139"/>
      <c r="I598" s="139"/>
    </row>
    <row r="599" spans="1:9">
      <c r="A599" s="199" t="s">
        <v>289</v>
      </c>
      <c r="B599" s="200"/>
      <c r="C599" s="200"/>
      <c r="D599" s="200"/>
      <c r="E599" s="200"/>
      <c r="F599" s="200"/>
      <c r="G599" s="200"/>
      <c r="H599" s="201"/>
      <c r="I599" s="93">
        <f>SUM(I589:I598)</f>
        <v>11.674646622282753</v>
      </c>
    </row>
    <row r="600" spans="1:9">
      <c r="A600" s="234" t="s">
        <v>53</v>
      </c>
      <c r="B600" s="235"/>
      <c r="C600" s="235"/>
      <c r="D600" s="235"/>
      <c r="E600" s="235"/>
      <c r="F600" s="235"/>
      <c r="G600" s="235"/>
      <c r="H600" s="235"/>
      <c r="I600" s="235"/>
    </row>
    <row r="601" spans="1:9">
      <c r="A601" s="236" t="s">
        <v>54</v>
      </c>
      <c r="B601" s="237"/>
      <c r="C601" s="237"/>
      <c r="D601" s="237"/>
      <c r="E601" s="237"/>
      <c r="F601" s="237"/>
      <c r="G601" s="237"/>
      <c r="H601" s="237"/>
      <c r="I601" s="237"/>
    </row>
    <row r="602" spans="1:9">
      <c r="A602" s="236" t="s">
        <v>55</v>
      </c>
      <c r="B602" s="237"/>
      <c r="C602" s="237"/>
      <c r="D602" s="237"/>
      <c r="E602" s="237"/>
      <c r="F602" s="237"/>
      <c r="G602" s="237"/>
      <c r="H602" s="237"/>
      <c r="I602" s="237"/>
    </row>
    <row r="603" spans="1:9">
      <c r="A603" s="236" t="s">
        <v>96</v>
      </c>
      <c r="B603" s="237"/>
      <c r="C603" s="237"/>
      <c r="D603" s="237"/>
      <c r="E603" s="237"/>
      <c r="F603" s="237"/>
      <c r="G603" s="237"/>
      <c r="H603" s="237"/>
      <c r="I603" s="237"/>
    </row>
    <row r="604" spans="1:9">
      <c r="A604" s="236" t="s">
        <v>97</v>
      </c>
      <c r="B604" s="237"/>
      <c r="C604" s="237"/>
      <c r="D604" s="237"/>
      <c r="E604" s="237"/>
      <c r="F604" s="237"/>
      <c r="G604" s="237"/>
      <c r="H604" s="237"/>
      <c r="I604" s="237"/>
    </row>
    <row r="605" spans="1:9">
      <c r="A605" s="238" t="s">
        <v>200</v>
      </c>
      <c r="B605" s="239"/>
      <c r="C605" s="239"/>
      <c r="D605" s="239"/>
      <c r="E605" s="239"/>
      <c r="F605" s="239"/>
      <c r="G605" s="239"/>
      <c r="H605" s="239"/>
      <c r="I605" s="239"/>
    </row>
  </sheetData>
  <mergeCells count="523"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38:B338"/>
    <mergeCell ref="C338:I338"/>
    <mergeCell ref="A339:B339"/>
    <mergeCell ref="C339:I339"/>
    <mergeCell ref="A340:B340"/>
    <mergeCell ref="C340:I340"/>
    <mergeCell ref="A341:B341"/>
    <mergeCell ref="C341:I341"/>
    <mergeCell ref="A342:C342"/>
    <mergeCell ref="D342:H342"/>
    <mergeCell ref="A343:B343"/>
    <mergeCell ref="A344:B347"/>
    <mergeCell ref="D344:D345"/>
    <mergeCell ref="G344:G345"/>
    <mergeCell ref="H344:H345"/>
    <mergeCell ref="I344:I345"/>
    <mergeCell ref="A348:B348"/>
    <mergeCell ref="A349:A357"/>
    <mergeCell ref="A358:B358"/>
    <mergeCell ref="A359:H359"/>
    <mergeCell ref="A360:I360"/>
    <mergeCell ref="A361:I361"/>
    <mergeCell ref="A362:I362"/>
    <mergeCell ref="A363:I363"/>
    <mergeCell ref="A364:I364"/>
    <mergeCell ref="A365:I365"/>
    <mergeCell ref="A368:B368"/>
    <mergeCell ref="C368:I368"/>
    <mergeCell ref="A369:B369"/>
    <mergeCell ref="C369:I369"/>
    <mergeCell ref="A370:B370"/>
    <mergeCell ref="C370:I370"/>
    <mergeCell ref="A371:B371"/>
    <mergeCell ref="C371:I371"/>
    <mergeCell ref="A372:C372"/>
    <mergeCell ref="D372:H372"/>
    <mergeCell ref="A373:B373"/>
    <mergeCell ref="A374:B377"/>
    <mergeCell ref="D374:D375"/>
    <mergeCell ref="G374:G375"/>
    <mergeCell ref="H374:H375"/>
    <mergeCell ref="I374:I375"/>
    <mergeCell ref="A378:B378"/>
    <mergeCell ref="A379:A387"/>
    <mergeCell ref="A388:B388"/>
    <mergeCell ref="A389:H389"/>
    <mergeCell ref="A390:I390"/>
    <mergeCell ref="A391:I391"/>
    <mergeCell ref="A392:I392"/>
    <mergeCell ref="A393:I393"/>
    <mergeCell ref="A394:I394"/>
    <mergeCell ref="A395:I395"/>
    <mergeCell ref="A398:B398"/>
    <mergeCell ref="C398:I398"/>
    <mergeCell ref="A399:B399"/>
    <mergeCell ref="C399:I399"/>
    <mergeCell ref="A400:B400"/>
    <mergeCell ref="C400:I400"/>
    <mergeCell ref="A401:B401"/>
    <mergeCell ref="C401:I401"/>
    <mergeCell ref="A402:C402"/>
    <mergeCell ref="D402:H402"/>
    <mergeCell ref="A403:B403"/>
    <mergeCell ref="A404:B407"/>
    <mergeCell ref="D404:D405"/>
    <mergeCell ref="G404:G405"/>
    <mergeCell ref="H404:H405"/>
    <mergeCell ref="I404:I405"/>
    <mergeCell ref="A408:B408"/>
    <mergeCell ref="A409:A417"/>
    <mergeCell ref="A418:B418"/>
    <mergeCell ref="A419:H419"/>
    <mergeCell ref="A420:I420"/>
    <mergeCell ref="A421:I421"/>
    <mergeCell ref="A422:I422"/>
    <mergeCell ref="A423:I423"/>
    <mergeCell ref="A424:I424"/>
    <mergeCell ref="A425:I425"/>
    <mergeCell ref="A428:B428"/>
    <mergeCell ref="C428:I428"/>
    <mergeCell ref="A429:B429"/>
    <mergeCell ref="C429:I429"/>
    <mergeCell ref="A430:B430"/>
    <mergeCell ref="C430:I430"/>
    <mergeCell ref="A431:B431"/>
    <mergeCell ref="C431:I431"/>
    <mergeCell ref="A432:C432"/>
    <mergeCell ref="D432:H432"/>
    <mergeCell ref="A433:B433"/>
    <mergeCell ref="A434:B437"/>
    <mergeCell ref="D434:D435"/>
    <mergeCell ref="G434:G435"/>
    <mergeCell ref="H434:H435"/>
    <mergeCell ref="I434:I435"/>
    <mergeCell ref="A438:B438"/>
    <mergeCell ref="A439:A447"/>
    <mergeCell ref="A448:B448"/>
    <mergeCell ref="A449:H449"/>
    <mergeCell ref="A450:I450"/>
    <mergeCell ref="A451:I451"/>
    <mergeCell ref="A452:I452"/>
    <mergeCell ref="A453:I453"/>
    <mergeCell ref="A454:I454"/>
    <mergeCell ref="A455:I455"/>
    <mergeCell ref="A458:B458"/>
    <mergeCell ref="C458:I458"/>
    <mergeCell ref="A459:B459"/>
    <mergeCell ref="C459:I459"/>
    <mergeCell ref="A460:B460"/>
    <mergeCell ref="C460:I460"/>
    <mergeCell ref="A461:B461"/>
    <mergeCell ref="C461:I461"/>
    <mergeCell ref="A462:C462"/>
    <mergeCell ref="D462:H462"/>
    <mergeCell ref="A463:B463"/>
    <mergeCell ref="A464:B467"/>
    <mergeCell ref="D464:D465"/>
    <mergeCell ref="G464:G465"/>
    <mergeCell ref="H464:H465"/>
    <mergeCell ref="I464:I465"/>
    <mergeCell ref="A468:B468"/>
    <mergeCell ref="A469:A477"/>
    <mergeCell ref="A478:B478"/>
    <mergeCell ref="A479:H479"/>
    <mergeCell ref="A480:I480"/>
    <mergeCell ref="A481:I481"/>
    <mergeCell ref="A482:I482"/>
    <mergeCell ref="A483:I483"/>
    <mergeCell ref="A484:I484"/>
    <mergeCell ref="A485:I485"/>
    <mergeCell ref="A488:B488"/>
    <mergeCell ref="C488:I488"/>
    <mergeCell ref="A489:B489"/>
    <mergeCell ref="C489:I489"/>
    <mergeCell ref="A490:B490"/>
    <mergeCell ref="C490:I490"/>
    <mergeCell ref="A491:B491"/>
    <mergeCell ref="C491:I491"/>
    <mergeCell ref="A492:C492"/>
    <mergeCell ref="D492:H492"/>
    <mergeCell ref="A493:B493"/>
    <mergeCell ref="A494:B497"/>
    <mergeCell ref="D494:D495"/>
    <mergeCell ref="G494:G495"/>
    <mergeCell ref="H494:H495"/>
    <mergeCell ref="I494:I495"/>
    <mergeCell ref="A498:B498"/>
    <mergeCell ref="A499:A507"/>
    <mergeCell ref="A508:B508"/>
    <mergeCell ref="A509:H509"/>
    <mergeCell ref="A510:I510"/>
    <mergeCell ref="A511:I511"/>
    <mergeCell ref="A512:I512"/>
    <mergeCell ref="A513:I513"/>
    <mergeCell ref="A514:I514"/>
    <mergeCell ref="A515:I515"/>
    <mergeCell ref="A518:B518"/>
    <mergeCell ref="C518:I518"/>
    <mergeCell ref="A519:B519"/>
    <mergeCell ref="C519:I519"/>
    <mergeCell ref="A520:B520"/>
    <mergeCell ref="C520:I520"/>
    <mergeCell ref="A521:B521"/>
    <mergeCell ref="C521:I521"/>
    <mergeCell ref="A522:C522"/>
    <mergeCell ref="D522:H522"/>
    <mergeCell ref="A523:B523"/>
    <mergeCell ref="A524:B527"/>
    <mergeCell ref="D524:D525"/>
    <mergeCell ref="G524:G525"/>
    <mergeCell ref="H524:H525"/>
    <mergeCell ref="I524:I525"/>
    <mergeCell ref="A528:B528"/>
    <mergeCell ref="A529:A537"/>
    <mergeCell ref="A538:B538"/>
    <mergeCell ref="A539:H539"/>
    <mergeCell ref="A540:I540"/>
    <mergeCell ref="A541:I541"/>
    <mergeCell ref="A542:I542"/>
    <mergeCell ref="A543:I543"/>
    <mergeCell ref="A544:I544"/>
    <mergeCell ref="A545:I545"/>
    <mergeCell ref="A548:B548"/>
    <mergeCell ref="C548:I548"/>
    <mergeCell ref="A549:B549"/>
    <mergeCell ref="C549:I549"/>
    <mergeCell ref="A550:B550"/>
    <mergeCell ref="C550:I550"/>
    <mergeCell ref="A551:B551"/>
    <mergeCell ref="C551:I551"/>
    <mergeCell ref="A552:C552"/>
    <mergeCell ref="D552:H552"/>
    <mergeCell ref="A553:B553"/>
    <mergeCell ref="A554:B557"/>
    <mergeCell ref="D554:D555"/>
    <mergeCell ref="G554:G555"/>
    <mergeCell ref="H554:H555"/>
    <mergeCell ref="I554:I555"/>
    <mergeCell ref="A558:B558"/>
    <mergeCell ref="A559:A567"/>
    <mergeCell ref="A568:B568"/>
    <mergeCell ref="A569:H569"/>
    <mergeCell ref="A570:I570"/>
    <mergeCell ref="A571:I571"/>
    <mergeCell ref="A572:I572"/>
    <mergeCell ref="A573:I573"/>
    <mergeCell ref="A574:I574"/>
    <mergeCell ref="A575:I575"/>
    <mergeCell ref="A578:B578"/>
    <mergeCell ref="C578:I578"/>
    <mergeCell ref="A579:B579"/>
    <mergeCell ref="C579:I579"/>
    <mergeCell ref="A580:B580"/>
    <mergeCell ref="C580:I580"/>
    <mergeCell ref="A581:B581"/>
    <mergeCell ref="C581:I581"/>
    <mergeCell ref="A582:C582"/>
    <mergeCell ref="D582:H582"/>
    <mergeCell ref="A599:H599"/>
    <mergeCell ref="A600:I600"/>
    <mergeCell ref="A601:I601"/>
    <mergeCell ref="A602:I602"/>
    <mergeCell ref="A603:I603"/>
    <mergeCell ref="A604:I604"/>
    <mergeCell ref="A605:I605"/>
    <mergeCell ref="A583:B583"/>
    <mergeCell ref="A584:B587"/>
    <mergeCell ref="D584:D585"/>
    <mergeCell ref="G584:G585"/>
    <mergeCell ref="H584:H585"/>
    <mergeCell ref="I584:I585"/>
    <mergeCell ref="A588:B588"/>
    <mergeCell ref="A589:A597"/>
    <mergeCell ref="A598:B59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14" zoomScaleNormal="100" workbookViewId="0">
      <selection activeCell="B11" sqref="B11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5" t="s">
        <v>0</v>
      </c>
      <c r="B2" s="197" t="s">
        <v>1</v>
      </c>
      <c r="C2" s="197"/>
      <c r="D2" s="197"/>
    </row>
    <row r="3" spans="1:9">
      <c r="A3" s="75" t="s">
        <v>2</v>
      </c>
      <c r="B3" s="197" t="s">
        <v>75</v>
      </c>
      <c r="C3" s="197"/>
      <c r="D3" s="197"/>
    </row>
    <row r="4" spans="1:9">
      <c r="A4" s="75" t="s">
        <v>4</v>
      </c>
      <c r="B4" s="197" t="s">
        <v>76</v>
      </c>
      <c r="C4" s="197"/>
      <c r="D4" s="197"/>
    </row>
    <row r="5" spans="1:9">
      <c r="A5" s="75" t="s">
        <v>6</v>
      </c>
      <c r="B5" s="197" t="s">
        <v>100</v>
      </c>
      <c r="C5" s="197"/>
      <c r="D5" s="197"/>
    </row>
    <row r="6" spans="1:9">
      <c r="A6" s="231"/>
      <c r="B6" s="231"/>
      <c r="C6" s="85"/>
      <c r="D6" s="85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8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209"/>
      <c r="B9" s="8" t="s">
        <v>43</v>
      </c>
      <c r="C9" s="8" t="s">
        <v>102</v>
      </c>
      <c r="D9" s="8" t="s">
        <v>99</v>
      </c>
    </row>
    <row r="10" spans="1:9" ht="15" thickBot="1">
      <c r="A10" s="209"/>
      <c r="B10" s="77"/>
      <c r="C10" s="77"/>
      <c r="D10" s="5" t="s">
        <v>103</v>
      </c>
    </row>
    <row r="11" spans="1:9" ht="13.5" thickTop="1">
      <c r="A11" s="7">
        <f>'4B_N2O emission'!B12</f>
        <v>2011</v>
      </c>
      <c r="B11" s="99">
        <f>'4C1_Amount_Waste_OpenBurned'!G12</f>
        <v>44.011924109999995</v>
      </c>
      <c r="C11" s="79">
        <f>$H$11</f>
        <v>6500</v>
      </c>
      <c r="D11" s="97">
        <f>B11*C11/(10^6)</f>
        <v>0.28607750671499999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2012</v>
      </c>
      <c r="B12" s="100">
        <f>'4C1_Amount_Waste_OpenBurned'!G13</f>
        <v>44.963728039999999</v>
      </c>
      <c r="C12" s="53">
        <f t="shared" ref="C12:C31" si="0">$H$11</f>
        <v>6500</v>
      </c>
      <c r="D12" s="87">
        <f t="shared" ref="D12:D31" si="1">B12*C12/(10^6)</f>
        <v>0.29226423226000003</v>
      </c>
    </row>
    <row r="13" spans="1:9">
      <c r="A13" s="7">
        <f>'4B_N2O emission'!B14</f>
        <v>2013</v>
      </c>
      <c r="B13" s="100">
        <f>'4C1_Amount_Waste_OpenBurned'!G14</f>
        <v>46.033797809999996</v>
      </c>
      <c r="C13" s="53">
        <f t="shared" si="0"/>
        <v>6500</v>
      </c>
      <c r="D13" s="87">
        <f t="shared" si="1"/>
        <v>0.29921968576499997</v>
      </c>
    </row>
    <row r="14" spans="1:9">
      <c r="A14" s="7">
        <f>'4B_N2O emission'!B15</f>
        <v>2014</v>
      </c>
      <c r="B14" s="100">
        <f>'4C1_Amount_Waste_OpenBurned'!G15</f>
        <v>47.095998180000002</v>
      </c>
      <c r="C14" s="53">
        <f t="shared" si="0"/>
        <v>6500</v>
      </c>
      <c r="D14" s="87">
        <f t="shared" si="1"/>
        <v>0.30612398817000003</v>
      </c>
    </row>
    <row r="15" spans="1:9">
      <c r="A15" s="7">
        <f>'4B_N2O emission'!B16</f>
        <v>2015</v>
      </c>
      <c r="B15" s="100">
        <f>'4C1_Amount_Waste_OpenBurned'!G16</f>
        <v>48.152830495000003</v>
      </c>
      <c r="C15" s="53">
        <f t="shared" si="0"/>
        <v>6500</v>
      </c>
      <c r="D15" s="87">
        <f t="shared" si="1"/>
        <v>0.3129933982175</v>
      </c>
    </row>
    <row r="16" spans="1:9">
      <c r="A16" s="7">
        <f>'4B_N2O emission'!B17</f>
        <v>2016</v>
      </c>
      <c r="B16" s="100">
        <f>'4C1_Amount_Waste_OpenBurned'!G17</f>
        <v>49.20106268</v>
      </c>
      <c r="C16" s="53">
        <f t="shared" si="0"/>
        <v>6500</v>
      </c>
      <c r="D16" s="87">
        <f t="shared" si="1"/>
        <v>0.31980690742000001</v>
      </c>
    </row>
    <row r="17" spans="1:4">
      <c r="A17" s="7">
        <f>'4B_N2O emission'!B18</f>
        <v>2017</v>
      </c>
      <c r="B17" s="100">
        <f>'4C1_Amount_Waste_OpenBurned'!G18</f>
        <v>50.561587647724998</v>
      </c>
      <c r="C17" s="53">
        <f t="shared" si="0"/>
        <v>6500</v>
      </c>
      <c r="D17" s="87">
        <f t="shared" si="1"/>
        <v>0.32865031971021247</v>
      </c>
    </row>
    <row r="18" spans="1:4">
      <c r="A18" s="7">
        <f>'4B_N2O emission'!B19</f>
        <v>2018</v>
      </c>
      <c r="B18" s="100">
        <f>'4C1_Amount_Waste_OpenBurned'!G19</f>
        <v>51.853272650025005</v>
      </c>
      <c r="C18" s="53">
        <f t="shared" si="0"/>
        <v>6500</v>
      </c>
      <c r="D18" s="87">
        <f t="shared" si="1"/>
        <v>0.33704627222516254</v>
      </c>
    </row>
    <row r="19" spans="1:4">
      <c r="A19" s="7">
        <f>'4B_N2O emission'!B20</f>
        <v>2019</v>
      </c>
      <c r="B19" s="100">
        <f>'4C1_Amount_Waste_OpenBurned'!G20</f>
        <v>53.144957652325004</v>
      </c>
      <c r="C19" s="53">
        <f t="shared" si="0"/>
        <v>6500</v>
      </c>
      <c r="D19" s="87">
        <f t="shared" si="1"/>
        <v>0.34544222474011255</v>
      </c>
    </row>
    <row r="20" spans="1:4">
      <c r="A20" s="7">
        <f>'4B_N2O emission'!B21</f>
        <v>2020</v>
      </c>
      <c r="B20" s="100">
        <f>'4C1_Amount_Waste_OpenBurned'!G21</f>
        <v>54.436642654624997</v>
      </c>
      <c r="C20" s="53">
        <f>$H$11</f>
        <v>6500</v>
      </c>
      <c r="D20" s="87">
        <f t="shared" si="1"/>
        <v>0.3538381772550625</v>
      </c>
    </row>
    <row r="21" spans="1:4">
      <c r="A21" s="7">
        <f>'4B_N2O emission'!B22</f>
        <v>2021</v>
      </c>
      <c r="B21" s="100">
        <f>'4C1_Amount_Waste_OpenBurned'!G22</f>
        <v>55.728327656924996</v>
      </c>
      <c r="C21" s="53">
        <f t="shared" si="0"/>
        <v>6500</v>
      </c>
      <c r="D21" s="87">
        <f t="shared" si="1"/>
        <v>0.36223412977001246</v>
      </c>
    </row>
    <row r="22" spans="1:4">
      <c r="A22" s="7">
        <f>'4B_N2O emission'!B23</f>
        <v>2022</v>
      </c>
      <c r="B22" s="100">
        <f>'4C1_Amount_Waste_OpenBurned'!G23</f>
        <v>57.020012659224996</v>
      </c>
      <c r="C22" s="53">
        <f t="shared" si="0"/>
        <v>6500</v>
      </c>
      <c r="D22" s="87">
        <f t="shared" si="1"/>
        <v>0.37063008228496247</v>
      </c>
    </row>
    <row r="23" spans="1:4">
      <c r="A23" s="7">
        <f>'4B_N2O emission'!B24</f>
        <v>2023</v>
      </c>
      <c r="B23" s="100">
        <f>'4C1_Amount_Waste_OpenBurned'!G24</f>
        <v>58.311697661524995</v>
      </c>
      <c r="C23" s="53">
        <f t="shared" si="0"/>
        <v>6500</v>
      </c>
      <c r="D23" s="87">
        <f t="shared" si="1"/>
        <v>0.37902603479991248</v>
      </c>
    </row>
    <row r="24" spans="1:4">
      <c r="A24" s="7">
        <f>'4B_N2O emission'!B25</f>
        <v>2024</v>
      </c>
      <c r="B24" s="100">
        <f>'4C1_Amount_Waste_OpenBurned'!G25</f>
        <v>59.603382663825002</v>
      </c>
      <c r="C24" s="53">
        <f t="shared" si="0"/>
        <v>6500</v>
      </c>
      <c r="D24" s="87">
        <f t="shared" si="1"/>
        <v>0.38742198731486249</v>
      </c>
    </row>
    <row r="25" spans="1:4">
      <c r="A25" s="7">
        <f>'4B_N2O emission'!B26</f>
        <v>2025</v>
      </c>
      <c r="B25" s="100">
        <f>'4C1_Amount_Waste_OpenBurned'!G26</f>
        <v>60.895067666125001</v>
      </c>
      <c r="C25" s="53">
        <f t="shared" si="0"/>
        <v>6500</v>
      </c>
      <c r="D25" s="87">
        <f t="shared" si="1"/>
        <v>0.3958179398298125</v>
      </c>
    </row>
    <row r="26" spans="1:4">
      <c r="A26" s="7">
        <f>'4B_N2O emission'!B27</f>
        <v>2026</v>
      </c>
      <c r="B26" s="100">
        <f>'4C1_Amount_Waste_OpenBurned'!G27</f>
        <v>62.186752668424987</v>
      </c>
      <c r="C26" s="53">
        <f t="shared" si="0"/>
        <v>6500</v>
      </c>
      <c r="D26" s="87">
        <f t="shared" si="1"/>
        <v>0.4042138923447624</v>
      </c>
    </row>
    <row r="27" spans="1:4">
      <c r="A27" s="7">
        <f>'4B_N2O emission'!B28</f>
        <v>2027</v>
      </c>
      <c r="B27" s="100">
        <f>'4C1_Amount_Waste_OpenBurned'!G28</f>
        <v>63.478437670725008</v>
      </c>
      <c r="C27" s="53">
        <f t="shared" si="0"/>
        <v>6500</v>
      </c>
      <c r="D27" s="87">
        <f t="shared" si="1"/>
        <v>0.41260984485971253</v>
      </c>
    </row>
    <row r="28" spans="1:4">
      <c r="A28" s="7">
        <f>'4B_N2O emission'!B29</f>
        <v>2028</v>
      </c>
      <c r="B28" s="100">
        <f>'4C1_Amount_Waste_OpenBurned'!G29</f>
        <v>64.770122673025</v>
      </c>
      <c r="C28" s="53">
        <f t="shared" si="0"/>
        <v>6500</v>
      </c>
      <c r="D28" s="87">
        <f t="shared" si="1"/>
        <v>0.42100579737466248</v>
      </c>
    </row>
    <row r="29" spans="1:4">
      <c r="A29" s="7">
        <f>'4B_N2O emission'!B30</f>
        <v>2029</v>
      </c>
      <c r="B29" s="100">
        <f>'4C1_Amount_Waste_OpenBurned'!G30</f>
        <v>66.061807675324999</v>
      </c>
      <c r="C29" s="53">
        <f t="shared" si="0"/>
        <v>6500</v>
      </c>
      <c r="D29" s="87">
        <f t="shared" si="1"/>
        <v>0.42940174988961249</v>
      </c>
    </row>
    <row r="30" spans="1:4">
      <c r="A30" s="7">
        <f>'4B_N2O emission'!B31</f>
        <v>2030</v>
      </c>
      <c r="B30" s="100">
        <f>'4C1_Amount_Waste_OpenBurned'!G31</f>
        <v>67.353492677624999</v>
      </c>
      <c r="C30" s="53">
        <f t="shared" si="0"/>
        <v>6500</v>
      </c>
      <c r="D30" s="87">
        <f t="shared" si="1"/>
        <v>0.43779770240456251</v>
      </c>
    </row>
    <row r="31" spans="1:4">
      <c r="A31" s="7">
        <f>'4B_N2O emission'!B32</f>
        <v>2031</v>
      </c>
      <c r="B31" s="101">
        <f>'4C1_Amount_Waste_OpenBurned'!G32</f>
        <v>0</v>
      </c>
      <c r="C31" s="55">
        <f t="shared" si="0"/>
        <v>6500</v>
      </c>
      <c r="D31" s="98">
        <f t="shared" si="1"/>
        <v>0</v>
      </c>
    </row>
    <row r="32" spans="1:4">
      <c r="A32" s="234" t="s">
        <v>104</v>
      </c>
      <c r="B32" s="235"/>
      <c r="C32" s="235"/>
      <c r="D32" s="235"/>
    </row>
    <row r="33" spans="1:4">
      <c r="A33" s="236" t="s">
        <v>105</v>
      </c>
      <c r="B33" s="237"/>
      <c r="C33" s="237"/>
      <c r="D33" s="237"/>
    </row>
    <row r="34" spans="1:4">
      <c r="A34" s="238" t="s">
        <v>106</v>
      </c>
      <c r="B34" s="239"/>
      <c r="C34" s="239"/>
      <c r="D34" s="239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8" zoomScaleNormal="100" workbookViewId="0">
      <selection activeCell="B12" sqref="B1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5" t="s">
        <v>0</v>
      </c>
      <c r="B2" s="197" t="s">
        <v>1</v>
      </c>
      <c r="C2" s="197"/>
      <c r="D2" s="197"/>
    </row>
    <row r="3" spans="1:9" ht="14.25" customHeight="1">
      <c r="A3" s="75" t="s">
        <v>2</v>
      </c>
      <c r="B3" s="197" t="s">
        <v>75</v>
      </c>
      <c r="C3" s="197"/>
      <c r="D3" s="197"/>
    </row>
    <row r="4" spans="1:9" ht="14.25" customHeight="1">
      <c r="A4" s="75" t="s">
        <v>4</v>
      </c>
      <c r="B4" s="197" t="s">
        <v>76</v>
      </c>
      <c r="C4" s="197"/>
      <c r="D4" s="197"/>
    </row>
    <row r="5" spans="1:9" ht="14.25" customHeight="1">
      <c r="A5" s="75" t="s">
        <v>6</v>
      </c>
      <c r="B5" s="197" t="s">
        <v>111</v>
      </c>
      <c r="C5" s="197"/>
      <c r="D5" s="197"/>
    </row>
    <row r="6" spans="1:9">
      <c r="A6" s="231"/>
      <c r="B6" s="231"/>
      <c r="C6" s="85"/>
      <c r="D6" s="85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8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209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7"/>
      <c r="C10" s="77"/>
      <c r="D10" s="5" t="s">
        <v>114</v>
      </c>
    </row>
    <row r="11" spans="1:9" ht="13.5" customHeight="1" thickTop="1">
      <c r="A11" s="54" t="s">
        <v>201</v>
      </c>
      <c r="E11" s="91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2011</v>
      </c>
      <c r="B12" s="100">
        <f>'4C1_Amount_Waste_OpenBurned'!G12</f>
        <v>44.011924109999995</v>
      </c>
      <c r="C12" s="53">
        <f>$H$11*1000</f>
        <v>150</v>
      </c>
      <c r="D12" s="143">
        <f>B12*C12/(10^6)</f>
        <v>6.6017886164999994E-3</v>
      </c>
    </row>
    <row r="13" spans="1:9" ht="13.5" customHeight="1">
      <c r="A13" s="8">
        <f>'4B_N2O emission'!B13</f>
        <v>2012</v>
      </c>
      <c r="B13" s="100">
        <f>'4C1_Amount_Waste_OpenBurned'!G13</f>
        <v>44.963728039999999</v>
      </c>
      <c r="C13" s="53">
        <f t="shared" ref="C13:C32" si="0">$H$11*1000</f>
        <v>150</v>
      </c>
      <c r="D13" s="143">
        <f t="shared" ref="D13:D32" si="1">B13*C13/(10^6)</f>
        <v>6.7445592059999998E-3</v>
      </c>
    </row>
    <row r="14" spans="1:9" ht="13.5" customHeight="1">
      <c r="A14" s="8">
        <f>'4B_N2O emission'!B14</f>
        <v>2013</v>
      </c>
      <c r="B14" s="100">
        <f>'4C1_Amount_Waste_OpenBurned'!G14</f>
        <v>46.033797809999996</v>
      </c>
      <c r="C14" s="53">
        <f t="shared" si="0"/>
        <v>150</v>
      </c>
      <c r="D14" s="143">
        <f t="shared" si="1"/>
        <v>6.9050696714999995E-3</v>
      </c>
    </row>
    <row r="15" spans="1:9" ht="13.5" customHeight="1">
      <c r="A15" s="8">
        <f>'4B_N2O emission'!B15</f>
        <v>2014</v>
      </c>
      <c r="B15" s="100">
        <f>'4C1_Amount_Waste_OpenBurned'!G15</f>
        <v>47.095998180000002</v>
      </c>
      <c r="C15" s="53">
        <f t="shared" si="0"/>
        <v>150</v>
      </c>
      <c r="D15" s="143">
        <f t="shared" si="1"/>
        <v>7.064399727E-3</v>
      </c>
    </row>
    <row r="16" spans="1:9" ht="13.5" customHeight="1">
      <c r="A16" s="8">
        <f>'4B_N2O emission'!B16</f>
        <v>2015</v>
      </c>
      <c r="B16" s="100">
        <f>'4C1_Amount_Waste_OpenBurned'!G16</f>
        <v>48.152830495000003</v>
      </c>
      <c r="C16" s="53">
        <f t="shared" si="0"/>
        <v>150</v>
      </c>
      <c r="D16" s="143">
        <f t="shared" si="1"/>
        <v>7.2229245742500003E-3</v>
      </c>
    </row>
    <row r="17" spans="1:4" ht="13.5" customHeight="1">
      <c r="A17" s="8">
        <f>'4B_N2O emission'!B17</f>
        <v>2016</v>
      </c>
      <c r="B17" s="100">
        <f>'4C1_Amount_Waste_OpenBurned'!G17</f>
        <v>49.20106268</v>
      </c>
      <c r="C17" s="53">
        <f t="shared" si="0"/>
        <v>150</v>
      </c>
      <c r="D17" s="143">
        <f t="shared" si="1"/>
        <v>7.380159402E-3</v>
      </c>
    </row>
    <row r="18" spans="1:4" ht="13.5" customHeight="1">
      <c r="A18" s="8">
        <f>'4B_N2O emission'!B18</f>
        <v>2017</v>
      </c>
      <c r="B18" s="100">
        <f>'4C1_Amount_Waste_OpenBurned'!G18</f>
        <v>50.561587647724998</v>
      </c>
      <c r="C18" s="53">
        <f t="shared" si="0"/>
        <v>150</v>
      </c>
      <c r="D18" s="143">
        <f t="shared" si="1"/>
        <v>7.5842381471587497E-3</v>
      </c>
    </row>
    <row r="19" spans="1:4" ht="13.5" customHeight="1">
      <c r="A19" s="8">
        <f>'4B_N2O emission'!B19</f>
        <v>2018</v>
      </c>
      <c r="B19" s="100">
        <f>'4C1_Amount_Waste_OpenBurned'!G19</f>
        <v>51.853272650025005</v>
      </c>
      <c r="C19" s="53">
        <f t="shared" si="0"/>
        <v>150</v>
      </c>
      <c r="D19" s="143">
        <f t="shared" si="1"/>
        <v>7.7779908975037504E-3</v>
      </c>
    </row>
    <row r="20" spans="1:4" ht="13.5" customHeight="1">
      <c r="A20" s="8">
        <f>'4B_N2O emission'!B20</f>
        <v>2019</v>
      </c>
      <c r="B20" s="100">
        <f>'4C1_Amount_Waste_OpenBurned'!G20</f>
        <v>53.144957652325004</v>
      </c>
      <c r="C20" s="53">
        <f t="shared" si="0"/>
        <v>150</v>
      </c>
      <c r="D20" s="143">
        <f t="shared" si="1"/>
        <v>7.9717436478487502E-3</v>
      </c>
    </row>
    <row r="21" spans="1:4" ht="13.5" customHeight="1">
      <c r="A21" s="8">
        <f>'4B_N2O emission'!B21</f>
        <v>2020</v>
      </c>
      <c r="B21" s="100">
        <f>'4C1_Amount_Waste_OpenBurned'!G21</f>
        <v>54.436642654624997</v>
      </c>
      <c r="C21" s="53">
        <f t="shared" si="0"/>
        <v>150</v>
      </c>
      <c r="D21" s="143">
        <f t="shared" si="1"/>
        <v>8.1654963981937501E-3</v>
      </c>
    </row>
    <row r="22" spans="1:4" ht="13.5" customHeight="1">
      <c r="A22" s="8">
        <f>'4B_N2O emission'!B22</f>
        <v>2021</v>
      </c>
      <c r="B22" s="100">
        <f>'4C1_Amount_Waste_OpenBurned'!G22</f>
        <v>55.728327656924996</v>
      </c>
      <c r="C22" s="53">
        <f t="shared" si="0"/>
        <v>150</v>
      </c>
      <c r="D22" s="143">
        <f t="shared" si="1"/>
        <v>8.3592491485387499E-3</v>
      </c>
    </row>
    <row r="23" spans="1:4" ht="13.5" customHeight="1">
      <c r="A23" s="8">
        <f>'4B_N2O emission'!B23</f>
        <v>2022</v>
      </c>
      <c r="B23" s="100">
        <f>'4C1_Amount_Waste_OpenBurned'!G23</f>
        <v>57.020012659224996</v>
      </c>
      <c r="C23" s="53">
        <f t="shared" si="0"/>
        <v>150</v>
      </c>
      <c r="D23" s="143">
        <f t="shared" si="1"/>
        <v>8.5530018988837497E-3</v>
      </c>
    </row>
    <row r="24" spans="1:4" ht="13.5" customHeight="1">
      <c r="A24" s="8">
        <f>'4B_N2O emission'!B24</f>
        <v>2023</v>
      </c>
      <c r="B24" s="100">
        <f>'4C1_Amount_Waste_OpenBurned'!G24</f>
        <v>58.311697661524995</v>
      </c>
      <c r="C24" s="53">
        <f t="shared" si="0"/>
        <v>150</v>
      </c>
      <c r="D24" s="143">
        <f t="shared" si="1"/>
        <v>8.7467546492287496E-3</v>
      </c>
    </row>
    <row r="25" spans="1:4" ht="13.5" customHeight="1">
      <c r="A25" s="8">
        <f>'4B_N2O emission'!B25</f>
        <v>2024</v>
      </c>
      <c r="B25" s="100">
        <f>'4C1_Amount_Waste_OpenBurned'!G25</f>
        <v>59.603382663825002</v>
      </c>
      <c r="C25" s="53">
        <f t="shared" si="0"/>
        <v>150</v>
      </c>
      <c r="D25" s="143">
        <f t="shared" si="1"/>
        <v>8.9405073995737511E-3</v>
      </c>
    </row>
    <row r="26" spans="1:4" ht="13.5" customHeight="1">
      <c r="A26" s="8">
        <f>'4B_N2O emission'!B26</f>
        <v>2025</v>
      </c>
      <c r="B26" s="100">
        <f>'4C1_Amount_Waste_OpenBurned'!G26</f>
        <v>60.895067666125001</v>
      </c>
      <c r="C26" s="53">
        <f t="shared" si="0"/>
        <v>150</v>
      </c>
      <c r="D26" s="143">
        <f t="shared" si="1"/>
        <v>9.1342601499187492E-3</v>
      </c>
    </row>
    <row r="27" spans="1:4" ht="13.5" customHeight="1">
      <c r="A27" s="8">
        <f>'4B_N2O emission'!B27</f>
        <v>2026</v>
      </c>
      <c r="B27" s="100">
        <f>'4C1_Amount_Waste_OpenBurned'!G27</f>
        <v>62.186752668424987</v>
      </c>
      <c r="C27" s="53">
        <f t="shared" si="0"/>
        <v>150</v>
      </c>
      <c r="D27" s="143">
        <f t="shared" si="1"/>
        <v>9.3280129002637473E-3</v>
      </c>
    </row>
    <row r="28" spans="1:4" ht="13.5" customHeight="1">
      <c r="A28" s="8">
        <f>'4B_N2O emission'!B28</f>
        <v>2027</v>
      </c>
      <c r="B28" s="100">
        <f>'4C1_Amount_Waste_OpenBurned'!G28</f>
        <v>63.478437670725008</v>
      </c>
      <c r="C28" s="53">
        <f t="shared" si="0"/>
        <v>150</v>
      </c>
      <c r="D28" s="143">
        <f t="shared" si="1"/>
        <v>9.5217656506087506E-3</v>
      </c>
    </row>
    <row r="29" spans="1:4" ht="13.5" customHeight="1">
      <c r="A29" s="8">
        <f>'4B_N2O emission'!B29</f>
        <v>2028</v>
      </c>
      <c r="B29" s="100">
        <f>'4C1_Amount_Waste_OpenBurned'!G29</f>
        <v>64.770122673025</v>
      </c>
      <c r="C29" s="53">
        <f t="shared" si="0"/>
        <v>150</v>
      </c>
      <c r="D29" s="143">
        <f t="shared" si="1"/>
        <v>9.7155184009537505E-3</v>
      </c>
    </row>
    <row r="30" spans="1:4" ht="13.5" customHeight="1">
      <c r="A30" s="8">
        <f>'4B_N2O emission'!B30</f>
        <v>2029</v>
      </c>
      <c r="B30" s="100">
        <f>'4C1_Amount_Waste_OpenBurned'!G30</f>
        <v>66.061807675324999</v>
      </c>
      <c r="C30" s="53">
        <f t="shared" si="0"/>
        <v>150</v>
      </c>
      <c r="D30" s="143">
        <f t="shared" si="1"/>
        <v>9.9092711512987503E-3</v>
      </c>
    </row>
    <row r="31" spans="1:4" ht="13.5" customHeight="1">
      <c r="A31" s="8">
        <f>'4B_N2O emission'!B31</f>
        <v>2030</v>
      </c>
      <c r="B31" s="100">
        <f>'4C1_Amount_Waste_OpenBurned'!G31</f>
        <v>67.353492677624999</v>
      </c>
      <c r="C31" s="53">
        <f t="shared" si="0"/>
        <v>150</v>
      </c>
      <c r="D31" s="143">
        <f t="shared" si="1"/>
        <v>1.010302390164375E-2</v>
      </c>
    </row>
    <row r="32" spans="1:4" ht="13.5" customHeight="1">
      <c r="A32" s="8">
        <f>'4B_N2O emission'!B32</f>
        <v>2031</v>
      </c>
      <c r="B32" s="101">
        <f>'4C1_Amount_Waste_OpenBurned'!G32</f>
        <v>0</v>
      </c>
      <c r="C32" s="55">
        <f t="shared" si="0"/>
        <v>150</v>
      </c>
      <c r="D32" s="144">
        <f t="shared" si="1"/>
        <v>0</v>
      </c>
    </row>
    <row r="33" spans="1:4" ht="15" customHeight="1">
      <c r="A33" s="234" t="s">
        <v>104</v>
      </c>
      <c r="B33" s="235"/>
      <c r="C33" s="235"/>
      <c r="D33" s="235"/>
    </row>
    <row r="34" spans="1:4" ht="15" customHeight="1">
      <c r="A34" s="236" t="s">
        <v>115</v>
      </c>
      <c r="B34" s="237"/>
      <c r="C34" s="237"/>
      <c r="D34" s="237"/>
    </row>
    <row r="35" spans="1:4" ht="12.75" customHeight="1">
      <c r="A35" s="238" t="s">
        <v>106</v>
      </c>
      <c r="B35" s="239"/>
      <c r="C35" s="239"/>
      <c r="D35" s="239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"/>
  <sheetViews>
    <sheetView zoomScaleNormal="100" workbookViewId="0">
      <selection activeCell="B59" sqref="B59"/>
    </sheetView>
  </sheetViews>
  <sheetFormatPr defaultRowHeight="12.75"/>
  <cols>
    <col min="1" max="1" width="9.140625" style="145"/>
    <col min="2" max="2" width="11.42578125" style="145" bestFit="1" customWidth="1"/>
    <col min="3" max="3" width="17.85546875" style="145" customWidth="1"/>
    <col min="4" max="4" width="12.28515625" style="145" bestFit="1" customWidth="1"/>
    <col min="5" max="5" width="19.140625" style="145" customWidth="1"/>
    <col min="6" max="6" width="16.140625" style="145" customWidth="1"/>
    <col min="7" max="16384" width="9.140625" style="145"/>
  </cols>
  <sheetData>
    <row r="2" spans="1:6" ht="13.5" thickBot="1">
      <c r="A2" s="127" t="s">
        <v>265</v>
      </c>
    </row>
    <row r="3" spans="1:6" ht="16.5" customHeight="1" thickBot="1">
      <c r="A3" s="255" t="s">
        <v>259</v>
      </c>
      <c r="B3" s="257" t="s">
        <v>264</v>
      </c>
      <c r="C3" s="258"/>
      <c r="D3" s="258"/>
      <c r="E3" s="258"/>
      <c r="F3" s="259"/>
    </row>
    <row r="4" spans="1:6" ht="16.5" thickBot="1">
      <c r="A4" s="256"/>
      <c r="B4" s="257" t="s">
        <v>310</v>
      </c>
      <c r="C4" s="259"/>
      <c r="D4" s="257" t="s">
        <v>311</v>
      </c>
      <c r="E4" s="259"/>
      <c r="F4" s="251" t="s">
        <v>312</v>
      </c>
    </row>
    <row r="5" spans="1:6" ht="15.75">
      <c r="A5" s="256"/>
      <c r="B5" s="158" t="s">
        <v>313</v>
      </c>
      <c r="C5" s="158" t="s">
        <v>314</v>
      </c>
      <c r="D5" s="158" t="s">
        <v>315</v>
      </c>
      <c r="E5" s="158" t="s">
        <v>314</v>
      </c>
      <c r="F5" s="252"/>
    </row>
    <row r="6" spans="1:6">
      <c r="A6" s="159">
        <f>'4B_N2O emission'!B12</f>
        <v>2011</v>
      </c>
      <c r="B6" s="146">
        <f>'4B_CH4 emissions'!G12</f>
        <v>3.5946802620000003E-2</v>
      </c>
      <c r="C6" s="147">
        <f>B6*21</f>
        <v>0.75488285502000008</v>
      </c>
      <c r="D6" s="148">
        <f>'4B_N2O emission'!E12</f>
        <v>2.6960101964999999E-3</v>
      </c>
      <c r="E6" s="147">
        <f>D6*310</f>
        <v>0.83576316091499991</v>
      </c>
      <c r="F6" s="149">
        <f>E6+C6</f>
        <v>1.590646015935</v>
      </c>
    </row>
    <row r="7" spans="1:6">
      <c r="A7" s="159">
        <f>'4B_N2O emission'!B13</f>
        <v>2012</v>
      </c>
      <c r="B7" s="146">
        <f>'4B_CH4 emissions'!G13</f>
        <v>3.6717697440000002E-2</v>
      </c>
      <c r="C7" s="147">
        <f t="shared" ref="C7:C25" si="0">B7*21</f>
        <v>0.77107164624000002</v>
      </c>
      <c r="D7" s="148">
        <f>'4B_N2O emission'!E13</f>
        <v>2.753827308E-3</v>
      </c>
      <c r="E7" s="147">
        <f t="shared" ref="E7:E25" si="1">D7*310</f>
        <v>0.85368646548000005</v>
      </c>
      <c r="F7" s="149">
        <f t="shared" ref="F7:F25" si="2">E7+C7</f>
        <v>1.6247581117200001</v>
      </c>
    </row>
    <row r="8" spans="1:6">
      <c r="A8" s="159">
        <f>'4B_N2O emission'!B14</f>
        <v>2013</v>
      </c>
      <c r="B8" s="146">
        <f>'4B_CH4 emissions'!G14</f>
        <v>3.7588394519999992E-2</v>
      </c>
      <c r="C8" s="147">
        <f t="shared" si="0"/>
        <v>0.78935628491999987</v>
      </c>
      <c r="D8" s="148">
        <f>'4B_N2O emission'!E14</f>
        <v>2.8191295889999995E-3</v>
      </c>
      <c r="E8" s="147">
        <f t="shared" si="1"/>
        <v>0.87393017258999983</v>
      </c>
      <c r="F8" s="149">
        <f t="shared" si="2"/>
        <v>1.6632864575099997</v>
      </c>
    </row>
    <row r="9" spans="1:6">
      <c r="A9" s="159">
        <f>'4B_N2O emission'!B15</f>
        <v>2014</v>
      </c>
      <c r="B9" s="146">
        <f>'4B_CH4 emissions'!G15</f>
        <v>3.8452227120000002E-2</v>
      </c>
      <c r="C9" s="147">
        <f t="shared" si="0"/>
        <v>0.80749676952000005</v>
      </c>
      <c r="D9" s="148">
        <f>'4B_N2O emission'!E15</f>
        <v>2.883917034E-3</v>
      </c>
      <c r="E9" s="147">
        <f t="shared" si="1"/>
        <v>0.89401428053999998</v>
      </c>
      <c r="F9" s="149">
        <f t="shared" si="2"/>
        <v>1.7015110500600001</v>
      </c>
    </row>
    <row r="10" spans="1:6">
      <c r="A10" s="159">
        <f>'4B_N2O emission'!B16</f>
        <v>2015</v>
      </c>
      <c r="B10" s="146">
        <f>'4B_CH4 emissions'!G16</f>
        <v>3.9311303399999997E-2</v>
      </c>
      <c r="C10" s="147">
        <f t="shared" si="0"/>
        <v>0.82553737139999994</v>
      </c>
      <c r="D10" s="148">
        <f>'4B_N2O emission'!E16</f>
        <v>2.9483477550000001E-3</v>
      </c>
      <c r="E10" s="147">
        <f t="shared" si="1"/>
        <v>0.91398780405000002</v>
      </c>
      <c r="F10" s="149">
        <f t="shared" si="2"/>
        <v>1.7395251754499998</v>
      </c>
    </row>
    <row r="11" spans="1:6">
      <c r="A11" s="159">
        <f>'4B_N2O emission'!B17</f>
        <v>2016</v>
      </c>
      <c r="B11" s="146">
        <f>'4B_CH4 emissions'!G17</f>
        <v>4.0163647500000003E-2</v>
      </c>
      <c r="C11" s="147">
        <f t="shared" si="0"/>
        <v>0.84343659750000011</v>
      </c>
      <c r="D11" s="148">
        <f>'4B_N2O emission'!E17</f>
        <v>3.0122735625000003E-3</v>
      </c>
      <c r="E11" s="147">
        <f t="shared" si="1"/>
        <v>0.93380480437500013</v>
      </c>
      <c r="F11" s="149">
        <f t="shared" si="2"/>
        <v>1.7772414018750002</v>
      </c>
    </row>
    <row r="12" spans="1:6">
      <c r="A12" s="159">
        <f>'4B_N2O emission'!B18</f>
        <v>2017</v>
      </c>
      <c r="B12" s="146">
        <f>'4B_CH4 emissions'!G18</f>
        <v>4.2452467510275892E-2</v>
      </c>
      <c r="C12" s="147">
        <f t="shared" si="0"/>
        <v>0.89150181771579373</v>
      </c>
      <c r="D12" s="148">
        <f>'4B_N2O emission'!E18</f>
        <v>3.1839350632706922E-3</v>
      </c>
      <c r="E12" s="147">
        <f t="shared" si="1"/>
        <v>0.98701986961391464</v>
      </c>
      <c r="F12" s="149">
        <f t="shared" si="2"/>
        <v>1.8785216873297084</v>
      </c>
    </row>
    <row r="13" spans="1:6">
      <c r="A13" s="159">
        <f>'4B_N2O emission'!B19</f>
        <v>2018</v>
      </c>
      <c r="B13" s="146">
        <f>'4B_CH4 emissions'!G19</f>
        <v>4.4777458016986002E-2</v>
      </c>
      <c r="C13" s="147">
        <f t="shared" si="0"/>
        <v>0.94032661835670606</v>
      </c>
      <c r="D13" s="148">
        <f>'4B_N2O emission'!E19</f>
        <v>3.3583093512739503E-3</v>
      </c>
      <c r="E13" s="147">
        <f t="shared" si="1"/>
        <v>1.0410758988949247</v>
      </c>
      <c r="F13" s="149">
        <f t="shared" si="2"/>
        <v>1.9814025172516307</v>
      </c>
    </row>
    <row r="14" spans="1:6">
      <c r="A14" s="159">
        <f>'4B_N2O emission'!B20</f>
        <v>2019</v>
      </c>
      <c r="B14" s="146">
        <f>'4B_CH4 emissions'!G20</f>
        <v>4.7200490965843361E-2</v>
      </c>
      <c r="C14" s="147">
        <f t="shared" si="0"/>
        <v>0.99121031028271056</v>
      </c>
      <c r="D14" s="148">
        <f>'4B_N2O emission'!E20</f>
        <v>3.5400368224382524E-3</v>
      </c>
      <c r="E14" s="147">
        <f t="shared" si="1"/>
        <v>1.0974114149558583</v>
      </c>
      <c r="F14" s="149">
        <f t="shared" si="2"/>
        <v>2.0886217252385686</v>
      </c>
    </row>
    <row r="15" spans="1:6">
      <c r="A15" s="159">
        <f>'4B_N2O emission'!B21</f>
        <v>2020</v>
      </c>
      <c r="B15" s="146">
        <f>'4B_CH4 emissions'!G21</f>
        <v>4.9725266302511305E-2</v>
      </c>
      <c r="C15" s="147">
        <f t="shared" si="0"/>
        <v>1.0442305923527373</v>
      </c>
      <c r="D15" s="148">
        <f>'4B_N2O emission'!E21</f>
        <v>3.7293949726883479E-3</v>
      </c>
      <c r="E15" s="147">
        <f t="shared" si="1"/>
        <v>1.1561124415333879</v>
      </c>
      <c r="F15" s="149">
        <f t="shared" si="2"/>
        <v>2.2003430338861252</v>
      </c>
    </row>
    <row r="16" spans="1:6">
      <c r="A16" s="159">
        <f>'4B_N2O emission'!B22</f>
        <v>2021</v>
      </c>
      <c r="B16" s="146">
        <f>'4B_CH4 emissions'!G22</f>
        <v>5.2355615234582299E-2</v>
      </c>
      <c r="C16" s="147">
        <f t="shared" si="0"/>
        <v>1.0994679199262283</v>
      </c>
      <c r="D16" s="148">
        <f>'4B_N2O emission'!E22</f>
        <v>3.9266711425936726E-3</v>
      </c>
      <c r="E16" s="147">
        <f t="shared" si="1"/>
        <v>1.2172680542040386</v>
      </c>
      <c r="F16" s="149">
        <f t="shared" si="2"/>
        <v>2.3167359741302667</v>
      </c>
    </row>
    <row r="17" spans="1:7">
      <c r="A17" s="159">
        <f>'4B_N2O emission'!B23</f>
        <v>2022</v>
      </c>
      <c r="B17" s="146">
        <f>'4B_CH4 emissions'!G23</f>
        <v>5.5095504708227147E-2</v>
      </c>
      <c r="C17" s="147">
        <f t="shared" si="0"/>
        <v>1.1570055988727701</v>
      </c>
      <c r="D17" s="148">
        <f>'4B_N2O emission'!E23</f>
        <v>4.1321628531170362E-3</v>
      </c>
      <c r="E17" s="147">
        <f t="shared" si="1"/>
        <v>1.2809704844662813</v>
      </c>
      <c r="F17" s="149">
        <f t="shared" si="2"/>
        <v>2.4379760833390511</v>
      </c>
    </row>
    <row r="18" spans="1:7">
      <c r="A18" s="159">
        <f>'4B_N2O emission'!B24</f>
        <v>2023</v>
      </c>
      <c r="B18" s="146">
        <f>'4B_CH4 emissions'!G24</f>
        <v>5.7949042033395445E-2</v>
      </c>
      <c r="C18" s="147">
        <f t="shared" si="0"/>
        <v>1.2169298827013044</v>
      </c>
      <c r="D18" s="148">
        <f>'4B_N2O emission'!E24</f>
        <v>4.3461781525046582E-3</v>
      </c>
      <c r="E18" s="147">
        <f t="shared" si="1"/>
        <v>1.3473152272764441</v>
      </c>
      <c r="F18" s="149">
        <f t="shared" si="2"/>
        <v>2.5642451099777483</v>
      </c>
    </row>
    <row r="19" spans="1:7">
      <c r="A19" s="159">
        <f>'4B_N2O emission'!B25</f>
        <v>2024</v>
      </c>
      <c r="B19" s="146">
        <f>'4B_CH4 emissions'!G25</f>
        <v>6.092047966239908E-2</v>
      </c>
      <c r="C19" s="147">
        <f t="shared" si="0"/>
        <v>1.2793300729103807</v>
      </c>
      <c r="D19" s="148">
        <f>'4B_N2O emission'!E25</f>
        <v>4.5690359746799313E-3</v>
      </c>
      <c r="E19" s="147">
        <f t="shared" si="1"/>
        <v>1.4164011521507787</v>
      </c>
      <c r="F19" s="149">
        <f t="shared" si="2"/>
        <v>2.6957312250611594</v>
      </c>
    </row>
    <row r="20" spans="1:7">
      <c r="A20" s="159">
        <f>'4B_N2O emission'!B26</f>
        <v>2025</v>
      </c>
      <c r="B20" s="146">
        <f>'4B_CH4 emissions'!G26</f>
        <v>6.4014220126864307E-2</v>
      </c>
      <c r="C20" s="147">
        <f t="shared" si="0"/>
        <v>1.3442986226641505</v>
      </c>
      <c r="D20" s="148">
        <f>'4B_N2O emission'!E26</f>
        <v>4.8010665095148232E-3</v>
      </c>
      <c r="E20" s="147">
        <f t="shared" si="1"/>
        <v>1.4883306179495952</v>
      </c>
      <c r="F20" s="149">
        <f t="shared" si="2"/>
        <v>2.8326292406137457</v>
      </c>
    </row>
    <row r="21" spans="1:7">
      <c r="A21" s="159">
        <f>'4B_N2O emission'!B27</f>
        <v>2026</v>
      </c>
      <c r="B21" s="146">
        <f>'4B_CH4 emissions'!G27</f>
        <v>6.7234821138198231E-2</v>
      </c>
      <c r="C21" s="147">
        <f t="shared" si="0"/>
        <v>1.411931243902163</v>
      </c>
      <c r="D21" s="148">
        <f>'4B_N2O emission'!E27</f>
        <v>5.0426115853648666E-3</v>
      </c>
      <c r="E21" s="147">
        <f t="shared" si="1"/>
        <v>1.5632095914631086</v>
      </c>
      <c r="F21" s="149">
        <f t="shared" si="2"/>
        <v>2.9751408353652717</v>
      </c>
    </row>
    <row r="22" spans="1:7">
      <c r="A22" s="159">
        <f>'4B_N2O emission'!B28</f>
        <v>2027</v>
      </c>
      <c r="B22" s="146">
        <f>'4B_CH4 emissions'!G28</f>
        <v>7.0587000856880175E-2</v>
      </c>
      <c r="C22" s="147">
        <f t="shared" si="0"/>
        <v>1.4823270179944836</v>
      </c>
      <c r="D22" s="148">
        <f>'4B_N2O emission'!E28</f>
        <v>5.2940250642660135E-3</v>
      </c>
      <c r="E22" s="147">
        <f t="shared" si="1"/>
        <v>1.6411477699224641</v>
      </c>
      <c r="F22" s="149">
        <f t="shared" si="2"/>
        <v>3.1234747879169475</v>
      </c>
    </row>
    <row r="23" spans="1:7">
      <c r="A23" s="159">
        <f>'4B_N2O emission'!B29</f>
        <v>2028</v>
      </c>
      <c r="B23" s="146">
        <f>'4B_CH4 emissions'!G29</f>
        <v>7.4075643336057498E-2</v>
      </c>
      <c r="C23" s="147">
        <f t="shared" si="0"/>
        <v>1.5555885100572076</v>
      </c>
      <c r="D23" s="148">
        <f>'4B_N2O emission'!E29</f>
        <v>5.5556732502043118E-3</v>
      </c>
      <c r="E23" s="147">
        <f t="shared" si="1"/>
        <v>1.7222587075633367</v>
      </c>
      <c r="F23" s="149">
        <f t="shared" si="2"/>
        <v>3.2778472176205442</v>
      </c>
    </row>
    <row r="24" spans="1:7">
      <c r="A24" s="159">
        <f>'4B_N2O emission'!B30</f>
        <v>2029</v>
      </c>
      <c r="B24" s="146">
        <f>'4B_CH4 emissions'!G30</f>
        <v>7.770580414510192E-2</v>
      </c>
      <c r="C24" s="147">
        <f t="shared" si="0"/>
        <v>1.6318218870471404</v>
      </c>
      <c r="D24" s="148">
        <f>'4B_N2O emission'!E30</f>
        <v>5.8279353108826445E-3</v>
      </c>
      <c r="E24" s="147">
        <f t="shared" si="1"/>
        <v>1.8066599463736197</v>
      </c>
      <c r="F24" s="149">
        <f t="shared" si="2"/>
        <v>3.4384818334207603</v>
      </c>
    </row>
    <row r="25" spans="1:7">
      <c r="A25" s="159">
        <f>'4B_N2O emission'!B31</f>
        <v>2030</v>
      </c>
      <c r="B25" s="146">
        <f>'4B_CH4 emissions'!G31</f>
        <v>8.1451967680000001E-2</v>
      </c>
      <c r="C25" s="147">
        <f t="shared" si="0"/>
        <v>1.7104913212799999</v>
      </c>
      <c r="D25" s="148">
        <f>'4B_N2O emission'!E31</f>
        <v>6.1088975759999997E-3</v>
      </c>
      <c r="E25" s="147">
        <f t="shared" si="1"/>
        <v>1.89375824856</v>
      </c>
      <c r="F25" s="149">
        <f t="shared" si="2"/>
        <v>3.6042495698399999</v>
      </c>
    </row>
    <row r="26" spans="1:7">
      <c r="A26" s="160"/>
      <c r="B26" s="150"/>
      <c r="C26" s="151"/>
      <c r="D26" s="152"/>
      <c r="E26" s="151"/>
      <c r="F26" s="153"/>
    </row>
    <row r="28" spans="1:7" ht="13.5" thickBot="1">
      <c r="A28" s="128" t="s">
        <v>266</v>
      </c>
    </row>
    <row r="29" spans="1:7" ht="16.5" customHeight="1" thickBot="1">
      <c r="A29" s="260" t="s">
        <v>259</v>
      </c>
      <c r="B29" s="262" t="s">
        <v>263</v>
      </c>
      <c r="C29" s="263"/>
      <c r="D29" s="263"/>
      <c r="E29" s="263"/>
      <c r="F29" s="263"/>
      <c r="G29" s="264"/>
    </row>
    <row r="30" spans="1:7" ht="14.25" customHeight="1" thickBot="1">
      <c r="A30" s="261"/>
      <c r="B30" s="262" t="s">
        <v>310</v>
      </c>
      <c r="C30" s="264"/>
      <c r="D30" s="262" t="s">
        <v>311</v>
      </c>
      <c r="E30" s="264"/>
      <c r="F30" s="161" t="s">
        <v>316</v>
      </c>
      <c r="G30" s="253" t="s">
        <v>312</v>
      </c>
    </row>
    <row r="31" spans="1:7" ht="15.75">
      <c r="A31" s="261"/>
      <c r="B31" s="162" t="s">
        <v>313</v>
      </c>
      <c r="C31" s="162" t="s">
        <v>314</v>
      </c>
      <c r="D31" s="162" t="s">
        <v>315</v>
      </c>
      <c r="E31" s="162" t="s">
        <v>314</v>
      </c>
      <c r="F31" s="162" t="s">
        <v>317</v>
      </c>
      <c r="G31" s="254"/>
    </row>
    <row r="32" spans="1:7">
      <c r="A32" s="159">
        <f t="shared" ref="A32:A42" si="3">A6</f>
        <v>2011</v>
      </c>
      <c r="B32" s="154">
        <f>'4C2_CH4_OpenBurning'!D11</f>
        <v>0.28607750671499999</v>
      </c>
      <c r="C32" s="147">
        <f>B32*21</f>
        <v>6.0076276410149996</v>
      </c>
      <c r="D32" s="155">
        <f>'4C2_N2O_OpenBurning'!D12</f>
        <v>6.6017886164999994E-3</v>
      </c>
      <c r="E32" s="147">
        <f>D32*310</f>
        <v>2.0465544711149999</v>
      </c>
      <c r="F32" s="135">
        <f>'4C2_CO2_OpenBurning'!M13</f>
        <v>7.6287604506316837</v>
      </c>
      <c r="G32" s="149">
        <f>C32+E32+F32</f>
        <v>15.682942562761685</v>
      </c>
    </row>
    <row r="33" spans="1:7" ht="12.75" customHeight="1">
      <c r="A33" s="159">
        <f t="shared" si="3"/>
        <v>2012</v>
      </c>
      <c r="B33" s="154">
        <f>'4C2_CH4_OpenBurning'!D12</f>
        <v>0.29226423226000003</v>
      </c>
      <c r="C33" s="147">
        <f t="shared" ref="C33:C51" si="4">B33*21</f>
        <v>6.1375488774600004</v>
      </c>
      <c r="D33" s="155">
        <f>'4C2_N2O_OpenBurning'!D13</f>
        <v>6.7445592059999998E-3</v>
      </c>
      <c r="E33" s="147">
        <f t="shared" ref="E33:E51" si="5">D33*310</f>
        <v>2.0908133538599998</v>
      </c>
      <c r="F33" s="135">
        <f>'4C2_CO2_OpenBurning'!M14</f>
        <v>7.7937403810658097</v>
      </c>
      <c r="G33" s="149">
        <f t="shared" ref="G33:G51" si="6">C33+E33+F33</f>
        <v>16.022102612385808</v>
      </c>
    </row>
    <row r="34" spans="1:7" ht="13.5" customHeight="1">
      <c r="A34" s="159">
        <f t="shared" si="3"/>
        <v>2013</v>
      </c>
      <c r="B34" s="154">
        <f>'4C2_CH4_OpenBurning'!D13</f>
        <v>0.29921968576499997</v>
      </c>
      <c r="C34" s="147">
        <f t="shared" si="4"/>
        <v>6.2836134010649989</v>
      </c>
      <c r="D34" s="155">
        <f>'4C2_N2O_OpenBurning'!D14</f>
        <v>6.9050696714999995E-3</v>
      </c>
      <c r="E34" s="147">
        <f t="shared" si="5"/>
        <v>2.1405715981649998</v>
      </c>
      <c r="F34" s="135">
        <f>'4C2_CO2_OpenBurning'!M15</f>
        <v>7.9792197961531786</v>
      </c>
      <c r="G34" s="149">
        <f t="shared" si="6"/>
        <v>16.403404795383178</v>
      </c>
    </row>
    <row r="35" spans="1:7">
      <c r="A35" s="159">
        <f t="shared" si="3"/>
        <v>2014</v>
      </c>
      <c r="B35" s="154">
        <f>'4C2_CH4_OpenBurning'!D14</f>
        <v>0.30612398817000003</v>
      </c>
      <c r="C35" s="147">
        <f t="shared" si="4"/>
        <v>6.4286037515700007</v>
      </c>
      <c r="D35" s="155">
        <f>'4C2_N2O_OpenBurning'!D15</f>
        <v>7.064399727E-3</v>
      </c>
      <c r="E35" s="147">
        <f t="shared" si="5"/>
        <v>2.1899639153699999</v>
      </c>
      <c r="F35" s="135">
        <f>'4C2_CO2_OpenBurning'!M16</f>
        <v>8.1633351770906213</v>
      </c>
      <c r="G35" s="149">
        <f t="shared" si="6"/>
        <v>16.781902844030622</v>
      </c>
    </row>
    <row r="36" spans="1:7">
      <c r="A36" s="159">
        <f t="shared" si="3"/>
        <v>2015</v>
      </c>
      <c r="B36" s="154">
        <f>'4C2_CH4_OpenBurning'!D15</f>
        <v>0.3129933982175</v>
      </c>
      <c r="C36" s="147">
        <f t="shared" si="4"/>
        <v>6.5728613625675001</v>
      </c>
      <c r="D36" s="155">
        <f>'4C2_N2O_OpenBurning'!D16</f>
        <v>7.2229245742500003E-3</v>
      </c>
      <c r="E36" s="147">
        <f t="shared" si="5"/>
        <v>2.2391066180174999</v>
      </c>
      <c r="F36" s="135">
        <f>'4C2_CO2_OpenBurning'!M17</f>
        <v>8.3465200918757869</v>
      </c>
      <c r="G36" s="149">
        <f t="shared" si="6"/>
        <v>17.158488072460784</v>
      </c>
    </row>
    <row r="37" spans="1:7">
      <c r="A37" s="159">
        <f t="shared" si="3"/>
        <v>2016</v>
      </c>
      <c r="B37" s="154">
        <f>'4C2_CH4_OpenBurning'!D16</f>
        <v>0.31980690742000001</v>
      </c>
      <c r="C37" s="147">
        <f t="shared" si="4"/>
        <v>6.7159450558199998</v>
      </c>
      <c r="D37" s="155">
        <f>'4C2_N2O_OpenBurning'!D17</f>
        <v>7.380159402E-3</v>
      </c>
      <c r="E37" s="147">
        <f t="shared" si="5"/>
        <v>2.2878494146200001</v>
      </c>
      <c r="F37" s="135">
        <f>'4C2_CO2_OpenBurning'!M18</f>
        <v>8.5282143121970968</v>
      </c>
      <c r="G37" s="149">
        <f t="shared" si="6"/>
        <v>17.532008782637096</v>
      </c>
    </row>
    <row r="38" spans="1:7">
      <c r="A38" s="159">
        <f t="shared" si="3"/>
        <v>2017</v>
      </c>
      <c r="B38" s="154">
        <f>'4C2_CH4_OpenBurning'!D17</f>
        <v>0.32865031971021247</v>
      </c>
      <c r="C38" s="147">
        <f t="shared" si="4"/>
        <v>6.9016567139144618</v>
      </c>
      <c r="D38" s="155">
        <f>'4C2_N2O_OpenBurning'!D18</f>
        <v>7.5842381471587497E-3</v>
      </c>
      <c r="E38" s="147">
        <f t="shared" si="5"/>
        <v>2.3511138256192123</v>
      </c>
      <c r="F38" s="135">
        <f>'4C2_CO2_OpenBurning'!M19</f>
        <v>8.7640394726680793</v>
      </c>
      <c r="G38" s="149">
        <f t="shared" si="6"/>
        <v>18.016810012201752</v>
      </c>
    </row>
    <row r="39" spans="1:7">
      <c r="A39" s="159">
        <f t="shared" si="3"/>
        <v>2018</v>
      </c>
      <c r="B39" s="154">
        <f>'4C2_CH4_OpenBurning'!D18</f>
        <v>0.33704627222516254</v>
      </c>
      <c r="C39" s="147">
        <f t="shared" si="4"/>
        <v>7.0779717167284133</v>
      </c>
      <c r="D39" s="155">
        <f>'4C2_N2O_OpenBurning'!D19</f>
        <v>7.7779908975037504E-3</v>
      </c>
      <c r="E39" s="147">
        <f t="shared" si="5"/>
        <v>2.4111771782261626</v>
      </c>
      <c r="F39" s="135">
        <f>'4C2_CO2_OpenBurning'!M20</f>
        <v>8.9879323303307466</v>
      </c>
      <c r="G39" s="149">
        <f t="shared" si="6"/>
        <v>18.477081225285325</v>
      </c>
    </row>
    <row r="40" spans="1:7">
      <c r="A40" s="159">
        <f t="shared" si="3"/>
        <v>2019</v>
      </c>
      <c r="B40" s="154">
        <f>'4C2_CH4_OpenBurning'!D19</f>
        <v>0.34544222474011255</v>
      </c>
      <c r="C40" s="147">
        <f t="shared" si="4"/>
        <v>7.2542867195423639</v>
      </c>
      <c r="D40" s="155">
        <f>'4C2_N2O_OpenBurning'!D20</f>
        <v>7.9717436478487502E-3</v>
      </c>
      <c r="E40" s="147">
        <f t="shared" si="5"/>
        <v>2.4712405308331125</v>
      </c>
      <c r="F40" s="135">
        <f>'4C2_CO2_OpenBurning'!M21</f>
        <v>9.2118251879934139</v>
      </c>
      <c r="G40" s="149">
        <f t="shared" si="6"/>
        <v>18.93735243836889</v>
      </c>
    </row>
    <row r="41" spans="1:7">
      <c r="A41" s="159">
        <f t="shared" si="3"/>
        <v>2020</v>
      </c>
      <c r="B41" s="154">
        <f>'4C2_CH4_OpenBurning'!D20</f>
        <v>0.3538381772550625</v>
      </c>
      <c r="C41" s="147">
        <f t="shared" si="4"/>
        <v>7.4306017223563128</v>
      </c>
      <c r="D41" s="155">
        <f>'4C2_N2O_OpenBurning'!D21</f>
        <v>8.1654963981937501E-3</v>
      </c>
      <c r="E41" s="147">
        <f t="shared" si="5"/>
        <v>2.5313038834400627</v>
      </c>
      <c r="F41" s="135">
        <f>'4C2_CO2_OpenBurning'!M22</f>
        <v>9.4357180456560794</v>
      </c>
      <c r="G41" s="149">
        <f t="shared" si="6"/>
        <v>19.397623651452456</v>
      </c>
    </row>
    <row r="42" spans="1:7">
      <c r="A42" s="159">
        <f t="shared" si="3"/>
        <v>2021</v>
      </c>
      <c r="B42" s="154">
        <f>'4C2_CH4_OpenBurning'!D21</f>
        <v>0.36223412977001246</v>
      </c>
      <c r="C42" s="147">
        <f t="shared" si="4"/>
        <v>7.6069167251702616</v>
      </c>
      <c r="D42" s="155">
        <f>'4C2_N2O_OpenBurning'!D22</f>
        <v>8.3592491485387499E-3</v>
      </c>
      <c r="E42" s="147">
        <f t="shared" si="5"/>
        <v>2.5913672360470126</v>
      </c>
      <c r="F42" s="135">
        <f>'4C2_CO2_OpenBurning'!M23</f>
        <v>9.6596109033187485</v>
      </c>
      <c r="G42" s="149">
        <f t="shared" si="6"/>
        <v>19.857894864536021</v>
      </c>
    </row>
    <row r="43" spans="1:7">
      <c r="A43" s="159">
        <f t="shared" ref="A43:A51" si="7">A17</f>
        <v>2022</v>
      </c>
      <c r="B43" s="154">
        <f>'4C2_CH4_OpenBurning'!D22</f>
        <v>0.37063008228496247</v>
      </c>
      <c r="C43" s="147">
        <f t="shared" si="4"/>
        <v>7.7832317279842123</v>
      </c>
      <c r="D43" s="155">
        <f>'4C2_N2O_OpenBurning'!D23</f>
        <v>8.5530018988837497E-3</v>
      </c>
      <c r="E43" s="147">
        <f t="shared" si="5"/>
        <v>2.6514305886539624</v>
      </c>
      <c r="F43" s="135">
        <f>'4C2_CO2_OpenBurning'!M24</f>
        <v>9.8835037609814158</v>
      </c>
      <c r="G43" s="149">
        <f t="shared" si="6"/>
        <v>20.31816607761959</v>
      </c>
    </row>
    <row r="44" spans="1:7">
      <c r="A44" s="159">
        <f t="shared" si="7"/>
        <v>2023</v>
      </c>
      <c r="B44" s="154">
        <f>'4C2_CH4_OpenBurning'!D23</f>
        <v>0.37902603479991248</v>
      </c>
      <c r="C44" s="147">
        <f t="shared" si="4"/>
        <v>7.959546730798162</v>
      </c>
      <c r="D44" s="155">
        <f>'4C2_N2O_OpenBurning'!D24</f>
        <v>8.7467546492287496E-3</v>
      </c>
      <c r="E44" s="147">
        <f t="shared" si="5"/>
        <v>2.7114939412609123</v>
      </c>
      <c r="F44" s="135">
        <f>'4C2_CO2_OpenBurning'!M25</f>
        <v>10.107396618644081</v>
      </c>
      <c r="G44" s="149">
        <f t="shared" si="6"/>
        <v>20.778437290703156</v>
      </c>
    </row>
    <row r="45" spans="1:7">
      <c r="A45" s="159">
        <f t="shared" si="7"/>
        <v>2024</v>
      </c>
      <c r="B45" s="154">
        <f>'4C2_CH4_OpenBurning'!D24</f>
        <v>0.38742198731486249</v>
      </c>
      <c r="C45" s="147">
        <f t="shared" si="4"/>
        <v>8.1358617336121117</v>
      </c>
      <c r="D45" s="155">
        <f>'4C2_N2O_OpenBurning'!D25</f>
        <v>8.9405073995737511E-3</v>
      </c>
      <c r="E45" s="147">
        <f t="shared" si="5"/>
        <v>2.771557293867863</v>
      </c>
      <c r="F45" s="135">
        <f>'4C2_CO2_OpenBurning'!M26</f>
        <v>10.331289476306749</v>
      </c>
      <c r="G45" s="149">
        <f t="shared" si="6"/>
        <v>21.238708503786725</v>
      </c>
    </row>
    <row r="46" spans="1:7">
      <c r="A46" s="159">
        <f t="shared" si="7"/>
        <v>2025</v>
      </c>
      <c r="B46" s="154">
        <f>'4C2_CH4_OpenBurning'!D25</f>
        <v>0.3958179398298125</v>
      </c>
      <c r="C46" s="147">
        <f t="shared" si="4"/>
        <v>8.3121767364260624</v>
      </c>
      <c r="D46" s="155">
        <f>'4C2_N2O_OpenBurning'!D26</f>
        <v>9.1342601499187492E-3</v>
      </c>
      <c r="E46" s="147">
        <f t="shared" si="5"/>
        <v>2.8316206464748124</v>
      </c>
      <c r="F46" s="135">
        <f>'4C2_CO2_OpenBurning'!M27</f>
        <v>10.555182333969416</v>
      </c>
      <c r="G46" s="149">
        <f t="shared" si="6"/>
        <v>21.698979716870291</v>
      </c>
    </row>
    <row r="47" spans="1:7">
      <c r="A47" s="159">
        <f t="shared" si="7"/>
        <v>2026</v>
      </c>
      <c r="B47" s="154">
        <f>'4C2_CH4_OpenBurning'!D26</f>
        <v>0.4042138923447624</v>
      </c>
      <c r="C47" s="147">
        <f t="shared" si="4"/>
        <v>8.4884917392400112</v>
      </c>
      <c r="D47" s="155">
        <f>'4C2_N2O_OpenBurning'!D27</f>
        <v>9.3280129002637473E-3</v>
      </c>
      <c r="E47" s="147">
        <f t="shared" si="5"/>
        <v>2.8916839990817618</v>
      </c>
      <c r="F47" s="135">
        <f>'4C2_CO2_OpenBurning'!M28</f>
        <v>10.779075191632083</v>
      </c>
      <c r="G47" s="149">
        <f t="shared" si="6"/>
        <v>22.159250929953856</v>
      </c>
    </row>
    <row r="48" spans="1:7">
      <c r="A48" s="159">
        <f t="shared" si="7"/>
        <v>2027</v>
      </c>
      <c r="B48" s="154">
        <f>'4C2_CH4_OpenBurning'!D27</f>
        <v>0.41260984485971253</v>
      </c>
      <c r="C48" s="147">
        <f t="shared" si="4"/>
        <v>8.6648067420539636</v>
      </c>
      <c r="D48" s="155">
        <f>'4C2_N2O_OpenBurning'!D28</f>
        <v>9.5217656506087506E-3</v>
      </c>
      <c r="E48" s="147">
        <f t="shared" si="5"/>
        <v>2.9517473516887125</v>
      </c>
      <c r="F48" s="135">
        <f>'4C2_CO2_OpenBurning'!M29</f>
        <v>11.002968049294752</v>
      </c>
      <c r="G48" s="149">
        <f t="shared" si="6"/>
        <v>22.619522143037429</v>
      </c>
    </row>
    <row r="49" spans="1:7">
      <c r="A49" s="159">
        <f t="shared" si="7"/>
        <v>2028</v>
      </c>
      <c r="B49" s="154">
        <f>'4C2_CH4_OpenBurning'!D28</f>
        <v>0.42100579737466248</v>
      </c>
      <c r="C49" s="147">
        <f t="shared" si="4"/>
        <v>8.8411217448679125</v>
      </c>
      <c r="D49" s="155">
        <f>'4C2_N2O_OpenBurning'!D29</f>
        <v>9.7155184009537505E-3</v>
      </c>
      <c r="E49" s="147">
        <f t="shared" si="5"/>
        <v>3.0118107042956628</v>
      </c>
      <c r="F49" s="135">
        <f>'4C2_CO2_OpenBurning'!M30</f>
        <v>11.226860906957418</v>
      </c>
      <c r="G49" s="149">
        <f t="shared" si="6"/>
        <v>23.079793356120994</v>
      </c>
    </row>
    <row r="50" spans="1:7">
      <c r="A50" s="159">
        <f t="shared" si="7"/>
        <v>2029</v>
      </c>
      <c r="B50" s="154">
        <f>'4C2_CH4_OpenBurning'!D29</f>
        <v>0.42940174988961249</v>
      </c>
      <c r="C50" s="147">
        <f t="shared" si="4"/>
        <v>9.0174367476818631</v>
      </c>
      <c r="D50" s="155">
        <f>'4C2_N2O_OpenBurning'!D30</f>
        <v>9.9092711512987503E-3</v>
      </c>
      <c r="E50" s="147">
        <f t="shared" si="5"/>
        <v>3.0718740569026126</v>
      </c>
      <c r="F50" s="135">
        <f>'4C2_CO2_OpenBurning'!M31</f>
        <v>11.450753764620085</v>
      </c>
      <c r="G50" s="149">
        <f t="shared" si="6"/>
        <v>23.54006456920456</v>
      </c>
    </row>
    <row r="51" spans="1:7">
      <c r="A51" s="159">
        <f t="shared" si="7"/>
        <v>2030</v>
      </c>
      <c r="B51" s="154">
        <f>'4C2_CH4_OpenBurning'!D30</f>
        <v>0.43779770240456251</v>
      </c>
      <c r="C51" s="147">
        <f t="shared" si="4"/>
        <v>9.1937517504958119</v>
      </c>
      <c r="D51" s="155">
        <f>'4C2_N2O_OpenBurning'!D31</f>
        <v>1.010302390164375E-2</v>
      </c>
      <c r="E51" s="147">
        <f t="shared" si="5"/>
        <v>3.1319374095095625</v>
      </c>
      <c r="F51" s="135">
        <f>'4C2_CO2_OpenBurning'!M32</f>
        <v>11.674646622282753</v>
      </c>
      <c r="G51" s="149">
        <f t="shared" si="6"/>
        <v>24.000335782288126</v>
      </c>
    </row>
    <row r="52" spans="1:7">
      <c r="A52" s="160"/>
      <c r="B52" s="156"/>
      <c r="C52" s="157"/>
      <c r="D52" s="156"/>
      <c r="E52" s="157"/>
      <c r="F52" s="157"/>
    </row>
    <row r="53" spans="1:7">
      <c r="A53" s="160"/>
      <c r="B53" s="156"/>
      <c r="C53" s="157"/>
      <c r="D53" s="156"/>
      <c r="E53" s="157"/>
      <c r="F53" s="157"/>
    </row>
    <row r="54" spans="1:7" ht="13.5" thickBot="1">
      <c r="A54" s="129" t="s">
        <v>269</v>
      </c>
      <c r="B54" s="157"/>
      <c r="C54" s="156"/>
      <c r="D54" s="157"/>
    </row>
    <row r="55" spans="1:7" ht="14.25" customHeight="1" thickBot="1">
      <c r="A55" s="245" t="s">
        <v>259</v>
      </c>
      <c r="B55" s="247" t="s">
        <v>318</v>
      </c>
      <c r="C55" s="248"/>
      <c r="D55" s="163" t="s">
        <v>319</v>
      </c>
      <c r="E55" s="164"/>
      <c r="F55" s="165" t="s">
        <v>239</v>
      </c>
    </row>
    <row r="56" spans="1:7" ht="45" thickBot="1">
      <c r="A56" s="246"/>
      <c r="B56" s="166" t="s">
        <v>320</v>
      </c>
      <c r="C56" s="166" t="s">
        <v>321</v>
      </c>
      <c r="D56" s="167" t="s">
        <v>322</v>
      </c>
      <c r="E56" s="167" t="s">
        <v>323</v>
      </c>
      <c r="F56" s="168" t="s">
        <v>324</v>
      </c>
    </row>
    <row r="57" spans="1:7" ht="13.5" thickBot="1">
      <c r="A57" s="246"/>
      <c r="B57" s="249" t="s">
        <v>11</v>
      </c>
      <c r="C57" s="169" t="s">
        <v>12</v>
      </c>
      <c r="D57" s="170" t="s">
        <v>13</v>
      </c>
      <c r="E57" s="171" t="s">
        <v>14</v>
      </c>
      <c r="F57" s="172" t="s">
        <v>15</v>
      </c>
    </row>
    <row r="58" spans="1:7">
      <c r="A58" s="246"/>
      <c r="B58" s="250"/>
      <c r="C58" s="173" t="s">
        <v>260</v>
      </c>
      <c r="D58" s="174"/>
      <c r="E58" s="175" t="s">
        <v>261</v>
      </c>
      <c r="F58" s="176" t="s">
        <v>262</v>
      </c>
    </row>
    <row r="59" spans="1:7">
      <c r="A59" s="159">
        <f t="shared" ref="A59:A69" si="8">A32</f>
        <v>2011</v>
      </c>
      <c r="B59" s="135">
        <f>'4D1_CH4_Domestic_Wastewater'!N12</f>
        <v>3.2657496077664003</v>
      </c>
      <c r="C59" s="147">
        <f>B59*21</f>
        <v>68.580741763094409</v>
      </c>
      <c r="D59" s="177">
        <f>'4D1_Indirect_N2O'!G11</f>
        <v>0.11098690525371428</v>
      </c>
      <c r="E59" s="147">
        <f>D59*310</f>
        <v>34.405940628651429</v>
      </c>
      <c r="F59" s="178">
        <f>C59+E59</f>
        <v>102.98668239174583</v>
      </c>
    </row>
    <row r="60" spans="1:7">
      <c r="A60" s="159">
        <f t="shared" si="8"/>
        <v>2012</v>
      </c>
      <c r="B60" s="135">
        <f>'4D1_CH4_Domestic_Wastewater'!N13</f>
        <v>3.3365104202496005</v>
      </c>
      <c r="C60" s="147">
        <f t="shared" ref="C60:C79" si="9">B60*21</f>
        <v>70.066718825241608</v>
      </c>
      <c r="D60" s="177">
        <f>'4D1_Indirect_N2O'!G12</f>
        <v>0.10930652681142862</v>
      </c>
      <c r="E60" s="147">
        <f t="shared" ref="E60:E79" si="10">D60*310</f>
        <v>33.885023311542874</v>
      </c>
      <c r="F60" s="178">
        <f t="shared" ref="F60:F79" si="11">C60+E60</f>
        <v>103.95174213678447</v>
      </c>
    </row>
    <row r="61" spans="1:7">
      <c r="A61" s="159">
        <f t="shared" si="8"/>
        <v>2013</v>
      </c>
      <c r="B61" s="135">
        <f>'4D1_CH4_Domestic_Wastewater'!N14</f>
        <v>3.4160635760544</v>
      </c>
      <c r="C61" s="147">
        <f t="shared" si="9"/>
        <v>71.737335097142406</v>
      </c>
      <c r="D61" s="177">
        <f>'4D1_Indirect_N2O'!G13</f>
        <v>0.11033014200685715</v>
      </c>
      <c r="E61" s="147">
        <f t="shared" si="10"/>
        <v>34.202344022125715</v>
      </c>
      <c r="F61" s="178">
        <f t="shared" si="11"/>
        <v>105.93967911926812</v>
      </c>
    </row>
    <row r="62" spans="1:7">
      <c r="A62" s="159">
        <f t="shared" si="8"/>
        <v>2014</v>
      </c>
      <c r="B62" s="135">
        <f>'4D1_CH4_Domestic_Wastewater'!N15</f>
        <v>3.4950316900031999</v>
      </c>
      <c r="C62" s="147">
        <f t="shared" si="9"/>
        <v>73.395665490067202</v>
      </c>
      <c r="D62" s="177">
        <f>'4D1_Indirect_N2O'!G14</f>
        <v>0.11538649858057144</v>
      </c>
      <c r="E62" s="147">
        <f t="shared" si="10"/>
        <v>35.769814559977149</v>
      </c>
      <c r="F62" s="178">
        <f t="shared" si="11"/>
        <v>109.16548005004435</v>
      </c>
    </row>
    <row r="63" spans="1:7">
      <c r="A63" s="159">
        <f t="shared" si="8"/>
        <v>2015</v>
      </c>
      <c r="B63" s="135">
        <f>'4D1_CH4_Domestic_Wastewater'!N16</f>
        <v>3.5736007218287997</v>
      </c>
      <c r="C63" s="147">
        <f t="shared" si="9"/>
        <v>75.0456151584048</v>
      </c>
      <c r="D63" s="177">
        <f>'4D1_Indirect_N2O'!G15</f>
        <v>0.11798041082038095</v>
      </c>
      <c r="E63" s="147">
        <f t="shared" si="10"/>
        <v>36.573927354318094</v>
      </c>
      <c r="F63" s="178">
        <f t="shared" si="11"/>
        <v>111.61954251272289</v>
      </c>
    </row>
    <row r="64" spans="1:7">
      <c r="A64" s="159">
        <f t="shared" si="8"/>
        <v>2016</v>
      </c>
      <c r="B64" s="135">
        <f>'4D1_CH4_Domestic_Wastewater'!N17</f>
        <v>3.6515303864831998</v>
      </c>
      <c r="C64" s="147">
        <f t="shared" si="9"/>
        <v>76.6821381161472</v>
      </c>
      <c r="D64" s="177">
        <f>'4D1_Indirect_N2O'!G16</f>
        <v>0.12055321471390479</v>
      </c>
      <c r="E64" s="147">
        <f t="shared" si="10"/>
        <v>37.371496561310487</v>
      </c>
      <c r="F64" s="178">
        <f t="shared" si="11"/>
        <v>114.05363467745769</v>
      </c>
    </row>
    <row r="65" spans="1:6">
      <c r="A65" s="159">
        <f t="shared" si="8"/>
        <v>2017</v>
      </c>
      <c r="B65" s="135">
        <f>'4D1_CH4_Domestic_Wastewater'!N18</f>
        <v>3.7526771133305035</v>
      </c>
      <c r="C65" s="147">
        <f t="shared" si="9"/>
        <v>78.806219379940572</v>
      </c>
      <c r="D65" s="177">
        <f>'4D1_Indirect_N2O'!G17</f>
        <v>0.12389251681155906</v>
      </c>
      <c r="E65" s="147">
        <f t="shared" si="10"/>
        <v>38.406680211583307</v>
      </c>
      <c r="F65" s="178">
        <f t="shared" si="11"/>
        <v>117.21289959152388</v>
      </c>
    </row>
    <row r="66" spans="1:6">
      <c r="A66" s="159">
        <f t="shared" si="8"/>
        <v>2018</v>
      </c>
      <c r="B66" s="135">
        <f>'4D1_CH4_Domestic_Wastewater'!N19</f>
        <v>3.8487060089404563</v>
      </c>
      <c r="C66" s="147">
        <f t="shared" si="9"/>
        <v>80.822826187749584</v>
      </c>
      <c r="D66" s="177">
        <f>'4D1_Indirect_N2O'!G18</f>
        <v>0.12706285659951719</v>
      </c>
      <c r="E66" s="147">
        <f t="shared" si="10"/>
        <v>39.389485545850327</v>
      </c>
      <c r="F66" s="178">
        <f t="shared" si="11"/>
        <v>120.2123117335999</v>
      </c>
    </row>
    <row r="67" spans="1:6">
      <c r="A67" s="159">
        <f t="shared" si="8"/>
        <v>2019</v>
      </c>
      <c r="B67" s="135">
        <f>'4D1_CH4_Domestic_Wastewater'!N20</f>
        <v>3.9447349045504083</v>
      </c>
      <c r="C67" s="147">
        <f t="shared" si="9"/>
        <v>82.839432995558582</v>
      </c>
      <c r="D67" s="177">
        <f>'4D1_Indirect_N2O'!G19</f>
        <v>0.13023319638747527</v>
      </c>
      <c r="E67" s="147">
        <f t="shared" si="10"/>
        <v>40.372290880117333</v>
      </c>
      <c r="F67" s="178">
        <f t="shared" si="11"/>
        <v>123.21172387567591</v>
      </c>
    </row>
    <row r="68" spans="1:6">
      <c r="A68" s="159">
        <f t="shared" si="8"/>
        <v>2020</v>
      </c>
      <c r="B68" s="135">
        <f>'4D1_CH4_Domestic_Wastewater'!N21</f>
        <v>4.0407638001603603</v>
      </c>
      <c r="C68" s="147">
        <f t="shared" si="9"/>
        <v>84.856039803367565</v>
      </c>
      <c r="D68" s="177">
        <f>'4D1_Indirect_N2O'!G20</f>
        <v>0.13340353617543338</v>
      </c>
      <c r="E68" s="147">
        <f t="shared" si="10"/>
        <v>41.355096214384346</v>
      </c>
      <c r="F68" s="178">
        <f t="shared" si="11"/>
        <v>126.21113601775191</v>
      </c>
    </row>
    <row r="69" spans="1:6">
      <c r="A69" s="159">
        <f t="shared" si="8"/>
        <v>2021</v>
      </c>
      <c r="B69" s="135">
        <f>'4D1_CH4_Domestic_Wastewater'!N22</f>
        <v>4.1367926957703114</v>
      </c>
      <c r="C69" s="147">
        <f t="shared" si="9"/>
        <v>86.872646611176535</v>
      </c>
      <c r="D69" s="177">
        <f>'4D1_Indirect_N2O'!G21</f>
        <v>0.13657387596339141</v>
      </c>
      <c r="E69" s="147">
        <f t="shared" si="10"/>
        <v>42.337901548651338</v>
      </c>
      <c r="F69" s="178">
        <f t="shared" si="11"/>
        <v>129.21054815982788</v>
      </c>
    </row>
    <row r="70" spans="1:6">
      <c r="A70" s="159">
        <f t="shared" ref="A70:A78" si="12">A43</f>
        <v>2022</v>
      </c>
      <c r="B70" s="135">
        <f>'4D1_CH4_Domestic_Wastewater'!N23</f>
        <v>4.2328215913802634</v>
      </c>
      <c r="C70" s="147">
        <f t="shared" si="9"/>
        <v>88.889253418985533</v>
      </c>
      <c r="D70" s="177">
        <f>'4D1_Indirect_N2O'!G22</f>
        <v>0.13974421575134954</v>
      </c>
      <c r="E70" s="147">
        <f t="shared" si="10"/>
        <v>43.320706882918358</v>
      </c>
      <c r="F70" s="178">
        <f t="shared" si="11"/>
        <v>132.20996030190389</v>
      </c>
    </row>
    <row r="71" spans="1:6">
      <c r="A71" s="159">
        <f t="shared" si="12"/>
        <v>2023</v>
      </c>
      <c r="B71" s="135">
        <f>'4D1_CH4_Domestic_Wastewater'!N24</f>
        <v>4.3288504869902162</v>
      </c>
      <c r="C71" s="147">
        <f t="shared" si="9"/>
        <v>90.905860226794545</v>
      </c>
      <c r="D71" s="177">
        <f>'4D1_Indirect_N2O'!G23</f>
        <v>0.14291455553930763</v>
      </c>
      <c r="E71" s="147">
        <f t="shared" si="10"/>
        <v>44.303512217185364</v>
      </c>
      <c r="F71" s="178">
        <f t="shared" si="11"/>
        <v>135.2093724439799</v>
      </c>
    </row>
    <row r="72" spans="1:6">
      <c r="A72" s="159">
        <f t="shared" si="12"/>
        <v>2024</v>
      </c>
      <c r="B72" s="135">
        <f>'4D1_CH4_Domestic_Wastewater'!N25</f>
        <v>4.4248793826001682</v>
      </c>
      <c r="C72" s="147">
        <f t="shared" si="9"/>
        <v>92.922467034603528</v>
      </c>
      <c r="D72" s="177">
        <f>'4D1_Indirect_N2O'!G24</f>
        <v>0.14608489532726576</v>
      </c>
      <c r="E72" s="147">
        <f t="shared" si="10"/>
        <v>45.286317551452385</v>
      </c>
      <c r="F72" s="178">
        <f t="shared" si="11"/>
        <v>138.20878458605591</v>
      </c>
    </row>
    <row r="73" spans="1:6">
      <c r="A73" s="159">
        <f t="shared" si="12"/>
        <v>2025</v>
      </c>
      <c r="B73" s="135">
        <f>'4D1_CH4_Domestic_Wastewater'!N26</f>
        <v>4.515893633730121</v>
      </c>
      <c r="C73" s="147">
        <f t="shared" si="9"/>
        <v>94.833766308332542</v>
      </c>
      <c r="D73" s="177">
        <f>'4D1_Indirect_N2O'!G25</f>
        <v>0.14908967945808096</v>
      </c>
      <c r="E73" s="147">
        <f t="shared" si="10"/>
        <v>46.217800632005101</v>
      </c>
      <c r="F73" s="178">
        <f t="shared" si="11"/>
        <v>141.05156694033764</v>
      </c>
    </row>
    <row r="74" spans="1:6">
      <c r="A74" s="159">
        <f t="shared" si="12"/>
        <v>2026</v>
      </c>
      <c r="B74" s="135">
        <f>'4D1_CH4_Domestic_Wastewater'!N27</f>
        <v>4.6119225293400721</v>
      </c>
      <c r="C74" s="147">
        <f t="shared" si="9"/>
        <v>96.850373116141512</v>
      </c>
      <c r="D74" s="177">
        <f>'4D1_Indirect_N2O'!G26</f>
        <v>0.15226001924603905</v>
      </c>
      <c r="E74" s="147">
        <f t="shared" si="10"/>
        <v>47.200605966272107</v>
      </c>
      <c r="F74" s="178">
        <f t="shared" si="11"/>
        <v>144.05097908241362</v>
      </c>
    </row>
    <row r="75" spans="1:6">
      <c r="A75" s="159">
        <f t="shared" si="12"/>
        <v>2027</v>
      </c>
      <c r="B75" s="135">
        <f>'4D1_CH4_Domestic_Wastewater'!N28</f>
        <v>4.7079514249500241</v>
      </c>
      <c r="C75" s="147">
        <f t="shared" si="9"/>
        <v>98.86697992395051</v>
      </c>
      <c r="D75" s="177">
        <f>'4D1_Indirect_N2O'!G27</f>
        <v>0.15543035903399718</v>
      </c>
      <c r="E75" s="147">
        <f t="shared" si="10"/>
        <v>48.183411300539127</v>
      </c>
      <c r="F75" s="178">
        <f t="shared" si="11"/>
        <v>147.05039122448963</v>
      </c>
    </row>
    <row r="76" spans="1:6">
      <c r="A76" s="159">
        <f t="shared" si="12"/>
        <v>2028</v>
      </c>
      <c r="B76" s="135">
        <f>'4D1_CH4_Domestic_Wastewater'!N29</f>
        <v>4.8039803205599751</v>
      </c>
      <c r="C76" s="147">
        <f t="shared" si="9"/>
        <v>100.88358673175948</v>
      </c>
      <c r="D76" s="177">
        <f>'4D1_Indirect_N2O'!G28</f>
        <v>0.15860069882195524</v>
      </c>
      <c r="E76" s="147">
        <f t="shared" si="10"/>
        <v>49.166216634806126</v>
      </c>
      <c r="F76" s="178">
        <f t="shared" si="11"/>
        <v>150.04980336656561</v>
      </c>
    </row>
    <row r="77" spans="1:6">
      <c r="A77" s="159">
        <f t="shared" si="12"/>
        <v>2029</v>
      </c>
      <c r="B77" s="135">
        <f>'4D1_CH4_Domestic_Wastewater'!N30</f>
        <v>4.9000092161699289</v>
      </c>
      <c r="C77" s="147">
        <f t="shared" si="9"/>
        <v>102.90019353956851</v>
      </c>
      <c r="D77" s="177">
        <f>'4D1_Indirect_N2O'!G29</f>
        <v>0.16177103860991338</v>
      </c>
      <c r="E77" s="147">
        <f t="shared" si="10"/>
        <v>50.149021969073146</v>
      </c>
      <c r="F77" s="178">
        <f t="shared" si="11"/>
        <v>153.04921550864165</v>
      </c>
    </row>
    <row r="78" spans="1:6">
      <c r="A78" s="159">
        <f t="shared" si="12"/>
        <v>2030</v>
      </c>
      <c r="B78" s="135">
        <f>'4D1_CH4_Domestic_Wastewater'!N31</f>
        <v>4.99603811177988</v>
      </c>
      <c r="C78" s="147">
        <f t="shared" si="9"/>
        <v>104.91680034737747</v>
      </c>
      <c r="D78" s="177">
        <f>'4D1_Indirect_N2O'!G30</f>
        <v>0.16494137839787149</v>
      </c>
      <c r="E78" s="147">
        <f t="shared" si="10"/>
        <v>51.13182730334016</v>
      </c>
      <c r="F78" s="178">
        <f t="shared" si="11"/>
        <v>156.04862765071763</v>
      </c>
    </row>
    <row r="79" spans="1:6">
      <c r="A79" s="159"/>
      <c r="B79" s="135">
        <f>'4D1_CH4_Domestic_Wastewater'!N32</f>
        <v>0</v>
      </c>
      <c r="C79" s="147">
        <f t="shared" si="9"/>
        <v>0</v>
      </c>
      <c r="D79" s="179">
        <f>'4D1_Indirect_N2O'!G31</f>
        <v>0</v>
      </c>
      <c r="E79" s="147">
        <f t="shared" si="10"/>
        <v>0</v>
      </c>
      <c r="F79" s="178">
        <f t="shared" si="11"/>
        <v>0</v>
      </c>
    </row>
  </sheetData>
  <mergeCells count="13">
    <mergeCell ref="A55:A58"/>
    <mergeCell ref="B55:C55"/>
    <mergeCell ref="B57:B58"/>
    <mergeCell ref="F4:F5"/>
    <mergeCell ref="G30:G31"/>
    <mergeCell ref="A3:A5"/>
    <mergeCell ref="B3:F3"/>
    <mergeCell ref="B4:C4"/>
    <mergeCell ref="D4:E4"/>
    <mergeCell ref="A29:A31"/>
    <mergeCell ref="B29:G29"/>
    <mergeCell ref="B30:C30"/>
    <mergeCell ref="D30:E3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11" zoomScaleNormal="100" workbookViewId="0">
      <selection activeCell="B26" sqref="B26:B31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2" t="s">
        <v>0</v>
      </c>
      <c r="B2" s="197" t="s">
        <v>1</v>
      </c>
      <c r="C2" s="197"/>
      <c r="D2" s="197"/>
      <c r="E2" s="197"/>
    </row>
    <row r="3" spans="1:10" ht="14.25" customHeight="1">
      <c r="A3" s="102" t="s">
        <v>2</v>
      </c>
      <c r="B3" s="197" t="s">
        <v>117</v>
      </c>
      <c r="C3" s="197"/>
      <c r="D3" s="197"/>
      <c r="E3" s="197"/>
    </row>
    <row r="4" spans="1:10" ht="14.25" customHeight="1">
      <c r="A4" s="102" t="s">
        <v>4</v>
      </c>
      <c r="B4" s="197" t="s">
        <v>118</v>
      </c>
      <c r="C4" s="197"/>
      <c r="D4" s="197"/>
      <c r="E4" s="197"/>
    </row>
    <row r="5" spans="1:10" ht="14.25" customHeight="1">
      <c r="A5" s="102" t="s">
        <v>6</v>
      </c>
      <c r="B5" s="197" t="s">
        <v>119</v>
      </c>
      <c r="C5" s="197"/>
      <c r="D5" s="197"/>
      <c r="E5" s="197"/>
    </row>
    <row r="6" spans="1:10">
      <c r="A6" s="231" t="s">
        <v>8</v>
      </c>
      <c r="B6" s="268"/>
      <c r="C6" s="268"/>
      <c r="D6" s="268"/>
      <c r="E6" s="268"/>
    </row>
    <row r="7" spans="1:10">
      <c r="A7" s="70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97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67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67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2011</v>
      </c>
      <c r="B12" s="184">
        <f>'4C1_Amount_Waste_OpenBurned'!B12-(300*4*5)</f>
        <v>3125964</v>
      </c>
      <c r="C12" s="185">
        <f>$I$12*365/1000</f>
        <v>14.6</v>
      </c>
      <c r="D12" s="185">
        <v>1</v>
      </c>
      <c r="E12" s="186">
        <f>B12*C12*D12</f>
        <v>45639074.399999999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2012</v>
      </c>
      <c r="B13" s="184">
        <f>'4C1_Amount_Waste_OpenBurned'!B13-(300*4*5)</f>
        <v>3193696</v>
      </c>
      <c r="C13" s="185">
        <f t="shared" ref="C13:C32" si="0">$I$12*365/1000</f>
        <v>14.6</v>
      </c>
      <c r="D13" s="185">
        <v>1</v>
      </c>
      <c r="E13" s="186">
        <f t="shared" ref="E13:E32" si="1">B13*C13*D13</f>
        <v>46627961.600000001</v>
      </c>
    </row>
    <row r="14" spans="1:10">
      <c r="A14" s="7">
        <f>'4B_N2O emission'!B14</f>
        <v>2013</v>
      </c>
      <c r="B14" s="184">
        <f>'4C1_Amount_Waste_OpenBurned'!B14-(300*4*5)</f>
        <v>3269844</v>
      </c>
      <c r="C14" s="185">
        <f t="shared" si="0"/>
        <v>14.6</v>
      </c>
      <c r="D14" s="185">
        <v>1</v>
      </c>
      <c r="E14" s="186">
        <f t="shared" si="1"/>
        <v>47739722.399999999</v>
      </c>
    </row>
    <row r="15" spans="1:10">
      <c r="A15" s="7">
        <f>'4B_N2O emission'!B15</f>
        <v>2014</v>
      </c>
      <c r="B15" s="184">
        <f>'4C1_Amount_Waste_OpenBurned'!B15-(300*4*5)</f>
        <v>3345432</v>
      </c>
      <c r="C15" s="185">
        <f t="shared" si="0"/>
        <v>14.6</v>
      </c>
      <c r="D15" s="185">
        <v>1</v>
      </c>
      <c r="E15" s="186">
        <f t="shared" si="1"/>
        <v>48843307.199999996</v>
      </c>
    </row>
    <row r="16" spans="1:10">
      <c r="A16" s="7">
        <f>'4B_N2O emission'!B16</f>
        <v>2015</v>
      </c>
      <c r="B16" s="184">
        <f>'4C1_Amount_Waste_OpenBurned'!B16-(300*4*5)</f>
        <v>3420638</v>
      </c>
      <c r="C16" s="185">
        <f t="shared" si="0"/>
        <v>14.6</v>
      </c>
      <c r="D16" s="185">
        <v>1</v>
      </c>
      <c r="E16" s="186">
        <f t="shared" si="1"/>
        <v>49941314.799999997</v>
      </c>
    </row>
    <row r="17" spans="1:5">
      <c r="A17" s="7">
        <f>'4B_N2O emission'!B17</f>
        <v>2016</v>
      </c>
      <c r="B17" s="184">
        <f>'4C1_Amount_Waste_OpenBurned'!B17-(300*4*5)</f>
        <v>3495232</v>
      </c>
      <c r="C17" s="185">
        <f t="shared" si="0"/>
        <v>14.6</v>
      </c>
      <c r="D17" s="185">
        <v>1</v>
      </c>
      <c r="E17" s="186">
        <f t="shared" si="1"/>
        <v>51030387.199999996</v>
      </c>
    </row>
    <row r="18" spans="1:5">
      <c r="A18" s="7">
        <f>'4B_N2O emission'!B18</f>
        <v>2017</v>
      </c>
      <c r="B18" s="184">
        <f>'4C1_Amount_Waste_OpenBurned'!B18-(300*4*5)</f>
        <v>3592049.29</v>
      </c>
      <c r="C18" s="185">
        <f t="shared" si="0"/>
        <v>14.6</v>
      </c>
      <c r="D18" s="185">
        <v>1</v>
      </c>
      <c r="E18" s="186">
        <f t="shared" si="1"/>
        <v>52443919.633999996</v>
      </c>
    </row>
    <row r="19" spans="1:5">
      <c r="A19" s="7">
        <f>'4B_N2O emission'!B19</f>
        <v>2018</v>
      </c>
      <c r="B19" s="184">
        <f>'4C1_Amount_Waste_OpenBurned'!B19-(300*4*5)</f>
        <v>3683967.8100000005</v>
      </c>
      <c r="C19" s="185">
        <f t="shared" si="0"/>
        <v>14.6</v>
      </c>
      <c r="D19" s="185">
        <v>1</v>
      </c>
      <c r="E19" s="186">
        <f t="shared" si="1"/>
        <v>53785930.026000008</v>
      </c>
    </row>
    <row r="20" spans="1:5">
      <c r="A20" s="7">
        <f>'4B_N2O emission'!B20</f>
        <v>2019</v>
      </c>
      <c r="B20" s="184">
        <f>'4C1_Amount_Waste_OpenBurned'!B20-(300*4*5)</f>
        <v>3775886.33</v>
      </c>
      <c r="C20" s="185">
        <f t="shared" si="0"/>
        <v>14.6</v>
      </c>
      <c r="D20" s="185">
        <v>1</v>
      </c>
      <c r="E20" s="186">
        <f t="shared" si="1"/>
        <v>55127940.417999998</v>
      </c>
    </row>
    <row r="21" spans="1:5">
      <c r="A21" s="7">
        <f>'4B_N2O emission'!B21</f>
        <v>2020</v>
      </c>
      <c r="B21" s="184">
        <f>'4C1_Amount_Waste_OpenBurned'!B21-(300*4*5)</f>
        <v>3867804.85</v>
      </c>
      <c r="C21" s="185">
        <f t="shared" si="0"/>
        <v>14.6</v>
      </c>
      <c r="D21" s="185">
        <v>1</v>
      </c>
      <c r="E21" s="186">
        <f t="shared" si="1"/>
        <v>56469950.810000002</v>
      </c>
    </row>
    <row r="22" spans="1:5">
      <c r="A22" s="7">
        <f>'4B_N2O emission'!B22</f>
        <v>2021</v>
      </c>
      <c r="B22" s="184">
        <f>'4C1_Amount_Waste_OpenBurned'!B22-(300*4*5)</f>
        <v>3959723.3699999996</v>
      </c>
      <c r="C22" s="185">
        <f t="shared" si="0"/>
        <v>14.6</v>
      </c>
      <c r="D22" s="185">
        <v>1</v>
      </c>
      <c r="E22" s="186">
        <f t="shared" si="1"/>
        <v>57811961.201999992</v>
      </c>
    </row>
    <row r="23" spans="1:5">
      <c r="A23" s="7">
        <f>'4B_N2O emission'!B23</f>
        <v>2022</v>
      </c>
      <c r="B23" s="184">
        <f>'4C1_Amount_Waste_OpenBurned'!B23-(300*4*5)</f>
        <v>4051641.89</v>
      </c>
      <c r="C23" s="185">
        <f t="shared" si="0"/>
        <v>14.6</v>
      </c>
      <c r="D23" s="185">
        <v>1</v>
      </c>
      <c r="E23" s="186">
        <f t="shared" si="1"/>
        <v>59153971.593999997</v>
      </c>
    </row>
    <row r="24" spans="1:5">
      <c r="A24" s="7">
        <f>'4B_N2O emission'!B24</f>
        <v>2023</v>
      </c>
      <c r="B24" s="184">
        <f>'4C1_Amount_Waste_OpenBurned'!B24-(300*4*5)</f>
        <v>4143560.41</v>
      </c>
      <c r="C24" s="185">
        <f t="shared" si="0"/>
        <v>14.6</v>
      </c>
      <c r="D24" s="185">
        <v>1</v>
      </c>
      <c r="E24" s="186">
        <f t="shared" si="1"/>
        <v>60495981.986000001</v>
      </c>
    </row>
    <row r="25" spans="1:5">
      <c r="A25" s="7">
        <f>'4B_N2O emission'!B25</f>
        <v>2024</v>
      </c>
      <c r="B25" s="184">
        <f>'4C1_Amount_Waste_OpenBurned'!B25-(300*4*5)</f>
        <v>4235478.9300000006</v>
      </c>
      <c r="C25" s="185">
        <f t="shared" si="0"/>
        <v>14.6</v>
      </c>
      <c r="D25" s="185">
        <v>1</v>
      </c>
      <c r="E25" s="186">
        <f t="shared" si="1"/>
        <v>61837992.378000006</v>
      </c>
    </row>
    <row r="26" spans="1:5">
      <c r="A26" s="7">
        <f>'4B_N2O emission'!B26</f>
        <v>2025</v>
      </c>
      <c r="B26" s="184">
        <f>'4C1_Amount_Waste_OpenBurned'!B26-(300*4*9)</f>
        <v>4322597.45</v>
      </c>
      <c r="C26" s="185">
        <f t="shared" si="0"/>
        <v>14.6</v>
      </c>
      <c r="D26" s="185">
        <v>1</v>
      </c>
      <c r="E26" s="186">
        <f t="shared" si="1"/>
        <v>63109922.770000003</v>
      </c>
    </row>
    <row r="27" spans="1:5">
      <c r="A27" s="7">
        <f>'4B_N2O emission'!B27</f>
        <v>2026</v>
      </c>
      <c r="B27" s="184">
        <f>'4C1_Amount_Waste_OpenBurned'!B27-(300*4*9)</f>
        <v>4414515.97</v>
      </c>
      <c r="C27" s="185">
        <f t="shared" si="0"/>
        <v>14.6</v>
      </c>
      <c r="D27" s="185">
        <v>1</v>
      </c>
      <c r="E27" s="186">
        <f t="shared" si="1"/>
        <v>64451933.161999993</v>
      </c>
    </row>
    <row r="28" spans="1:5">
      <c r="A28" s="7">
        <f>'4B_N2O emission'!B28</f>
        <v>2027</v>
      </c>
      <c r="B28" s="184">
        <f>'4C1_Amount_Waste_OpenBurned'!B28-(300*4*9)</f>
        <v>4506434.49</v>
      </c>
      <c r="C28" s="185">
        <f t="shared" si="0"/>
        <v>14.6</v>
      </c>
      <c r="D28" s="185">
        <v>1</v>
      </c>
      <c r="E28" s="186">
        <f t="shared" si="1"/>
        <v>65793943.554000005</v>
      </c>
    </row>
    <row r="29" spans="1:5">
      <c r="A29" s="7">
        <f>'4B_N2O emission'!B29</f>
        <v>2028</v>
      </c>
      <c r="B29" s="184">
        <f>'4C1_Amount_Waste_OpenBurned'!B29-(300*4*9)</f>
        <v>4598353.01</v>
      </c>
      <c r="C29" s="185">
        <f t="shared" si="0"/>
        <v>14.6</v>
      </c>
      <c r="D29" s="185">
        <v>1</v>
      </c>
      <c r="E29" s="186">
        <f t="shared" si="1"/>
        <v>67135953.945999995</v>
      </c>
    </row>
    <row r="30" spans="1:5">
      <c r="A30" s="7">
        <f>'4B_N2O emission'!B30</f>
        <v>2029</v>
      </c>
      <c r="B30" s="184">
        <f>'4C1_Amount_Waste_OpenBurned'!B30-(300*4*9)</f>
        <v>4690271.53</v>
      </c>
      <c r="C30" s="185">
        <f t="shared" si="0"/>
        <v>14.6</v>
      </c>
      <c r="D30" s="185">
        <v>1</v>
      </c>
      <c r="E30" s="186">
        <f t="shared" si="1"/>
        <v>68477964.338</v>
      </c>
    </row>
    <row r="31" spans="1:5">
      <c r="A31" s="7">
        <f>'4B_N2O emission'!B31</f>
        <v>2030</v>
      </c>
      <c r="B31" s="184">
        <f>'4C1_Amount_Waste_OpenBurned'!B31-(300*4*9)</f>
        <v>4782190.0500000007</v>
      </c>
      <c r="C31" s="185">
        <f t="shared" si="0"/>
        <v>14.6</v>
      </c>
      <c r="D31" s="185">
        <v>1</v>
      </c>
      <c r="E31" s="186">
        <f t="shared" si="1"/>
        <v>69819974.730000004</v>
      </c>
    </row>
    <row r="32" spans="1:5">
      <c r="A32" s="7">
        <f>'4B_N2O emission'!B32</f>
        <v>2031</v>
      </c>
      <c r="B32" s="105">
        <f>'4C1_Amount_Waste_OpenBurned'!B32</f>
        <v>0</v>
      </c>
      <c r="C32" s="55">
        <f t="shared" si="0"/>
        <v>14.6</v>
      </c>
      <c r="D32" s="103">
        <v>1</v>
      </c>
      <c r="E32" s="104">
        <f t="shared" si="1"/>
        <v>0</v>
      </c>
    </row>
    <row r="33" spans="1:5">
      <c r="A33" s="234" t="s">
        <v>132</v>
      </c>
      <c r="B33" s="265"/>
      <c r="C33" s="265"/>
      <c r="D33" s="265"/>
      <c r="E33" s="265"/>
    </row>
    <row r="34" spans="1:5" ht="12" customHeight="1">
      <c r="A34" s="238" t="s">
        <v>133</v>
      </c>
      <c r="B34" s="266"/>
      <c r="C34" s="266"/>
      <c r="D34" s="266"/>
      <c r="E34" s="266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4C1_Amount_Waste_OpenBurned</vt:lpstr>
      <vt:lpstr>4C2_CO2_OpenBurning</vt:lpstr>
      <vt:lpstr>4C2_CH4_OpenBurning</vt:lpstr>
      <vt:lpstr>4C2_N2O_OpenBurning</vt:lpstr>
      <vt:lpstr>REKAPITULASI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2017-09-14T07:06:08Z</dcterms:modified>
</cp:coreProperties>
</file>