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era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E28" i="7" s="1"/>
  <c r="P33" i="35" s="1"/>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K48" i="6"/>
  <c r="I49" i="7" s="1"/>
  <c r="L46" i="6"/>
  <c r="O68" i="7"/>
  <c r="I47" i="7"/>
  <c r="K63" i="7"/>
  <c r="F19" i="6"/>
  <c r="L68" i="6"/>
  <c r="L39" i="6"/>
  <c r="L29" i="6"/>
  <c r="J30" i="7" s="1"/>
  <c r="K77" i="6"/>
  <c r="K55" i="6"/>
  <c r="K81" i="6"/>
  <c r="K59" i="6"/>
  <c r="K74" i="6"/>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H58" i="7" s="1"/>
  <c r="J28" i="6"/>
  <c r="J54" i="6"/>
  <c r="J88" i="6"/>
  <c r="J19" i="6"/>
  <c r="J66" i="6"/>
  <c r="J50" i="6"/>
  <c r="J64" i="6"/>
  <c r="J27" i="6"/>
  <c r="J52" i="6"/>
  <c r="J76" i="6"/>
  <c r="H77" i="7" s="1"/>
  <c r="J83" i="6"/>
  <c r="J71" i="6"/>
  <c r="J59" i="6"/>
  <c r="J49" i="6"/>
  <c r="J37" i="6"/>
  <c r="J24" i="6"/>
  <c r="J85" i="6"/>
  <c r="J21" i="6"/>
  <c r="J58" i="6"/>
  <c r="J84" i="6"/>
  <c r="J75" i="6"/>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O43" i="7"/>
  <c r="P48" i="37" s="1"/>
  <c r="F29" i="7"/>
  <c r="P34" i="32" s="1"/>
  <c r="B19" i="32"/>
  <c r="F70" i="28"/>
  <c r="F58" i="28"/>
  <c r="F81" i="28"/>
  <c r="F19" i="28"/>
  <c r="F45" i="28"/>
  <c r="K7" i="18"/>
  <c r="W7" i="18"/>
  <c r="B19" i="35"/>
  <c r="K7" i="31"/>
  <c r="W7" i="31"/>
  <c r="K7" i="32"/>
  <c r="W7" i="32"/>
  <c r="K7" i="33"/>
  <c r="E81" i="7"/>
  <c r="P86" i="35" s="1"/>
  <c r="E74" i="7"/>
  <c r="P79" i="35" s="1"/>
  <c r="E46" i="7"/>
  <c r="P51"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O89" i="7"/>
  <c r="P94" i="37" s="1"/>
  <c r="O19" i="33"/>
  <c r="B15" i="7"/>
  <c r="B20" i="33" s="1"/>
  <c r="O19" i="37"/>
  <c r="O79" i="7"/>
  <c r="C84" i="37" s="1"/>
  <c r="J16" i="7"/>
  <c r="I46" i="7"/>
  <c r="O46" i="7"/>
  <c r="C51" i="37" s="1"/>
  <c r="O21" i="7"/>
  <c r="C26" i="37" s="1"/>
  <c r="G30" i="7"/>
  <c r="P35" i="34" s="1"/>
  <c r="I30" i="7"/>
  <c r="K44" i="7"/>
  <c r="I56" i="7"/>
  <c r="G28" i="7"/>
  <c r="P33" i="34" s="1"/>
  <c r="K28" i="7"/>
  <c r="O28" i="7"/>
  <c r="P33" i="37" s="1"/>
  <c r="F28" i="7"/>
  <c r="F65" i="7"/>
  <c r="P70" i="32" s="1"/>
  <c r="C75" i="7"/>
  <c r="C80" i="18" s="1"/>
  <c r="O45" i="7"/>
  <c r="I85" i="7"/>
  <c r="J92" i="7"/>
  <c r="K92" i="7"/>
  <c r="O92" i="7"/>
  <c r="P97" i="37" s="1"/>
  <c r="H76" i="7"/>
  <c r="P81" i="33" s="1"/>
  <c r="F81" i="7"/>
  <c r="C83" i="7"/>
  <c r="C54"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P67" i="32" s="1"/>
  <c r="C33" i="7"/>
  <c r="P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P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Q34" i="40"/>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E82" i="18"/>
  <c r="Q82" i="33"/>
  <c r="E82" i="34"/>
  <c r="Q82" i="37"/>
  <c r="Q82" i="32"/>
  <c r="Q20" i="40"/>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C67" i="34"/>
  <c r="C62" i="34"/>
  <c r="C42" i="34"/>
  <c r="C34" i="32"/>
  <c r="F46" i="7"/>
  <c r="E16" i="7"/>
  <c r="P21" i="35" s="1"/>
  <c r="E56" i="7"/>
  <c r="P61" i="35" s="1"/>
  <c r="O62" i="6"/>
  <c r="M63" i="7" s="1"/>
  <c r="O74" i="6"/>
  <c r="M75" i="7" s="1"/>
  <c r="O23" i="6"/>
  <c r="M24" i="7" s="1"/>
  <c r="J26" i="7"/>
  <c r="P82" i="33"/>
  <c r="C82" i="33"/>
  <c r="F82" i="33" s="1"/>
  <c r="P88" i="33"/>
  <c r="P51" i="33"/>
  <c r="O89" i="6"/>
  <c r="M90" i="7" s="1"/>
  <c r="O76" i="6"/>
  <c r="M77" i="7" s="1"/>
  <c r="O82" i="6"/>
  <c r="M83" i="7" s="1"/>
  <c r="O30" i="6"/>
  <c r="M31" i="7" s="1"/>
  <c r="O24" i="6"/>
  <c r="M25" i="7" s="1"/>
  <c r="H15" i="7"/>
  <c r="C20" i="33" s="1"/>
  <c r="C79" i="33"/>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0" i="33"/>
  <c r="C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P38" i="32"/>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32"/>
  <c r="P80" i="18"/>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K10" i="31"/>
  <c r="K12" i="31"/>
  <c r="K9" i="31"/>
  <c r="O21" i="40"/>
  <c r="O21" i="34"/>
  <c r="O21" i="18"/>
  <c r="O21" i="36"/>
  <c r="B21" i="36"/>
  <c r="O21" i="33"/>
  <c r="O21" i="32"/>
  <c r="B21" i="18"/>
  <c r="B21" i="32"/>
  <c r="O21" i="37"/>
  <c r="B21" i="33"/>
  <c r="B21" i="37"/>
  <c r="W12" i="33"/>
  <c r="W10" i="33"/>
  <c r="D12" i="39"/>
  <c r="W6" i="34"/>
  <c r="K9" i="18"/>
  <c r="C31" i="35"/>
  <c r="C29" i="32"/>
  <c r="P51" i="18"/>
  <c r="P93" i="32"/>
  <c r="P33" i="31"/>
  <c r="P86" i="31"/>
  <c r="C83" i="32"/>
  <c r="P76" i="33"/>
  <c r="P88" i="18"/>
  <c r="C86" i="35"/>
  <c r="C97" i="18"/>
  <c r="C64" i="33"/>
  <c r="C50" i="32"/>
  <c r="C33" i="31"/>
  <c r="C93" i="34"/>
  <c r="C68" i="18"/>
  <c r="P77" i="18"/>
  <c r="P82" i="18"/>
  <c r="P31" i="31"/>
  <c r="P90" i="32"/>
  <c r="C94" i="31"/>
  <c r="P85" i="32"/>
  <c r="C63" i="37"/>
  <c r="P78" i="31"/>
  <c r="P68" i="32"/>
  <c r="P94" i="31"/>
  <c r="C90" i="34"/>
  <c r="P41" i="31"/>
  <c r="C41" i="35"/>
  <c r="C35" i="33" l="1"/>
  <c r="F35" i="33" s="1"/>
  <c r="H35" i="33" s="1"/>
  <c r="P76" i="6"/>
  <c r="M76" i="7"/>
  <c r="P72" i="6"/>
  <c r="M94" i="7"/>
  <c r="P62" i="18"/>
  <c r="M37" i="7"/>
  <c r="P24" i="6"/>
  <c r="C82" i="35"/>
  <c r="F82" i="35" s="1"/>
  <c r="H82" i="35" s="1"/>
  <c r="P63" i="32"/>
  <c r="C53" i="31"/>
  <c r="P53" i="31"/>
  <c r="P54" i="18"/>
  <c r="P78" i="33"/>
  <c r="C50" i="34"/>
  <c r="C88" i="32"/>
  <c r="P88" i="32"/>
  <c r="P52" i="32"/>
  <c r="C44" i="18"/>
  <c r="P21" i="37"/>
  <c r="P26" i="33"/>
  <c r="C32" i="35"/>
  <c r="C48" i="33"/>
  <c r="C45" i="33"/>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39" i="32"/>
  <c r="C31" i="33"/>
  <c r="C28" i="33"/>
  <c r="P42" i="31"/>
  <c r="C61" i="33"/>
  <c r="F61" i="33" s="1"/>
  <c r="H61" i="33" s="1"/>
  <c r="P31" i="32"/>
  <c r="C45" i="32"/>
  <c r="C42" i="31"/>
  <c r="R76" i="18"/>
  <c r="C28" i="32"/>
  <c r="P32" i="37"/>
  <c r="C38" i="35"/>
  <c r="C35" i="31"/>
  <c r="F35" i="31" s="1"/>
  <c r="G35" i="31" s="1"/>
  <c r="P38" i="31"/>
  <c r="C39" i="35"/>
  <c r="P28" i="32"/>
  <c r="E35" i="31"/>
  <c r="E68" i="36"/>
  <c r="Q96" i="33"/>
  <c r="Q96" i="40"/>
  <c r="R96" i="40" s="1"/>
  <c r="E35" i="18"/>
  <c r="Q76" i="33"/>
  <c r="E52" i="33"/>
  <c r="Q96" i="32"/>
  <c r="E96" i="31"/>
  <c r="Q35" i="32"/>
  <c r="E96" i="34"/>
  <c r="E35" i="40"/>
  <c r="F35" i="40" s="1"/>
  <c r="E35" i="32"/>
  <c r="Q52" i="37"/>
  <c r="Q35" i="34"/>
  <c r="Q96" i="37"/>
  <c r="E96" i="36"/>
  <c r="E35" i="33"/>
  <c r="E76" i="31"/>
  <c r="Q20" i="31"/>
  <c r="C61" i="37"/>
  <c r="P61" i="37"/>
  <c r="C35" i="32"/>
  <c r="C35" i="34"/>
  <c r="F35" i="34" s="1"/>
  <c r="P78" i="37"/>
  <c r="C78" i="37"/>
  <c r="F88" i="31"/>
  <c r="H88" i="31" s="1"/>
  <c r="C53" i="34"/>
  <c r="P53" i="32"/>
  <c r="C53" i="32"/>
  <c r="R82" i="31"/>
  <c r="P79" i="37"/>
  <c r="C79" i="37"/>
  <c r="P73" i="33"/>
  <c r="C73" i="33"/>
  <c r="P68" i="31"/>
  <c r="F82" i="34"/>
  <c r="H82" i="34" s="1"/>
  <c r="C52" i="34"/>
  <c r="F52" i="34" s="1"/>
  <c r="C52" i="37"/>
  <c r="F52" i="37" s="1"/>
  <c r="H52" i="37" s="1"/>
  <c r="P52" i="37"/>
  <c r="R52" i="37" s="1"/>
  <c r="C69" i="18"/>
  <c r="C68" i="31"/>
  <c r="F68" i="31" s="1"/>
  <c r="G68" i="31" s="1"/>
  <c r="P44" i="31"/>
  <c r="P96" i="32"/>
  <c r="P34" i="31"/>
  <c r="C61" i="34"/>
  <c r="C43" i="32"/>
  <c r="C61" i="31"/>
  <c r="C92" i="33"/>
  <c r="C56" i="34"/>
  <c r="C90" i="37"/>
  <c r="C56" i="32"/>
  <c r="P52" i="33"/>
  <c r="R52" i="33" s="1"/>
  <c r="T52" i="33" s="1"/>
  <c r="P42" i="33"/>
  <c r="C68" i="34"/>
  <c r="F68" i="34" s="1"/>
  <c r="G68"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Q53" i="34"/>
  <c r="R53" i="34" s="1"/>
  <c r="Q27" i="32"/>
  <c r="E74" i="36"/>
  <c r="Q84" i="33"/>
  <c r="R84" i="33" s="1"/>
  <c r="E53" i="18"/>
  <c r="E53" i="32"/>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Q69" i="31"/>
  <c r="Q69" i="35"/>
  <c r="R69" i="35" s="1"/>
  <c r="S69" i="35" s="1"/>
  <c r="Q69" i="37"/>
  <c r="Q99" i="31"/>
  <c r="Q99" i="35"/>
  <c r="R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R19" i="35" s="1"/>
  <c r="S19" i="35" s="1"/>
  <c r="U19" i="35" s="1"/>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Q19" i="36"/>
  <c r="R19" i="36" s="1"/>
  <c r="Q66" i="35"/>
  <c r="R66" i="35" s="1"/>
  <c r="E66" i="37"/>
  <c r="E98" i="34"/>
  <c r="F98" i="34" s="1"/>
  <c r="Q98" i="18"/>
  <c r="E27" i="33"/>
  <c r="Q27" i="40"/>
  <c r="R27" i="40" s="1"/>
  <c r="E27" i="32"/>
  <c r="E27" i="40"/>
  <c r="F27" i="40" s="1"/>
  <c r="Q27" i="31"/>
  <c r="Q27" i="35"/>
  <c r="R27" i="35" s="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F89" i="32" s="1"/>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F45" i="34" s="1"/>
  <c r="E45" i="32"/>
  <c r="E45" i="36"/>
  <c r="E45" i="35"/>
  <c r="E45" i="33"/>
  <c r="E45" i="3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R85" i="37" s="1"/>
  <c r="S85" i="37" s="1"/>
  <c r="Q85" i="36"/>
  <c r="R85" i="36" s="1"/>
  <c r="E85" i="35"/>
  <c r="E85" i="34"/>
  <c r="F85" i="34" s="1"/>
  <c r="E85" i="33"/>
  <c r="E85" i="32"/>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F57" i="35" s="1"/>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35" i="18"/>
  <c r="F24" i="18"/>
  <c r="F82" i="18"/>
  <c r="W8" i="32"/>
  <c r="K8" i="32"/>
  <c r="K10" i="18"/>
  <c r="K12" i="18"/>
  <c r="R47" i="40"/>
  <c r="R40" i="40"/>
  <c r="R60" i="40"/>
  <c r="R84" i="40"/>
  <c r="R34" i="40"/>
  <c r="R38" i="40"/>
  <c r="R92" i="40"/>
  <c r="R61" i="40"/>
  <c r="R76" i="40"/>
  <c r="R82" i="40"/>
  <c r="R20" i="40"/>
  <c r="R56" i="40"/>
  <c r="F76" i="37"/>
  <c r="H76" i="37"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S99" i="35"/>
  <c r="T99" i="35"/>
  <c r="R76" i="34"/>
  <c r="R58" i="34"/>
  <c r="R32" i="34"/>
  <c r="R52" i="34"/>
  <c r="R38" i="34"/>
  <c r="R36" i="34"/>
  <c r="R26" i="34"/>
  <c r="R96" i="34"/>
  <c r="R82" i="34"/>
  <c r="R35" i="34"/>
  <c r="R34" i="34"/>
  <c r="R61" i="34"/>
  <c r="R83" i="34"/>
  <c r="R92" i="34"/>
  <c r="R49" i="33" l="1"/>
  <c r="T49" i="33" s="1"/>
  <c r="G82" i="34"/>
  <c r="F32" i="35"/>
  <c r="G32" i="35" s="1"/>
  <c r="R22" i="37"/>
  <c r="S22" i="37" s="1"/>
  <c r="R38" i="31"/>
  <c r="T38" i="31" s="1"/>
  <c r="R73" i="33"/>
  <c r="S73" i="33" s="1"/>
  <c r="R35" i="18"/>
  <c r="T35" i="18" s="1"/>
  <c r="R55" i="18"/>
  <c r="G88" i="31"/>
  <c r="R78" i="33"/>
  <c r="T78" i="33" s="1"/>
  <c r="F75" i="31"/>
  <c r="G75" i="31" s="1"/>
  <c r="F73" i="34"/>
  <c r="R57" i="33"/>
  <c r="T57" i="33" s="1"/>
  <c r="F50" i="34"/>
  <c r="H50" i="34" s="1"/>
  <c r="F89" i="34"/>
  <c r="G89" i="34" s="1"/>
  <c r="F85" i="32"/>
  <c r="F97" i="32"/>
  <c r="R53" i="31"/>
  <c r="S53" i="31" s="1"/>
  <c r="F30" i="32"/>
  <c r="F38" i="32"/>
  <c r="R26" i="33"/>
  <c r="T26" i="33" s="1"/>
  <c r="R34" i="33"/>
  <c r="S34" i="33" s="1"/>
  <c r="R21" i="37"/>
  <c r="S21" i="37" s="1"/>
  <c r="R44" i="33"/>
  <c r="T44" i="33" s="1"/>
  <c r="R41" i="33"/>
  <c r="T41" i="33" s="1"/>
  <c r="R42" i="18"/>
  <c r="S42" i="18" s="1"/>
  <c r="R45" i="18"/>
  <c r="S45" i="18" s="1"/>
  <c r="R22" i="31"/>
  <c r="T22" i="31" s="1"/>
  <c r="R28" i="18"/>
  <c r="T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T62" i="18"/>
  <c r="F86" i="36"/>
  <c r="H86" i="36" s="1"/>
  <c r="F90" i="36"/>
  <c r="H90" i="36" s="1"/>
  <c r="F52" i="18"/>
  <c r="G52" i="18" s="1"/>
  <c r="S35" i="33"/>
  <c r="F64" i="37"/>
  <c r="H64" i="37" s="1"/>
  <c r="F19" i="37"/>
  <c r="H19" i="37" s="1"/>
  <c r="J19" i="37" s="1"/>
  <c r="K19" i="37" s="1"/>
  <c r="J17" i="17" s="1"/>
  <c r="T61" i="37"/>
  <c r="F76" i="36"/>
  <c r="G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T61" i="18" s="1"/>
  <c r="T22" i="18"/>
  <c r="R81" i="31"/>
  <c r="S81" i="31" s="1"/>
  <c r="R79" i="31"/>
  <c r="S79" i="31" s="1"/>
  <c r="F57" i="32"/>
  <c r="R46" i="31"/>
  <c r="T46" i="31" s="1"/>
  <c r="R65" i="37"/>
  <c r="T65" i="37" s="1"/>
  <c r="F58" i="18"/>
  <c r="G58" i="18" s="1"/>
  <c r="R81" i="32"/>
  <c r="R55" i="37"/>
  <c r="T55" i="37" s="1"/>
  <c r="F56" i="32"/>
  <c r="R27" i="31"/>
  <c r="S27" i="31" s="1"/>
  <c r="G83" i="37"/>
  <c r="F22" i="36"/>
  <c r="H22" i="36" s="1"/>
  <c r="T76" i="37"/>
  <c r="F20" i="34"/>
  <c r="H20" i="34" s="1"/>
  <c r="R36" i="33"/>
  <c r="S36" i="33" s="1"/>
  <c r="F69" i="34"/>
  <c r="H69" i="34" s="1"/>
  <c r="S22" i="33"/>
  <c r="G68" i="18"/>
  <c r="F69" i="18"/>
  <c r="G69" i="18" s="1"/>
  <c r="D46" i="38"/>
  <c r="F34" i="18"/>
  <c r="H34" i="18" s="1"/>
  <c r="R32" i="18"/>
  <c r="T32" i="18" s="1"/>
  <c r="F36" i="31"/>
  <c r="G36" i="31" s="1"/>
  <c r="F66" i="35"/>
  <c r="H66" i="35" s="1"/>
  <c r="F64" i="35"/>
  <c r="H64" i="35" s="1"/>
  <c r="T88" i="33"/>
  <c r="D33" i="38"/>
  <c r="G34" i="34"/>
  <c r="F61" i="18"/>
  <c r="H36" i="33"/>
  <c r="G36" i="33"/>
  <c r="T84" i="33"/>
  <c r="S84" i="33"/>
  <c r="T40" i="33"/>
  <c r="F32" i="18"/>
  <c r="G32" i="18" s="1"/>
  <c r="F20" i="35"/>
  <c r="G20" i="35" s="1"/>
  <c r="I20" i="35" s="1"/>
  <c r="F26" i="32"/>
  <c r="F92" i="32"/>
  <c r="R27" i="18"/>
  <c r="S27" i="18" s="1"/>
  <c r="F83" i="34"/>
  <c r="G83" i="34" s="1"/>
  <c r="F19" i="34"/>
  <c r="H19" i="34" s="1"/>
  <c r="J19" i="34" s="1"/>
  <c r="L12" i="38"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32" i="31"/>
  <c r="G32" i="31" s="1"/>
  <c r="F88" i="36"/>
  <c r="G88" i="36" s="1"/>
  <c r="F20" i="36"/>
  <c r="G20" i="36" s="1"/>
  <c r="F53" i="18"/>
  <c r="H53" i="18" s="1"/>
  <c r="F22" i="37"/>
  <c r="H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T68" i="31"/>
  <c r="F26" i="36"/>
  <c r="G26" i="36" s="1"/>
  <c r="H36" i="34"/>
  <c r="T62" i="31"/>
  <c r="S62" i="31"/>
  <c r="T22" i="37"/>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T37" i="35"/>
  <c r="T69" i="18"/>
  <c r="S54" i="31"/>
  <c r="E83" i="38"/>
  <c r="S53" i="35"/>
  <c r="H51" i="31"/>
  <c r="F45" i="18"/>
  <c r="G45" i="18" s="1"/>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38" i="31"/>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D30" i="38"/>
  <c r="F55" i="31"/>
  <c r="G55" i="31" s="1"/>
  <c r="D48" i="38"/>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47" i="33"/>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57" i="35"/>
  <c r="G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H21" i="34"/>
  <c r="F29" i="33"/>
  <c r="G73" i="34"/>
  <c r="H73" i="34"/>
  <c r="F97" i="18"/>
  <c r="R97" i="33"/>
  <c r="G58" i="34"/>
  <c r="H58" i="34"/>
  <c r="F75" i="35"/>
  <c r="R75" i="33"/>
  <c r="R67" i="33"/>
  <c r="R57" i="18"/>
  <c r="G33" i="34"/>
  <c r="H33" i="34"/>
  <c r="F51" i="33"/>
  <c r="F51" i="18"/>
  <c r="H51" i="18" s="1"/>
  <c r="R85" i="33"/>
  <c r="F49" i="33"/>
  <c r="F45" i="33"/>
  <c r="H45" i="34"/>
  <c r="G45" i="34"/>
  <c r="F43" i="18"/>
  <c r="G43" i="18" s="1"/>
  <c r="F41" i="33"/>
  <c r="F41" i="18"/>
  <c r="G41" i="18" s="1"/>
  <c r="F31" i="37"/>
  <c r="F95" i="33"/>
  <c r="F37" i="33"/>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T86" i="18"/>
  <c r="S97" i="18"/>
  <c r="S55" i="18"/>
  <c r="G48" i="36"/>
  <c r="G59" i="36"/>
  <c r="H19" i="36"/>
  <c r="J19" i="36" s="1"/>
  <c r="K19" i="36" s="1"/>
  <c r="I17" i="17" s="1"/>
  <c r="S43" i="35"/>
  <c r="T43" i="35"/>
  <c r="T97" i="35"/>
  <c r="S97" i="35"/>
  <c r="T40" i="35"/>
  <c r="S40" i="35"/>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82" i="18"/>
  <c r="G64" i="37"/>
  <c r="S54" i="18"/>
  <c r="T52" i="18"/>
  <c r="T56" i="35"/>
  <c r="G80" i="31"/>
  <c r="T88" i="18"/>
  <c r="G36" i="18"/>
  <c r="S29" i="18"/>
  <c r="T68" i="18"/>
  <c r="G54" i="31"/>
  <c r="H52"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S93" i="40"/>
  <c r="T95" i="40"/>
  <c r="T99" i="40"/>
  <c r="H65" i="18"/>
  <c r="T86" i="35"/>
  <c r="S86" i="35"/>
  <c r="S34" i="35"/>
  <c r="T34" i="35"/>
  <c r="S70" i="31"/>
  <c r="T70" i="31"/>
  <c r="S48" i="31"/>
  <c r="T48" i="31"/>
  <c r="S90"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H99" i="18"/>
  <c r="G99" i="18"/>
  <c r="K9" i="40"/>
  <c r="K12" i="40"/>
  <c r="K10" i="40"/>
  <c r="S89" i="18"/>
  <c r="T79" i="18"/>
  <c r="S67" i="18"/>
  <c r="S73" i="18"/>
  <c r="S87" i="18"/>
  <c r="T76" i="18"/>
  <c r="S53" i="18"/>
  <c r="S26" i="18"/>
  <c r="T54" i="18"/>
  <c r="S52" i="18"/>
  <c r="S77" i="18"/>
  <c r="S80" i="18"/>
  <c r="T31" i="18"/>
  <c r="H75" i="31"/>
  <c r="E71" i="38"/>
  <c r="T36" i="18"/>
  <c r="T51" i="18"/>
  <c r="T80" i="36"/>
  <c r="T87" i="36"/>
  <c r="S94" i="36"/>
  <c r="S45" i="36"/>
  <c r="S74" i="36"/>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32" i="35" l="1"/>
  <c r="S49" i="33"/>
  <c r="S44" i="33"/>
  <c r="G50" i="34"/>
  <c r="G84" i="36"/>
  <c r="G86" i="36"/>
  <c r="H76" i="36"/>
  <c r="H24" i="36"/>
  <c r="G60" i="37"/>
  <c r="T21" i="37"/>
  <c r="S35" i="18"/>
  <c r="S26" i="33"/>
  <c r="T45" i="18"/>
  <c r="S28" i="18"/>
  <c r="S57" i="33"/>
  <c r="S61" i="18"/>
  <c r="G86" i="18"/>
  <c r="S98" i="18"/>
  <c r="H58" i="18"/>
  <c r="H63" i="18"/>
  <c r="H69" i="18"/>
  <c r="T53" i="31"/>
  <c r="S84" i="18"/>
  <c r="H52" i="18"/>
  <c r="H67" i="31"/>
  <c r="S48" i="18"/>
  <c r="T79" i="31"/>
  <c r="H89" i="34"/>
  <c r="G64" i="35"/>
  <c r="D59" i="38"/>
  <c r="G48" i="34"/>
  <c r="G70" i="18"/>
  <c r="S72" i="18"/>
  <c r="H31" i="34"/>
  <c r="T34" i="33"/>
  <c r="T42" i="18"/>
  <c r="S32" i="37"/>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H64" i="33"/>
  <c r="G64" i="33"/>
  <c r="H56" i="18"/>
  <c r="H21" i="36"/>
  <c r="J21" i="36" s="1"/>
  <c r="K21" i="36" s="1"/>
  <c r="I19" i="17" s="1"/>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3" i="36" l="1"/>
  <c r="K23" i="36" s="1"/>
  <c r="I21" i="17" s="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8" i="38" l="1"/>
  <c r="O19" i="17"/>
  <c r="N12" i="38"/>
  <c r="O12" i="38"/>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I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J29" i="34" l="1"/>
  <c r="K29" i="34" s="1"/>
  <c r="G27" i="17"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M57" i="38"/>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<sst xmlns="http://schemas.openxmlformats.org/spreadsheetml/2006/main" count="1446" uniqueCount="339">
  <si>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</si>
  <si>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</si>
  <si>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</si>
  <si>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</si>
  <si>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</si>
  <si>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</si>
  <si>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</si>
  <si>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</si>
  <si>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</si>
  <si>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</si>
  <si>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</si>
  <si>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</si>
  <si>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</si>
  <si>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</si>
  <si>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</si>
  <si>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</si>
  <si>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</si>
  <si>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</si>
  <si>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</si>
  <si>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</si>
  <si>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</si>
  <si>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</si>
  <si>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</si>
  <si>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</si>
  <si>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</si>
  <si>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</si>
  <si>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</si>
  <si>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</si>
  <si>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</si>
  <si>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</si>
  <si>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</si>
  <si>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</si>
  <si>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</si>
  <si>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</si>
  <si>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</si>
  <si>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</si>
  <si>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</si>
  <si>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</si>
  <si>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</si>
  <si>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</si>
  <si>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</si>
  <si>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</si>
  <si>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</si>
  <si>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</si>
  <si>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</si>
  <si>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</si>
  <si>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</si>
  <si>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</si>
  <si>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</si>
  <si>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</si>
  <si>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</si>
  <si>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</si>
  <si>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</si>
  <si>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</si>
  <si>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</si>
  <si>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</si>
  <si>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</si>
  <si>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</si>
  <si>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</si>
  <si>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</si>
  <si>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</si>
  <si>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</si>
  <si>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</si>
  <si>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</si>
  <si>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</si>
  <si>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</si>
  <si>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</si>
  <si>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</si>
  <si>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</si>
  <si>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</si>
  <si>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</si>
  <si>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</si>
  <si>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</si>
  <si>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</si>
  <si>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</si>
  <si>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</si>
  <si>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</si>
  <si>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</si>
  <si>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</si>
  <si>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</si>
  <si>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</si>
  <si>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</si>
  <si>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</si>
  <si>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</si>
  <si>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</si>
  <si>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</si>
  <si>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</si>
  <si>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</si>
  <si>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</si>
  <si>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</si>
  <si>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</si>
  <si>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</si>
  <si>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</si>
  <si>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</si>
  <si>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</si>
  <si>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</si>
  <si>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</si>
  <si>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</si>
  <si>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</si>
  <si>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</si>
  <si>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</si>
  <si>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</si>
  <si>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</si>
  <si>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</si>
  <si>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</si>
  <si>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</si>
  <si>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</si>
  <si>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</si>
  <si>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</si>
  <si>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</si>
  <si>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</si>
  <si>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</si>
  <si>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</si>
  <si>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</si>
  <si>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</si>
  <si>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</si>
  <si>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</si>
  <si>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</si>
  <si>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</si>
  <si>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</si>
  <si>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</si>
  <si>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</si>
  <si>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</si>
  <si>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</si>
  <si>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</si>
  <si>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</si>
  <si>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</si>
  <si>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</si>
  <si>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</si>
  <si>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</si>
  <si>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</si>
  <si>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</si>
  <si>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</si>
  <si>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</si>
  <si>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</si>
  <si>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</si>
  <si>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</si>
  <si>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</si>
  <si>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</si>
  <si>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</si>
  <si>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</si>
  <si>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</si>
  <si>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</si>
  <si>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</si>
  <si>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</si>
  <si>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</si>
  <si>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</si>
  <si>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</si>
  <si>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</si>
  <si>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</si>
  <si>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</si>
  <si>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</si>
  <si>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</si>
  <si>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</si>
  <si>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</si>
  <si>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</si>
  <si>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</si>
  <si>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</si>
  <si>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</si>
  <si>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</si>
  <si>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</si>
  <si>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</si>
  <si>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</si>
  <si>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</si>
  <si>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</si>
  <si>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</si>
  <si>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</si>
  <si>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</si>
  <si>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</si>
  <si>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</si>
  <si>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</si>
  <si>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</si>
  <si>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</si>
  <si>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</si>
  <si>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</si>
  <si>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</si>
  <si>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</si>
  <si>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</si>
  <si>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</si>
  <si>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</si>
  <si>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</si>
  <si>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</si>
  <si>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</si>
  <si>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</si>
  <si>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</si>
  <si>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</si>
  <si>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</si>
  <si>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</si>
  <si>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</si>
  <si>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</si>
  <si>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</si>
  <si>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</si>
  <si>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</si>
  <si>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</si>
  <si>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</si>
  <si>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</si>
  <si>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</si>
  <si>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</si>
  <si>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</si>
  <si>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</si>
  <si>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</si>
  <si>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</si>
  <si>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</si>
  <si>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</si>
  <si>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</si>
  <si>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</si>
  <si>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</si>
  <si>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</si>
  <si>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</si>
  <si>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</si>
  <si>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</si>
  <si>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</si>
  <si>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</si>
  <si>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</si>
  <si>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</si>
  <si>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</si>
  <si>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</si>
  <si>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</si>
  <si>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</si>
  <si>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</si>
  <si>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</si>
  <si>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</si>
  <si>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</si>
  <si>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</si>
  <si>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</si>
  <si>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</si>
  <si>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</si>
  <si>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</si>
  <si>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</si>
  <si>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</si>
  <si>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</si>
  <si>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</si>
  <si>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</si>
  <si>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</si>
  <si>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</si>
  <si>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</si>
  <si>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</si>
  <si>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</si>
  <si>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</si>
  <si>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</si>
  <si>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</si>
  <si>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</si>
  <si>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</si>
  <si>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</si>
  <si>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</si>
  <si>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</si>
  <si>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</si>
  <si>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</si>
  <si>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</si>
  <si>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</si>
  <si>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</si>
  <si>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</si>
  <si>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</si>
  <si>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</si>
  <si>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</si>
  <si>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</si>
  <si>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</si>
  <si>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</si>
  <si>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</si>
  <si>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</si>
  <si>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</si>
  <si>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</si>
  <si>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</si>
  <si>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</si>
  <si>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</si>
  <si>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</si>
  <si>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</si>
  <si>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</si>
  <si>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</si>
  <si>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</si>
  <si>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</si>
  <si>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</si>
  <si>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</si>
  <si>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</si>
  <si>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</si>
  <si>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</si>
  <si>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</si>
  <si>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</si>
  <si>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</si>
  <si>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</si>
  <si>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</si>
  <si>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</si>
  <si>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</si>
  <si>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</si>
  <si>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</si>
  <si>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</si>
  <si>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</si>
  <si>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</si>
  <si>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</si>
  <si>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</si>
  <si>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</si>
  <si>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</si>
  <si>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</si>
  <si>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</si>
  <si>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</si>
  <si>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</si>
  <si>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</si>
  <si>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</si>
  <si>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</si>
  <si>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</si>
  <si>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</si>
  <si>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</si>
  <si>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</si>
  <si>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</si>
  <si>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</si>
  <si>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</si>
  <si>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</si>
  <si>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</si>
  <si>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</si>
  <si>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</si>
  <si>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</si>
  <si>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</si>
  <si>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</si>
  <si>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</si>
  <si>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</si>
  <si>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</si>
  <si>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</si>
  <si>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</si>
  <si>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</si>
  <si>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</si>
  <si>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</si>
  <si>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</si>
  <si>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</si>
  <si>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</si>
  <si>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</si>
  <si>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</si>
  <si>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</si>
  <si>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</si>
  <si>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</si>
  <si>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</si>
  <si>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</si>
  <si>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</si>
  <si>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</si>
  <si>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</si>
  <si>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</si>
  <si>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</si>
  <si>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</si>
  <si>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</si>
  <si>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Berau</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</si>
</sst>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9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erau/BERA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ERA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0.88919680000000012</v>
          </cell>
        </row>
        <row r="36">
          <cell r="F36">
            <v>0.98030610519999994</v>
          </cell>
        </row>
        <row r="37">
          <cell r="F37">
            <v>1.079978839212</v>
          </cell>
        </row>
        <row r="38">
          <cell r="F38">
            <v>1.188979741155141</v>
          </cell>
        </row>
        <row r="39">
          <cell r="F39">
            <v>1.30813956754782</v>
          </cell>
        </row>
        <row r="40">
          <cell r="F40">
            <v>1.4383606555532142</v>
          </cell>
        </row>
        <row r="41">
          <cell r="F41">
            <v>1.5806229466519339</v>
          </cell>
        </row>
        <row r="42">
          <cell r="F42">
            <v>1.7359905083176237</v>
          </cell>
        </row>
        <row r="43">
          <cell r="F43">
            <v>1.9056185943037962</v>
          </cell>
        </row>
        <row r="44">
          <cell r="F44">
            <v>2.0907612874251247</v>
          </cell>
        </row>
        <row r="45">
          <cell r="F45">
            <v>2.2927797722531218</v>
          </cell>
        </row>
        <row r="46">
          <cell r="F46">
            <v>2.5131512889653189</v>
          </cell>
        </row>
        <row r="47">
          <cell r="F47">
            <v>2.75347882371116</v>
          </cell>
        </row>
        <row r="48">
          <cell r="F48">
            <v>3.0164990000000009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76" t="s">
        <v>212</v>
      </c>
      <c r="C7" s="876"/>
      <c r="D7" s="876"/>
      <c r="E7" s="876"/>
      <c r="F7" s="876"/>
      <c r="G7" s="876"/>
      <c r="H7" s="876"/>
      <c r="I7" s="876"/>
      <c r="J7" s="360"/>
      <c r="K7" s="360"/>
    </row>
    <row r="8" spans="2:11" s="9" customFormat="1">
      <c r="B8" s="10"/>
      <c r="C8" s="10"/>
      <c r="D8" s="10"/>
      <c r="E8" s="10"/>
      <c r="F8" s="10"/>
      <c r="G8" s="10"/>
      <c r="H8" s="10"/>
      <c r="I8" s="10"/>
      <c r="J8" s="10"/>
      <c r="K8" s="10"/>
    </row>
    <row r="9" spans="2:11" ht="44.1" customHeight="1">
      <c r="B9" s="877" t="s">
        <v>227</v>
      </c>
      <c r="C9" s="877"/>
      <c r="D9" s="877"/>
      <c r="E9" s="877"/>
      <c r="F9" s="877"/>
      <c r="G9" s="877"/>
      <c r="H9" s="877"/>
      <c r="I9" s="8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40" t="str">
        <f>city</f>
        <v>Berau</v>
      </c>
      <c r="E2" s="941"/>
      <c r="F2" s="942"/>
    </row>
    <row r="3" spans="2:15" ht="13.5" thickBot="1">
      <c r="C3" s="490" t="s">
        <v>276</v>
      </c>
      <c r="D3" s="940" t="str">
        <f>province</f>
        <v>Kalimantan Timur</v>
      </c>
      <c r="E3" s="941"/>
      <c r="F3" s="942"/>
    </row>
    <row r="4" spans="2:15" ht="13.5" thickBot="1">
      <c r="B4" s="489"/>
      <c r="C4" s="490" t="s">
        <v>30</v>
      </c>
      <c r="D4" s="940">
        <v>0</v>
      </c>
      <c r="E4" s="941"/>
      <c r="F4" s="942"/>
      <c r="H4" s="943"/>
      <c r="I4" s="943"/>
      <c r="J4" s="943"/>
      <c r="K4" s="943"/>
    </row>
    <row r="5" spans="2:15">
      <c r="B5" s="489"/>
      <c r="H5" s="944"/>
      <c r="I5" s="944"/>
      <c r="J5" s="944"/>
      <c r="K5" s="9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3.1412221661699997E-2</v>
      </c>
      <c r="E18" s="535">
        <v>0</v>
      </c>
      <c r="F18" s="535">
        <v>2.4840929314079999E-2</v>
      </c>
      <c r="G18" s="535">
        <v>2.0493766684116E-2</v>
      </c>
      <c r="H18" s="535">
        <v>3.1195585650239999E-3</v>
      </c>
      <c r="I18" s="536">
        <v>0</v>
      </c>
      <c r="J18" s="537">
        <v>0</v>
      </c>
      <c r="K18" s="538">
        <v>0</v>
      </c>
      <c r="L18" s="535">
        <v>0</v>
      </c>
      <c r="M18" s="536">
        <v>0</v>
      </c>
      <c r="N18" s="471">
        <v>7.9866476224919991E-2</v>
      </c>
      <c r="O18" s="473">
        <f t="shared" ref="O18:O81" si="0">O17+N18</f>
        <v>7.9866476224919991E-2</v>
      </c>
    </row>
    <row r="19" spans="2:15">
      <c r="B19" s="470">
        <f>B18+1</f>
        <v>1951</v>
      </c>
      <c r="C19" s="533">
        <v>0</v>
      </c>
      <c r="D19" s="534">
        <v>3.3154819325099998E-2</v>
      </c>
      <c r="E19" s="535">
        <v>0</v>
      </c>
      <c r="F19" s="535">
        <v>2.6218983558240001E-2</v>
      </c>
      <c r="G19" s="535">
        <v>2.1630661435547999E-2</v>
      </c>
      <c r="H19" s="535">
        <v>3.2926165398719995E-3</v>
      </c>
      <c r="I19" s="536">
        <v>0</v>
      </c>
      <c r="J19" s="537">
        <v>0</v>
      </c>
      <c r="K19" s="538">
        <v>0</v>
      </c>
      <c r="L19" s="535">
        <v>0</v>
      </c>
      <c r="M19" s="536">
        <v>0</v>
      </c>
      <c r="N19" s="471">
        <v>8.4297080858760004E-2</v>
      </c>
      <c r="O19" s="473">
        <f t="shared" si="0"/>
        <v>0.16416355708368</v>
      </c>
    </row>
    <row r="20" spans="2:15">
      <c r="B20" s="470">
        <f t="shared" ref="B20:B83" si="1">B19+1</f>
        <v>1952</v>
      </c>
      <c r="C20" s="533">
        <v>0</v>
      </c>
      <c r="D20" s="534">
        <v>3.5030598946199996E-2</v>
      </c>
      <c r="E20" s="535">
        <v>0</v>
      </c>
      <c r="F20" s="535">
        <v>2.7702358706880006E-2</v>
      </c>
      <c r="G20" s="535">
        <v>2.2854445933176006E-2</v>
      </c>
      <c r="H20" s="535">
        <v>3.4789008608639999E-3</v>
      </c>
      <c r="I20" s="536">
        <v>0</v>
      </c>
      <c r="J20" s="537">
        <v>0</v>
      </c>
      <c r="K20" s="538">
        <v>0</v>
      </c>
      <c r="L20" s="535">
        <v>0</v>
      </c>
      <c r="M20" s="536">
        <v>0</v>
      </c>
      <c r="N20" s="471">
        <v>8.9066304447120007E-2</v>
      </c>
      <c r="O20" s="473">
        <f t="shared" si="0"/>
        <v>0.25322986153080002</v>
      </c>
    </row>
    <row r="21" spans="2:15">
      <c r="B21" s="470">
        <f t="shared" si="1"/>
        <v>1953</v>
      </c>
      <c r="C21" s="533">
        <v>0</v>
      </c>
      <c r="D21" s="534">
        <v>3.5671904838900002E-2</v>
      </c>
      <c r="E21" s="535">
        <v>0</v>
      </c>
      <c r="F21" s="535">
        <v>2.8209506355360008E-2</v>
      </c>
      <c r="G21" s="535">
        <v>2.3272842743172002E-2</v>
      </c>
      <c r="H21" s="535">
        <v>3.5425891702080001E-3</v>
      </c>
      <c r="I21" s="536">
        <v>0</v>
      </c>
      <c r="J21" s="537">
        <v>0</v>
      </c>
      <c r="K21" s="538">
        <v>0</v>
      </c>
      <c r="L21" s="535">
        <v>0</v>
      </c>
      <c r="M21" s="536">
        <v>0</v>
      </c>
      <c r="N21" s="471">
        <v>9.0696843107640007E-2</v>
      </c>
      <c r="O21" s="473">
        <f t="shared" si="0"/>
        <v>0.34392670463844</v>
      </c>
    </row>
    <row r="22" spans="2:15">
      <c r="B22" s="470">
        <f t="shared" si="1"/>
        <v>1954</v>
      </c>
      <c r="C22" s="533">
        <v>0</v>
      </c>
      <c r="D22" s="534">
        <v>3.7636204998149993E-2</v>
      </c>
      <c r="E22" s="535">
        <v>0</v>
      </c>
      <c r="F22" s="535">
        <v>2.9762883952559997E-2</v>
      </c>
      <c r="G22" s="535">
        <v>2.4554379260861996E-2</v>
      </c>
      <c r="H22" s="535">
        <v>3.7376644963679991E-3</v>
      </c>
      <c r="I22" s="536">
        <v>0</v>
      </c>
      <c r="J22" s="537">
        <v>0</v>
      </c>
      <c r="K22" s="538">
        <v>0</v>
      </c>
      <c r="L22" s="535">
        <v>0</v>
      </c>
      <c r="M22" s="536">
        <v>0</v>
      </c>
      <c r="N22" s="471">
        <v>9.5691132707939996E-2</v>
      </c>
      <c r="O22" s="473">
        <f t="shared" si="0"/>
        <v>0.43961783734637999</v>
      </c>
    </row>
    <row r="23" spans="2:15">
      <c r="B23" s="470">
        <f t="shared" si="1"/>
        <v>1955</v>
      </c>
      <c r="C23" s="533">
        <v>0</v>
      </c>
      <c r="D23" s="534">
        <v>4.0342900969799998E-2</v>
      </c>
      <c r="E23" s="535">
        <v>0</v>
      </c>
      <c r="F23" s="535">
        <v>3.1903351571520008E-2</v>
      </c>
      <c r="G23" s="535">
        <v>2.6320265046504001E-2</v>
      </c>
      <c r="H23" s="535">
        <v>4.0064674066559993E-3</v>
      </c>
      <c r="I23" s="536">
        <v>0</v>
      </c>
      <c r="J23" s="537">
        <v>0</v>
      </c>
      <c r="K23" s="538">
        <v>0</v>
      </c>
      <c r="L23" s="535">
        <v>0</v>
      </c>
      <c r="M23" s="536">
        <v>0</v>
      </c>
      <c r="N23" s="471">
        <v>0.10257298499448</v>
      </c>
      <c r="O23" s="473">
        <f t="shared" si="0"/>
        <v>0.54219082234086002</v>
      </c>
    </row>
    <row r="24" spans="2:15">
      <c r="B24" s="470">
        <f t="shared" si="1"/>
        <v>1956</v>
      </c>
      <c r="C24" s="533">
        <v>0</v>
      </c>
      <c r="D24" s="534">
        <v>4.1984676147149992E-2</v>
      </c>
      <c r="E24" s="535">
        <v>0</v>
      </c>
      <c r="F24" s="535">
        <v>3.3201674930159991E-2</v>
      </c>
      <c r="G24" s="535">
        <v>2.7391381817381998E-2</v>
      </c>
      <c r="H24" s="535">
        <v>4.1695126656479987E-3</v>
      </c>
      <c r="I24" s="536">
        <v>0</v>
      </c>
      <c r="J24" s="537">
        <v>0</v>
      </c>
      <c r="K24" s="538">
        <v>0</v>
      </c>
      <c r="L24" s="535">
        <v>0</v>
      </c>
      <c r="M24" s="536">
        <v>0</v>
      </c>
      <c r="N24" s="471">
        <v>0.10674724556033997</v>
      </c>
      <c r="O24" s="473">
        <f t="shared" si="0"/>
        <v>0.64893806790120001</v>
      </c>
    </row>
    <row r="25" spans="2:15">
      <c r="B25" s="470">
        <f t="shared" si="1"/>
        <v>1957</v>
      </c>
      <c r="C25" s="533">
        <v>0</v>
      </c>
      <c r="D25" s="534">
        <v>4.3674321947850002E-2</v>
      </c>
      <c r="E25" s="535">
        <v>0</v>
      </c>
      <c r="F25" s="535">
        <v>3.4537854597840006E-2</v>
      </c>
      <c r="G25" s="535">
        <v>2.8493730043218E-2</v>
      </c>
      <c r="H25" s="535">
        <v>4.3373119727520004E-3</v>
      </c>
      <c r="I25" s="536">
        <v>0</v>
      </c>
      <c r="J25" s="537">
        <v>0</v>
      </c>
      <c r="K25" s="538">
        <v>0</v>
      </c>
      <c r="L25" s="535">
        <v>0</v>
      </c>
      <c r="M25" s="536">
        <v>0</v>
      </c>
      <c r="N25" s="471">
        <v>0.11104321856166002</v>
      </c>
      <c r="O25" s="473">
        <f t="shared" si="0"/>
        <v>0.75998128646286001</v>
      </c>
    </row>
    <row r="26" spans="2:15">
      <c r="B26" s="470">
        <f t="shared" si="1"/>
        <v>1958</v>
      </c>
      <c r="C26" s="533">
        <v>0</v>
      </c>
      <c r="D26" s="534">
        <v>4.5408361734450002E-2</v>
      </c>
      <c r="E26" s="535">
        <v>0</v>
      </c>
      <c r="F26" s="535">
        <v>3.5909141233680004E-2</v>
      </c>
      <c r="G26" s="535">
        <v>2.9625041517785999E-2</v>
      </c>
      <c r="H26" s="535">
        <v>4.5095200619039988E-3</v>
      </c>
      <c r="I26" s="536">
        <v>0</v>
      </c>
      <c r="J26" s="537">
        <v>0</v>
      </c>
      <c r="K26" s="538">
        <v>0</v>
      </c>
      <c r="L26" s="535">
        <v>0</v>
      </c>
      <c r="M26" s="536">
        <v>0</v>
      </c>
      <c r="N26" s="471">
        <v>0.11545206454782</v>
      </c>
      <c r="O26" s="473">
        <f t="shared" si="0"/>
        <v>0.87543335101067998</v>
      </c>
    </row>
    <row r="27" spans="2:15">
      <c r="B27" s="470">
        <f t="shared" si="1"/>
        <v>1959</v>
      </c>
      <c r="C27" s="533">
        <v>0</v>
      </c>
      <c r="D27" s="534">
        <v>4.7181179400300005E-2</v>
      </c>
      <c r="E27" s="535">
        <v>0</v>
      </c>
      <c r="F27" s="535">
        <v>3.7311093594719999E-2</v>
      </c>
      <c r="G27" s="535">
        <v>3.0781652215644002E-2</v>
      </c>
      <c r="H27" s="535">
        <v>4.6855791956159996E-3</v>
      </c>
      <c r="I27" s="536">
        <v>0</v>
      </c>
      <c r="J27" s="537">
        <v>0</v>
      </c>
      <c r="K27" s="538">
        <v>0</v>
      </c>
      <c r="L27" s="535">
        <v>0</v>
      </c>
      <c r="M27" s="536">
        <v>0</v>
      </c>
      <c r="N27" s="471">
        <v>0.11995950440628002</v>
      </c>
      <c r="O27" s="473">
        <f t="shared" si="0"/>
        <v>0.99539285541695999</v>
      </c>
    </row>
    <row r="28" spans="2:15">
      <c r="B28" s="470">
        <f t="shared" si="1"/>
        <v>1960</v>
      </c>
      <c r="C28" s="533">
        <v>0</v>
      </c>
      <c r="D28" s="534">
        <v>4.7891750608349992E-2</v>
      </c>
      <c r="E28" s="535">
        <v>0</v>
      </c>
      <c r="F28" s="535">
        <v>3.787301657304E-2</v>
      </c>
      <c r="G28" s="535">
        <v>3.1245238672757997E-2</v>
      </c>
      <c r="H28" s="535">
        <v>4.756146267312E-3</v>
      </c>
      <c r="I28" s="536">
        <v>0</v>
      </c>
      <c r="J28" s="537">
        <v>0</v>
      </c>
      <c r="K28" s="538">
        <v>0</v>
      </c>
      <c r="L28" s="535">
        <v>0</v>
      </c>
      <c r="M28" s="536">
        <v>0</v>
      </c>
      <c r="N28" s="471">
        <v>0.12176615212145998</v>
      </c>
      <c r="O28" s="473">
        <f t="shared" si="0"/>
        <v>1.1171590075384199</v>
      </c>
    </row>
    <row r="29" spans="2:15">
      <c r="B29" s="470">
        <f t="shared" si="1"/>
        <v>1961</v>
      </c>
      <c r="C29" s="533">
        <v>0</v>
      </c>
      <c r="D29" s="534">
        <v>4.5217195299E-2</v>
      </c>
      <c r="E29" s="535">
        <v>0</v>
      </c>
      <c r="F29" s="535">
        <v>3.5757965937600007E-2</v>
      </c>
      <c r="G29" s="535">
        <v>2.9500321898520004E-2</v>
      </c>
      <c r="H29" s="535">
        <v>4.4905352572799997E-3</v>
      </c>
      <c r="I29" s="536">
        <v>0</v>
      </c>
      <c r="J29" s="537">
        <v>0</v>
      </c>
      <c r="K29" s="538">
        <v>0</v>
      </c>
      <c r="L29" s="535">
        <v>0</v>
      </c>
      <c r="M29" s="536">
        <v>0</v>
      </c>
      <c r="N29" s="471">
        <v>0.1149660183924</v>
      </c>
      <c r="O29" s="473">
        <f t="shared" si="0"/>
        <v>1.2321250259308199</v>
      </c>
    </row>
    <row r="30" spans="2:15">
      <c r="B30" s="470">
        <f t="shared" si="1"/>
        <v>1962</v>
      </c>
      <c r="C30" s="533">
        <v>0</v>
      </c>
      <c r="D30" s="534">
        <v>4.6576244484000009E-2</v>
      </c>
      <c r="E30" s="535">
        <v>0</v>
      </c>
      <c r="F30" s="535">
        <v>3.6832708281600006E-2</v>
      </c>
      <c r="G30" s="535">
        <v>3.0386984332320004E-2</v>
      </c>
      <c r="H30" s="535">
        <v>4.6255029004800005E-3</v>
      </c>
      <c r="I30" s="536">
        <v>0</v>
      </c>
      <c r="J30" s="537">
        <v>0</v>
      </c>
      <c r="K30" s="538">
        <v>0</v>
      </c>
      <c r="L30" s="535">
        <v>0</v>
      </c>
      <c r="M30" s="536">
        <v>0</v>
      </c>
      <c r="N30" s="471">
        <v>0.11842143999840002</v>
      </c>
      <c r="O30" s="473">
        <f t="shared" si="0"/>
        <v>1.3505464659292199</v>
      </c>
    </row>
    <row r="31" spans="2:15">
      <c r="B31" s="470">
        <f t="shared" si="1"/>
        <v>1963</v>
      </c>
      <c r="C31" s="533">
        <v>0</v>
      </c>
      <c r="D31" s="534">
        <v>4.7989266642000004E-2</v>
      </c>
      <c r="E31" s="535">
        <v>0</v>
      </c>
      <c r="F31" s="535">
        <v>3.7950132700800006E-2</v>
      </c>
      <c r="G31" s="535">
        <v>3.1308859478160006E-2</v>
      </c>
      <c r="H31" s="535">
        <v>4.7658306182399995E-3</v>
      </c>
      <c r="I31" s="536">
        <v>0</v>
      </c>
      <c r="J31" s="537">
        <v>0</v>
      </c>
      <c r="K31" s="538">
        <v>0</v>
      </c>
      <c r="L31" s="535">
        <v>0</v>
      </c>
      <c r="M31" s="536">
        <v>0</v>
      </c>
      <c r="N31" s="471">
        <v>0.12201408943920002</v>
      </c>
      <c r="O31" s="473">
        <f t="shared" si="0"/>
        <v>1.47256055536842</v>
      </c>
    </row>
    <row r="32" spans="2:15">
      <c r="B32" s="470">
        <f t="shared" si="1"/>
        <v>1964</v>
      </c>
      <c r="C32" s="533">
        <v>0</v>
      </c>
      <c r="D32" s="534">
        <v>4.9407880594500013E-2</v>
      </c>
      <c r="E32" s="535">
        <v>0</v>
      </c>
      <c r="F32" s="535">
        <v>3.9071979136800002E-2</v>
      </c>
      <c r="G32" s="535">
        <v>3.2234382787860005E-2</v>
      </c>
      <c r="H32" s="535">
        <v>4.9067136590400006E-3</v>
      </c>
      <c r="I32" s="536">
        <v>0</v>
      </c>
      <c r="J32" s="537">
        <v>0</v>
      </c>
      <c r="K32" s="538">
        <v>0</v>
      </c>
      <c r="L32" s="535">
        <v>0</v>
      </c>
      <c r="M32" s="536">
        <v>0</v>
      </c>
      <c r="N32" s="471">
        <v>0.12562095617820002</v>
      </c>
      <c r="O32" s="473">
        <f t="shared" si="0"/>
        <v>1.59818151154662</v>
      </c>
    </row>
    <row r="33" spans="2:15">
      <c r="B33" s="470">
        <f t="shared" si="1"/>
        <v>1965</v>
      </c>
      <c r="C33" s="533">
        <v>0</v>
      </c>
      <c r="D33" s="534">
        <v>5.078637949950001E-2</v>
      </c>
      <c r="E33" s="535">
        <v>0</v>
      </c>
      <c r="F33" s="535">
        <v>4.0162102408800006E-2</v>
      </c>
      <c r="G33" s="535">
        <v>3.3133734487260001E-2</v>
      </c>
      <c r="H33" s="535">
        <v>5.0436128606400005E-3</v>
      </c>
      <c r="I33" s="536">
        <v>0</v>
      </c>
      <c r="J33" s="537">
        <v>0</v>
      </c>
      <c r="K33" s="538">
        <v>0</v>
      </c>
      <c r="L33" s="535">
        <v>0</v>
      </c>
      <c r="M33" s="536">
        <v>0</v>
      </c>
      <c r="N33" s="471">
        <v>0.12912582925620003</v>
      </c>
      <c r="O33" s="473">
        <f t="shared" si="0"/>
        <v>1.7273073408028201</v>
      </c>
    </row>
    <row r="34" spans="2:15">
      <c r="B34" s="470">
        <f t="shared" si="1"/>
        <v>1966</v>
      </c>
      <c r="C34" s="533">
        <v>0</v>
      </c>
      <c r="D34" s="534">
        <v>5.2229305602000009E-2</v>
      </c>
      <c r="E34" s="535">
        <v>0</v>
      </c>
      <c r="F34" s="535">
        <v>4.1303175004800012E-2</v>
      </c>
      <c r="G34" s="535">
        <v>3.4075119378960003E-2</v>
      </c>
      <c r="H34" s="535">
        <v>5.1869103494399998E-3</v>
      </c>
      <c r="I34" s="536">
        <v>0</v>
      </c>
      <c r="J34" s="537">
        <v>0</v>
      </c>
      <c r="K34" s="538">
        <v>0</v>
      </c>
      <c r="L34" s="535">
        <v>0</v>
      </c>
      <c r="M34" s="536">
        <v>0</v>
      </c>
      <c r="N34" s="471">
        <v>0.13279451033520004</v>
      </c>
      <c r="O34" s="473">
        <f t="shared" si="0"/>
        <v>1.8601018511380201</v>
      </c>
    </row>
    <row r="35" spans="2:15">
      <c r="B35" s="470">
        <f t="shared" si="1"/>
        <v>1967</v>
      </c>
      <c r="C35" s="533">
        <v>0</v>
      </c>
      <c r="D35" s="534">
        <v>5.3213410942526886E-2</v>
      </c>
      <c r="E35" s="535">
        <v>0</v>
      </c>
      <c r="F35" s="535">
        <v>4.2081410032710917E-2</v>
      </c>
      <c r="G35" s="535">
        <v>3.4717163276986505E-2</v>
      </c>
      <c r="H35" s="535">
        <v>5.284642190154394E-3</v>
      </c>
      <c r="I35" s="536">
        <v>0</v>
      </c>
      <c r="J35" s="537">
        <v>0</v>
      </c>
      <c r="K35" s="538">
        <v>0</v>
      </c>
      <c r="L35" s="535">
        <v>0</v>
      </c>
      <c r="M35" s="536">
        <v>0</v>
      </c>
      <c r="N35" s="471">
        <v>0.13529662644237872</v>
      </c>
      <c r="O35" s="473">
        <f t="shared" si="0"/>
        <v>1.9953984775803988</v>
      </c>
    </row>
    <row r="36" spans="2:15">
      <c r="B36" s="470">
        <f t="shared" si="1"/>
        <v>1968</v>
      </c>
      <c r="C36" s="533">
        <v>0</v>
      </c>
      <c r="D36" s="534">
        <v>5.3832558809595435E-2</v>
      </c>
      <c r="E36" s="535">
        <v>0</v>
      </c>
      <c r="F36" s="535">
        <v>4.2571035012645586E-2</v>
      </c>
      <c r="G36" s="535">
        <v>3.512110388543261E-2</v>
      </c>
      <c r="H36" s="535">
        <v>5.3461299783322353E-3</v>
      </c>
      <c r="I36" s="536">
        <v>0</v>
      </c>
      <c r="J36" s="537">
        <v>0</v>
      </c>
      <c r="K36" s="538">
        <v>0</v>
      </c>
      <c r="L36" s="535">
        <v>0</v>
      </c>
      <c r="M36" s="536">
        <v>0</v>
      </c>
      <c r="N36" s="471">
        <v>0.13687082768600586</v>
      </c>
      <c r="O36" s="473">
        <f t="shared" si="0"/>
        <v>2.1322693052664046</v>
      </c>
    </row>
    <row r="37" spans="2:15">
      <c r="B37" s="470">
        <f t="shared" si="1"/>
        <v>1969</v>
      </c>
      <c r="C37" s="533">
        <v>0</v>
      </c>
      <c r="D37" s="534">
        <v>5.4420016829819146E-2</v>
      </c>
      <c r="E37" s="535">
        <v>0</v>
      </c>
      <c r="F37" s="535">
        <v>4.3035599515994921E-2</v>
      </c>
      <c r="G37" s="535">
        <v>3.55043696006958E-2</v>
      </c>
      <c r="H37" s="535">
        <v>5.4044706368923849E-3</v>
      </c>
      <c r="I37" s="536">
        <v>0</v>
      </c>
      <c r="J37" s="537">
        <v>0</v>
      </c>
      <c r="K37" s="538">
        <v>0</v>
      </c>
      <c r="L37" s="535">
        <v>0</v>
      </c>
      <c r="M37" s="536">
        <v>0</v>
      </c>
      <c r="N37" s="471">
        <v>0.13836445658340227</v>
      </c>
      <c r="O37" s="473">
        <f t="shared" si="0"/>
        <v>2.2706337618498069</v>
      </c>
    </row>
    <row r="38" spans="2:15">
      <c r="B38" s="470">
        <f t="shared" si="1"/>
        <v>1970</v>
      </c>
      <c r="C38" s="533">
        <v>0</v>
      </c>
      <c r="D38" s="534">
        <v>5.4976614213372674E-2</v>
      </c>
      <c r="E38" s="535">
        <v>0</v>
      </c>
      <c r="F38" s="535">
        <v>4.3475759285977481E-2</v>
      </c>
      <c r="G38" s="535">
        <v>3.586750141093141E-2</v>
      </c>
      <c r="H38" s="535">
        <v>5.4597465149832181E-3</v>
      </c>
      <c r="I38" s="536">
        <v>0</v>
      </c>
      <c r="J38" s="537">
        <v>0</v>
      </c>
      <c r="K38" s="538">
        <v>0</v>
      </c>
      <c r="L38" s="535">
        <v>0</v>
      </c>
      <c r="M38" s="536">
        <v>0</v>
      </c>
      <c r="N38" s="471">
        <v>0.13977962142526479</v>
      </c>
      <c r="O38" s="473">
        <f t="shared" si="0"/>
        <v>2.4104133832750718</v>
      </c>
    </row>
    <row r="39" spans="2:15">
      <c r="B39" s="470">
        <f t="shared" si="1"/>
        <v>1971</v>
      </c>
      <c r="C39" s="533">
        <v>0</v>
      </c>
      <c r="D39" s="534">
        <v>5.5503162146321415E-2</v>
      </c>
      <c r="E39" s="535">
        <v>0</v>
      </c>
      <c r="F39" s="535">
        <v>4.3892155812263363E-2</v>
      </c>
      <c r="G39" s="535">
        <v>3.621102854511727E-2</v>
      </c>
      <c r="H39" s="535">
        <v>5.5120381717726086E-3</v>
      </c>
      <c r="I39" s="536">
        <v>0</v>
      </c>
      <c r="J39" s="537">
        <v>0</v>
      </c>
      <c r="K39" s="538">
        <v>0</v>
      </c>
      <c r="L39" s="535">
        <v>0</v>
      </c>
      <c r="M39" s="536">
        <v>0</v>
      </c>
      <c r="N39" s="471">
        <v>0.14111838467547466</v>
      </c>
      <c r="O39" s="473">
        <f t="shared" si="0"/>
        <v>2.5515317679505465</v>
      </c>
    </row>
    <row r="40" spans="2:15">
      <c r="B40" s="470">
        <f t="shared" si="1"/>
        <v>1972</v>
      </c>
      <c r="C40" s="533">
        <v>0</v>
      </c>
      <c r="D40" s="534">
        <v>5.6000454149108453E-2</v>
      </c>
      <c r="E40" s="535">
        <v>0</v>
      </c>
      <c r="F40" s="535">
        <v>4.4285416614467381E-2</v>
      </c>
      <c r="G40" s="535">
        <v>3.6535468706935588E-2</v>
      </c>
      <c r="H40" s="535">
        <v>5.5614244120493917E-3</v>
      </c>
      <c r="I40" s="536">
        <v>0</v>
      </c>
      <c r="J40" s="537">
        <v>0</v>
      </c>
      <c r="K40" s="538">
        <v>0</v>
      </c>
      <c r="L40" s="535">
        <v>0</v>
      </c>
      <c r="M40" s="536">
        <v>0</v>
      </c>
      <c r="N40" s="471">
        <v>0.14238276388256083</v>
      </c>
      <c r="O40" s="473">
        <f t="shared" si="0"/>
        <v>2.6939145318331073</v>
      </c>
    </row>
    <row r="41" spans="2:15">
      <c r="B41" s="470">
        <f t="shared" si="1"/>
        <v>1973</v>
      </c>
      <c r="C41" s="533">
        <v>0</v>
      </c>
      <c r="D41" s="534">
        <v>5.6469266428275072E-2</v>
      </c>
      <c r="E41" s="535">
        <v>0</v>
      </c>
      <c r="F41" s="535">
        <v>4.4656155520291098E-2</v>
      </c>
      <c r="G41" s="535">
        <v>3.6841328304240147E-2</v>
      </c>
      <c r="H41" s="535">
        <v>5.6079823211528353E-3</v>
      </c>
      <c r="I41" s="536">
        <v>0</v>
      </c>
      <c r="J41" s="537">
        <v>0</v>
      </c>
      <c r="K41" s="538">
        <v>0</v>
      </c>
      <c r="L41" s="535">
        <v>0</v>
      </c>
      <c r="M41" s="536">
        <v>0</v>
      </c>
      <c r="N41" s="471">
        <v>0.14357473257395914</v>
      </c>
      <c r="O41" s="473">
        <f t="shared" si="0"/>
        <v>2.8374892644070666</v>
      </c>
    </row>
    <row r="42" spans="2:15">
      <c r="B42" s="470">
        <f t="shared" si="1"/>
        <v>1974</v>
      </c>
      <c r="C42" s="533">
        <v>0</v>
      </c>
      <c r="D42" s="534">
        <v>5.6910358221537352E-2</v>
      </c>
      <c r="E42" s="535">
        <v>0</v>
      </c>
      <c r="F42" s="535">
        <v>4.5004972938411152E-2</v>
      </c>
      <c r="G42" s="535">
        <v>3.7129102674189195E-2</v>
      </c>
      <c r="H42" s="535">
        <v>5.6517872992423298E-3</v>
      </c>
      <c r="I42" s="536">
        <v>0</v>
      </c>
      <c r="J42" s="537">
        <v>0</v>
      </c>
      <c r="K42" s="538">
        <v>0</v>
      </c>
      <c r="L42" s="535">
        <v>0</v>
      </c>
      <c r="M42" s="536">
        <v>0</v>
      </c>
      <c r="N42" s="471">
        <v>0.14469622113338002</v>
      </c>
      <c r="O42" s="473">
        <f t="shared" si="0"/>
        <v>2.9821854855404468</v>
      </c>
    </row>
    <row r="43" spans="2:15">
      <c r="B43" s="470">
        <f t="shared" si="1"/>
        <v>1975</v>
      </c>
      <c r="C43" s="533">
        <v>0</v>
      </c>
      <c r="D43" s="534">
        <v>5.7324472136341009E-2</v>
      </c>
      <c r="E43" s="535">
        <v>0</v>
      </c>
      <c r="F43" s="535">
        <v>4.5332456126209911E-2</v>
      </c>
      <c r="G43" s="535">
        <v>3.7399276304123173E-2</v>
      </c>
      <c r="H43" s="535">
        <v>5.6929130949193831E-3</v>
      </c>
      <c r="I43" s="536">
        <v>0</v>
      </c>
      <c r="J43" s="537">
        <v>0</v>
      </c>
      <c r="K43" s="538">
        <v>0</v>
      </c>
      <c r="L43" s="535">
        <v>0</v>
      </c>
      <c r="M43" s="536">
        <v>0</v>
      </c>
      <c r="N43" s="471">
        <v>0.14574911766159346</v>
      </c>
      <c r="O43" s="473">
        <f t="shared" si="0"/>
        <v>3.1279346032020401</v>
      </c>
    </row>
    <row r="44" spans="2:15">
      <c r="B44" s="470">
        <f t="shared" si="1"/>
        <v>1976</v>
      </c>
      <c r="C44" s="533">
        <v>0</v>
      </c>
      <c r="D44" s="534">
        <v>5.7712334482012885E-2</v>
      </c>
      <c r="E44" s="535">
        <v>0</v>
      </c>
      <c r="F44" s="535">
        <v>4.5639179452442384E-2</v>
      </c>
      <c r="G44" s="535">
        <v>3.765232304826497E-2</v>
      </c>
      <c r="H44" s="535">
        <v>5.7314318382136941E-3</v>
      </c>
      <c r="I44" s="536">
        <v>0</v>
      </c>
      <c r="J44" s="537">
        <v>0</v>
      </c>
      <c r="K44" s="538">
        <v>0</v>
      </c>
      <c r="L44" s="535">
        <v>0</v>
      </c>
      <c r="M44" s="536">
        <v>0</v>
      </c>
      <c r="N44" s="471">
        <v>0.14673526882093393</v>
      </c>
      <c r="O44" s="473">
        <f t="shared" si="0"/>
        <v>3.2746698720229741</v>
      </c>
    </row>
    <row r="45" spans="2:15">
      <c r="B45" s="470">
        <f t="shared" si="1"/>
        <v>1977</v>
      </c>
      <c r="C45" s="533">
        <v>0</v>
      </c>
      <c r="D45" s="534">
        <v>5.8074655595626218E-2</v>
      </c>
      <c r="E45" s="535">
        <v>0</v>
      </c>
      <c r="F45" s="535">
        <v>4.5925704654932009E-2</v>
      </c>
      <c r="G45" s="535">
        <v>3.7888706340318899E-2</v>
      </c>
      <c r="H45" s="535">
        <v>5.7674140729449489E-3</v>
      </c>
      <c r="I45" s="536">
        <v>0</v>
      </c>
      <c r="J45" s="537">
        <v>0</v>
      </c>
      <c r="K45" s="538">
        <v>0</v>
      </c>
      <c r="L45" s="535">
        <v>0</v>
      </c>
      <c r="M45" s="536">
        <v>0</v>
      </c>
      <c r="N45" s="471">
        <v>0.14765648066382209</v>
      </c>
      <c r="O45" s="473">
        <f t="shared" si="0"/>
        <v>3.4223263526867962</v>
      </c>
    </row>
    <row r="46" spans="2:15">
      <c r="B46" s="470">
        <f t="shared" si="1"/>
        <v>1978</v>
      </c>
      <c r="C46" s="533">
        <v>0</v>
      </c>
      <c r="D46" s="534">
        <v>5.8412130161694518E-2</v>
      </c>
      <c r="E46" s="535">
        <v>0</v>
      </c>
      <c r="F46" s="535">
        <v>4.6192581093386025E-2</v>
      </c>
      <c r="G46" s="535">
        <v>3.8108879402043459E-2</v>
      </c>
      <c r="H46" s="535">
        <v>5.8009287884717318E-3</v>
      </c>
      <c r="I46" s="536">
        <v>0</v>
      </c>
      <c r="J46" s="537">
        <v>0</v>
      </c>
      <c r="K46" s="538">
        <v>0</v>
      </c>
      <c r="L46" s="535">
        <v>0</v>
      </c>
      <c r="M46" s="536">
        <v>0</v>
      </c>
      <c r="N46" s="471">
        <v>0.14851451944559574</v>
      </c>
      <c r="O46" s="473">
        <f t="shared" si="0"/>
        <v>3.5708408721323921</v>
      </c>
    </row>
    <row r="47" spans="2:15">
      <c r="B47" s="470">
        <f t="shared" si="1"/>
        <v>1979</v>
      </c>
      <c r="C47" s="533">
        <v>0</v>
      </c>
      <c r="D47" s="534">
        <v>5.8725437525806862E-2</v>
      </c>
      <c r="E47" s="535">
        <v>0</v>
      </c>
      <c r="F47" s="535">
        <v>4.6440345997419676E-2</v>
      </c>
      <c r="G47" s="535">
        <v>3.8313285447871236E-2</v>
      </c>
      <c r="H47" s="535">
        <v>5.8320434508387494E-3</v>
      </c>
      <c r="I47" s="536">
        <v>0</v>
      </c>
      <c r="J47" s="537">
        <v>0</v>
      </c>
      <c r="K47" s="538">
        <v>0</v>
      </c>
      <c r="L47" s="535">
        <v>0</v>
      </c>
      <c r="M47" s="536">
        <v>0</v>
      </c>
      <c r="N47" s="471">
        <v>0.14931111242193651</v>
      </c>
      <c r="O47" s="473">
        <f t="shared" si="0"/>
        <v>3.7201519845543287</v>
      </c>
    </row>
    <row r="48" spans="2:15">
      <c r="B48" s="470">
        <f t="shared" si="1"/>
        <v>1980</v>
      </c>
      <c r="C48" s="533">
        <v>0</v>
      </c>
      <c r="D48" s="534">
        <v>5.9047967925000014E-2</v>
      </c>
      <c r="E48" s="535">
        <v>0</v>
      </c>
      <c r="F48" s="535">
        <v>4.6695404520000018E-2</v>
      </c>
      <c r="G48" s="535">
        <v>3.8523708729000017E-2</v>
      </c>
      <c r="H48" s="535">
        <v>5.864074056000001E-3</v>
      </c>
      <c r="I48" s="536">
        <v>0</v>
      </c>
      <c r="J48" s="537">
        <v>0</v>
      </c>
      <c r="K48" s="538">
        <v>0</v>
      </c>
      <c r="L48" s="535">
        <v>0</v>
      </c>
      <c r="M48" s="536">
        <v>0</v>
      </c>
      <c r="N48" s="471">
        <v>0.15013115523000006</v>
      </c>
      <c r="O48" s="473">
        <f t="shared" si="0"/>
        <v>3.8702831397843287</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3.8702831397843287</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3.8702831397843287</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3.8702831397843287</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3.8702831397843287</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3.8702831397843287</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3.8702831397843287</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3.8702831397843287</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3.8702831397843287</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3.8702831397843287</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3.8702831397843287</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3.8702831397843287</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3.8702831397843287</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3.8702831397843287</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3.8702831397843287</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3.8702831397843287</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3.8702831397843287</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3.8702831397843287</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3.8702831397843287</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3.8702831397843287</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3.8702831397843287</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3.8702831397843287</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3.8702831397843287</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3.8702831397843287</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3.8702831397843287</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3.8702831397843287</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3.8702831397843287</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3.8702831397843287</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3.8702831397843287</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3.8702831397843287</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3.8702831397843287</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3.8702831397843287</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3.8702831397843287</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3.8702831397843287</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3.8702831397843287</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3.8702831397843287</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3.8702831397843287</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3.8702831397843287</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3.8702831397843287</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3.8702831397843287</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3.8702831397843287</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3.8702831397843287</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3.8702831397843287</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3.8702831397843287</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3.8702831397843287</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3.8702831397843287</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3.8702831397843287</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3.8702831397843287</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3.8702831397843287</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3.8702831397843287</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3.8702831397843287</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62" t="s">
        <v>52</v>
      </c>
      <c r="C2" s="962"/>
      <c r="D2" s="962"/>
      <c r="E2" s="962"/>
      <c r="F2" s="962"/>
      <c r="G2" s="962"/>
      <c r="H2" s="962"/>
    </row>
    <row r="3" spans="1:35" ht="13.5" thickBot="1">
      <c r="B3" s="962"/>
      <c r="C3" s="962"/>
      <c r="D3" s="962"/>
      <c r="E3" s="962"/>
      <c r="F3" s="962"/>
      <c r="G3" s="962"/>
      <c r="H3" s="962"/>
    </row>
    <row r="4" spans="1:35" ht="13.5" thickBot="1">
      <c r="P4" s="945" t="s">
        <v>242</v>
      </c>
      <c r="Q4" s="946"/>
      <c r="R4" s="947" t="s">
        <v>243</v>
      </c>
      <c r="S4" s="9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64" t="s">
        <v>47</v>
      </c>
      <c r="E5" s="965"/>
      <c r="F5" s="965"/>
      <c r="G5" s="954"/>
      <c r="H5" s="965" t="s">
        <v>57</v>
      </c>
      <c r="I5" s="965"/>
      <c r="J5" s="965"/>
      <c r="K5" s="954"/>
      <c r="L5" s="135"/>
      <c r="M5" s="135"/>
      <c r="N5" s="135"/>
      <c r="O5" s="163"/>
      <c r="P5" s="207" t="s">
        <v>116</v>
      </c>
      <c r="Q5" s="208" t="s">
        <v>113</v>
      </c>
      <c r="R5" s="207" t="s">
        <v>116</v>
      </c>
      <c r="S5" s="208" t="s">
        <v>113</v>
      </c>
      <c r="V5" s="305" t="s">
        <v>118</v>
      </c>
      <c r="W5" s="306">
        <v>3</v>
      </c>
      <c r="AF5" s="966" t="s">
        <v>126</v>
      </c>
      <c r="AG5" s="966" t="s">
        <v>129</v>
      </c>
      <c r="AH5" s="966" t="s">
        <v>154</v>
      </c>
      <c r="AI5"/>
    </row>
    <row r="6" spans="1:35" ht="13.5" thickBot="1">
      <c r="B6" s="166"/>
      <c r="C6" s="152"/>
      <c r="D6" s="963" t="s">
        <v>45</v>
      </c>
      <c r="E6" s="963"/>
      <c r="F6" s="963" t="s">
        <v>46</v>
      </c>
      <c r="G6" s="963"/>
      <c r="H6" s="963" t="s">
        <v>45</v>
      </c>
      <c r="I6" s="963"/>
      <c r="J6" s="963" t="s">
        <v>99</v>
      </c>
      <c r="K6" s="963"/>
      <c r="L6" s="135"/>
      <c r="M6" s="135"/>
      <c r="N6" s="135"/>
      <c r="O6" s="203" t="s">
        <v>6</v>
      </c>
      <c r="P6" s="162">
        <v>0.38</v>
      </c>
      <c r="Q6" s="164" t="s">
        <v>234</v>
      </c>
      <c r="R6" s="162">
        <v>0.15</v>
      </c>
      <c r="S6" s="164" t="s">
        <v>244</v>
      </c>
      <c r="W6" s="971" t="s">
        <v>125</v>
      </c>
      <c r="X6" s="973"/>
      <c r="Y6" s="973"/>
      <c r="Z6" s="973"/>
      <c r="AA6" s="973"/>
      <c r="AB6" s="973"/>
      <c r="AC6" s="973"/>
      <c r="AD6" s="973"/>
      <c r="AE6" s="973"/>
      <c r="AF6" s="967"/>
      <c r="AG6" s="967"/>
      <c r="AH6" s="967"/>
      <c r="AI6"/>
    </row>
    <row r="7" spans="1:35" ht="26.25" thickBot="1">
      <c r="B7" s="971" t="s">
        <v>133</v>
      </c>
      <c r="C7" s="9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68"/>
      <c r="AG7" s="968"/>
      <c r="AH7" s="968"/>
      <c r="AI7"/>
    </row>
    <row r="8" spans="1:35" ht="25.5" customHeight="1">
      <c r="B8" s="9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9" t="s">
        <v>264</v>
      </c>
      <c r="P13" s="960"/>
      <c r="Q13" s="960"/>
      <c r="R13" s="960"/>
      <c r="S13" s="9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1" t="s">
        <v>70</v>
      </c>
      <c r="C26" s="951"/>
      <c r="D26" s="951"/>
      <c r="E26" s="951"/>
      <c r="F26" s="951"/>
      <c r="G26" s="951"/>
      <c r="H26" s="9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2"/>
      <c r="C27" s="952"/>
      <c r="D27" s="952"/>
      <c r="E27" s="952"/>
      <c r="F27" s="952"/>
      <c r="G27" s="952"/>
      <c r="H27" s="952"/>
      <c r="O27" s="84"/>
      <c r="P27" s="402"/>
      <c r="Q27" s="84"/>
      <c r="R27" s="84"/>
      <c r="S27" s="84"/>
      <c r="U27" s="171"/>
      <c r="V27" s="173"/>
    </row>
    <row r="28" spans="1:35">
      <c r="B28" s="952"/>
      <c r="C28" s="952"/>
      <c r="D28" s="952"/>
      <c r="E28" s="952"/>
      <c r="F28" s="952"/>
      <c r="G28" s="952"/>
      <c r="H28" s="952"/>
      <c r="O28" s="84"/>
      <c r="P28" s="402"/>
      <c r="Q28" s="84"/>
      <c r="R28" s="84"/>
      <c r="S28" s="84"/>
      <c r="V28" s="173"/>
    </row>
    <row r="29" spans="1:35">
      <c r="B29" s="952"/>
      <c r="C29" s="952"/>
      <c r="D29" s="952"/>
      <c r="E29" s="952"/>
      <c r="F29" s="952"/>
      <c r="G29" s="952"/>
      <c r="H29" s="9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2"/>
      <c r="C30" s="952"/>
      <c r="D30" s="952"/>
      <c r="E30" s="952"/>
      <c r="F30" s="952"/>
      <c r="G30" s="952"/>
      <c r="H30" s="9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3" t="s">
        <v>75</v>
      </c>
      <c r="D38" s="954"/>
      <c r="O38" s="394"/>
      <c r="P38" s="395"/>
      <c r="Q38" s="396"/>
      <c r="R38" s="84"/>
    </row>
    <row r="39" spans="2:18">
      <c r="B39" s="142">
        <v>35</v>
      </c>
      <c r="C39" s="957">
        <f>LN(2)/B39</f>
        <v>1.980420515885558E-2</v>
      </c>
      <c r="D39" s="958"/>
    </row>
    <row r="40" spans="2:18" ht="27">
      <c r="B40" s="364" t="s">
        <v>76</v>
      </c>
      <c r="C40" s="955" t="s">
        <v>77</v>
      </c>
      <c r="D40" s="956"/>
    </row>
    <row r="41" spans="2:18" ht="13.5" thickBot="1">
      <c r="B41" s="143">
        <v>0.05</v>
      </c>
      <c r="C41" s="949">
        <f>LN(2)/B41</f>
        <v>13.862943611198904</v>
      </c>
      <c r="D41" s="9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0.38680060800000005</v>
      </c>
      <c r="D36" s="418">
        <f>Dry_Matter_Content!C23</f>
        <v>0.59</v>
      </c>
      <c r="E36" s="284">
        <f>MCF!R35</f>
        <v>0.6</v>
      </c>
      <c r="F36" s="67">
        <f t="shared" si="5"/>
        <v>2.601620889408E-2</v>
      </c>
      <c r="G36" s="67">
        <f t="shared" si="0"/>
        <v>2.601620889408E-2</v>
      </c>
      <c r="H36" s="67">
        <f t="shared" si="1"/>
        <v>0</v>
      </c>
      <c r="I36" s="67">
        <f t="shared" si="2"/>
        <v>2.601620889408E-2</v>
      </c>
      <c r="J36" s="67">
        <f t="shared" si="3"/>
        <v>0</v>
      </c>
      <c r="K36" s="100">
        <f t="shared" si="6"/>
        <v>0</v>
      </c>
      <c r="O36" s="96">
        <f>Amnt_Deposited!B31</f>
        <v>2017</v>
      </c>
      <c r="P36" s="99">
        <f>Amnt_Deposited!C31</f>
        <v>0.38680060800000005</v>
      </c>
      <c r="Q36" s="284">
        <f>MCF!R35</f>
        <v>0.6</v>
      </c>
      <c r="R36" s="67">
        <f t="shared" si="4"/>
        <v>1.740602736E-2</v>
      </c>
      <c r="S36" s="67">
        <f t="shared" si="7"/>
        <v>1.740602736E-2</v>
      </c>
      <c r="T36" s="67">
        <f t="shared" si="8"/>
        <v>0</v>
      </c>
      <c r="U36" s="67">
        <f t="shared" si="9"/>
        <v>1.740602736E-2</v>
      </c>
      <c r="V36" s="67">
        <f t="shared" si="10"/>
        <v>0</v>
      </c>
      <c r="W36" s="100">
        <f t="shared" si="11"/>
        <v>0</v>
      </c>
    </row>
    <row r="37" spans="2:23">
      <c r="B37" s="96">
        <f>Amnt_Deposited!B32</f>
        <v>2018</v>
      </c>
      <c r="C37" s="99">
        <f>Amnt_Deposited!C32</f>
        <v>0.42643315576199997</v>
      </c>
      <c r="D37" s="418">
        <f>Dry_Matter_Content!C24</f>
        <v>0.59</v>
      </c>
      <c r="E37" s="284">
        <f>MCF!R36</f>
        <v>0.6</v>
      </c>
      <c r="F37" s="67">
        <f t="shared" si="5"/>
        <v>2.868189405655212E-2</v>
      </c>
      <c r="G37" s="67">
        <f t="shared" si="0"/>
        <v>2.868189405655212E-2</v>
      </c>
      <c r="H37" s="67">
        <f t="shared" si="1"/>
        <v>0</v>
      </c>
      <c r="I37" s="67">
        <f t="shared" si="2"/>
        <v>4.6121080400104639E-2</v>
      </c>
      <c r="J37" s="67">
        <f t="shared" si="3"/>
        <v>8.5770225505274848E-3</v>
      </c>
      <c r="K37" s="100">
        <f t="shared" si="6"/>
        <v>5.7180150336849896E-3</v>
      </c>
      <c r="O37" s="96">
        <f>Amnt_Deposited!B32</f>
        <v>2018</v>
      </c>
      <c r="P37" s="99">
        <f>Amnt_Deposited!C32</f>
        <v>0.42643315576199997</v>
      </c>
      <c r="Q37" s="284">
        <f>MCF!R36</f>
        <v>0.6</v>
      </c>
      <c r="R37" s="67">
        <f t="shared" si="4"/>
        <v>1.9189492009289995E-2</v>
      </c>
      <c r="S37" s="67">
        <f t="shared" si="7"/>
        <v>1.9189492009289995E-2</v>
      </c>
      <c r="T37" s="67">
        <f t="shared" si="8"/>
        <v>0</v>
      </c>
      <c r="U37" s="67">
        <f t="shared" si="9"/>
        <v>3.0857101070542792E-2</v>
      </c>
      <c r="V37" s="67">
        <f t="shared" si="10"/>
        <v>5.7384182987472018E-3</v>
      </c>
      <c r="W37" s="100">
        <f t="shared" si="11"/>
        <v>3.8256121991648009E-3</v>
      </c>
    </row>
    <row r="38" spans="2:23">
      <c r="B38" s="96">
        <f>Amnt_Deposited!B33</f>
        <v>2019</v>
      </c>
      <c r="C38" s="99">
        <f>Amnt_Deposited!C33</f>
        <v>0.46979079505721999</v>
      </c>
      <c r="D38" s="418">
        <f>Dry_Matter_Content!C25</f>
        <v>0.59</v>
      </c>
      <c r="E38" s="284">
        <f>MCF!R37</f>
        <v>0.6</v>
      </c>
      <c r="F38" s="67">
        <f t="shared" si="5"/>
        <v>3.1598128875548609E-2</v>
      </c>
      <c r="G38" s="67">
        <f t="shared" si="0"/>
        <v>3.1598128875548609E-2</v>
      </c>
      <c r="H38" s="67">
        <f t="shared" si="1"/>
        <v>0</v>
      </c>
      <c r="I38" s="67">
        <f t="shared" si="2"/>
        <v>6.2514013612560176E-2</v>
      </c>
      <c r="J38" s="67">
        <f t="shared" si="3"/>
        <v>1.5205195663093075E-2</v>
      </c>
      <c r="K38" s="100">
        <f t="shared" si="6"/>
        <v>1.0136797108728716E-2</v>
      </c>
      <c r="O38" s="96">
        <f>Amnt_Deposited!B33</f>
        <v>2019</v>
      </c>
      <c r="P38" s="99">
        <f>Amnt_Deposited!C33</f>
        <v>0.46979079505721999</v>
      </c>
      <c r="Q38" s="284">
        <f>MCF!R37</f>
        <v>0.6</v>
      </c>
      <c r="R38" s="67">
        <f t="shared" si="4"/>
        <v>2.11405857775749E-2</v>
      </c>
      <c r="S38" s="67">
        <f t="shared" si="7"/>
        <v>2.11405857775749E-2</v>
      </c>
      <c r="T38" s="67">
        <f t="shared" si="8"/>
        <v>0</v>
      </c>
      <c r="U38" s="67">
        <f t="shared" si="9"/>
        <v>4.1824719187707519E-2</v>
      </c>
      <c r="V38" s="67">
        <f t="shared" si="10"/>
        <v>1.0172967660410173E-2</v>
      </c>
      <c r="W38" s="100">
        <f t="shared" si="11"/>
        <v>6.781978440273448E-3</v>
      </c>
    </row>
    <row r="39" spans="2:23">
      <c r="B39" s="96">
        <f>Amnt_Deposited!B34</f>
        <v>2020</v>
      </c>
      <c r="C39" s="99">
        <f>Amnt_Deposited!C34</f>
        <v>0.51720618740248636</v>
      </c>
      <c r="D39" s="418">
        <f>Dry_Matter_Content!C26</f>
        <v>0.59</v>
      </c>
      <c r="E39" s="284">
        <f>MCF!R38</f>
        <v>0.6</v>
      </c>
      <c r="F39" s="67">
        <f t="shared" si="5"/>
        <v>3.4787288164691232E-2</v>
      </c>
      <c r="G39" s="67">
        <f t="shared" si="0"/>
        <v>3.4787288164691232E-2</v>
      </c>
      <c r="H39" s="67">
        <f t="shared" si="1"/>
        <v>0</v>
      </c>
      <c r="I39" s="67">
        <f t="shared" si="2"/>
        <v>7.6691684647335154E-2</v>
      </c>
      <c r="J39" s="67">
        <f t="shared" si="3"/>
        <v>2.0609617129916255E-2</v>
      </c>
      <c r="K39" s="100">
        <f t="shared" si="6"/>
        <v>1.3739744753277503E-2</v>
      </c>
      <c r="O39" s="96">
        <f>Amnt_Deposited!B34</f>
        <v>2020</v>
      </c>
      <c r="P39" s="99">
        <f>Amnt_Deposited!C34</f>
        <v>0.51720618740248636</v>
      </c>
      <c r="Q39" s="284">
        <f>MCF!R38</f>
        <v>0.6</v>
      </c>
      <c r="R39" s="67">
        <f t="shared" si="4"/>
        <v>2.3274278433111886E-2</v>
      </c>
      <c r="S39" s="67">
        <f t="shared" si="7"/>
        <v>2.3274278433111886E-2</v>
      </c>
      <c r="T39" s="67">
        <f t="shared" si="8"/>
        <v>0</v>
      </c>
      <c r="U39" s="67">
        <f t="shared" si="9"/>
        <v>5.1310226124443678E-2</v>
      </c>
      <c r="V39" s="67">
        <f t="shared" si="10"/>
        <v>1.3788771496375727E-2</v>
      </c>
      <c r="W39" s="100">
        <f t="shared" si="11"/>
        <v>9.1925143309171502E-3</v>
      </c>
    </row>
    <row r="40" spans="2:23">
      <c r="B40" s="96">
        <f>Amnt_Deposited!B35</f>
        <v>2021</v>
      </c>
      <c r="C40" s="99">
        <f>Amnt_Deposited!C35</f>
        <v>0.56904071188330174</v>
      </c>
      <c r="D40" s="418">
        <f>Dry_Matter_Content!C27</f>
        <v>0.59</v>
      </c>
      <c r="E40" s="284">
        <f>MCF!R39</f>
        <v>0.6</v>
      </c>
      <c r="F40" s="67">
        <f t="shared" si="5"/>
        <v>3.8273678281270866E-2</v>
      </c>
      <c r="G40" s="67">
        <f t="shared" si="0"/>
        <v>3.8273678281270866E-2</v>
      </c>
      <c r="H40" s="67">
        <f t="shared" si="1"/>
        <v>0</v>
      </c>
      <c r="I40" s="67">
        <f t="shared" si="2"/>
        <v>8.9681651864623291E-2</v>
      </c>
      <c r="J40" s="67">
        <f t="shared" si="3"/>
        <v>2.5283711063982719E-2</v>
      </c>
      <c r="K40" s="100">
        <f t="shared" si="6"/>
        <v>1.6855807375988477E-2</v>
      </c>
      <c r="O40" s="96">
        <f>Amnt_Deposited!B35</f>
        <v>2021</v>
      </c>
      <c r="P40" s="99">
        <f>Amnt_Deposited!C35</f>
        <v>0.56904071188330174</v>
      </c>
      <c r="Q40" s="284">
        <f>MCF!R39</f>
        <v>0.6</v>
      </c>
      <c r="R40" s="67">
        <f t="shared" si="4"/>
        <v>2.5606832034748579E-2</v>
      </c>
      <c r="S40" s="67">
        <f t="shared" si="7"/>
        <v>2.5606832034748579E-2</v>
      </c>
      <c r="T40" s="67">
        <f t="shared" si="8"/>
        <v>0</v>
      </c>
      <c r="U40" s="67">
        <f t="shared" si="9"/>
        <v>6.0001105172584723E-2</v>
      </c>
      <c r="V40" s="67">
        <f t="shared" si="10"/>
        <v>1.691595298660753E-2</v>
      </c>
      <c r="W40" s="100">
        <f t="shared" si="11"/>
        <v>1.1277301991071687E-2</v>
      </c>
    </row>
    <row r="41" spans="2:23">
      <c r="B41" s="96">
        <f>Amnt_Deposited!B36</f>
        <v>2022</v>
      </c>
      <c r="C41" s="99">
        <f>Amnt_Deposited!C36</f>
        <v>0.62568688516564819</v>
      </c>
      <c r="D41" s="418">
        <f>Dry_Matter_Content!C28</f>
        <v>0.59</v>
      </c>
      <c r="E41" s="284">
        <f>MCF!R40</f>
        <v>0.6</v>
      </c>
      <c r="F41" s="67">
        <f t="shared" si="5"/>
        <v>4.2083699896241493E-2</v>
      </c>
      <c r="G41" s="67">
        <f t="shared" si="0"/>
        <v>4.2083699896241493E-2</v>
      </c>
      <c r="H41" s="67">
        <f t="shared" si="1"/>
        <v>0</v>
      </c>
      <c r="I41" s="67">
        <f t="shared" si="2"/>
        <v>0.10219910890268796</v>
      </c>
      <c r="J41" s="67">
        <f t="shared" si="3"/>
        <v>2.9566242858176828E-2</v>
      </c>
      <c r="K41" s="100">
        <f t="shared" si="6"/>
        <v>1.9710828572117884E-2</v>
      </c>
      <c r="O41" s="96">
        <f>Amnt_Deposited!B36</f>
        <v>2022</v>
      </c>
      <c r="P41" s="99">
        <f>Amnt_Deposited!C36</f>
        <v>0.62568688516564819</v>
      </c>
      <c r="Q41" s="284">
        <f>MCF!R40</f>
        <v>0.6</v>
      </c>
      <c r="R41" s="67">
        <f t="shared" si="4"/>
        <v>2.8155909832454168E-2</v>
      </c>
      <c r="S41" s="67">
        <f t="shared" si="7"/>
        <v>2.8155909832454168E-2</v>
      </c>
      <c r="T41" s="67">
        <f t="shared" si="8"/>
        <v>0</v>
      </c>
      <c r="U41" s="67">
        <f t="shared" si="9"/>
        <v>6.8375853413930404E-2</v>
      </c>
      <c r="V41" s="67">
        <f t="shared" si="10"/>
        <v>1.9781161591108494E-2</v>
      </c>
      <c r="W41" s="100">
        <f t="shared" si="11"/>
        <v>1.3187441060738995E-2</v>
      </c>
    </row>
    <row r="42" spans="2:23">
      <c r="B42" s="96">
        <f>Amnt_Deposited!B37</f>
        <v>2023</v>
      </c>
      <c r="C42" s="99">
        <f>Amnt_Deposited!C37</f>
        <v>0.68757098179359122</v>
      </c>
      <c r="D42" s="418">
        <f>Dry_Matter_Content!C29</f>
        <v>0.59</v>
      </c>
      <c r="E42" s="284">
        <f>MCF!R41</f>
        <v>0.6</v>
      </c>
      <c r="F42" s="67">
        <f t="shared" si="5"/>
        <v>4.6246024235436937E-2</v>
      </c>
      <c r="G42" s="67">
        <f t="shared" si="0"/>
        <v>4.6246024235436937E-2</v>
      </c>
      <c r="H42" s="67">
        <f t="shared" si="1"/>
        <v>0</v>
      </c>
      <c r="I42" s="67">
        <f t="shared" si="2"/>
        <v>0.11475213561988806</v>
      </c>
      <c r="J42" s="67">
        <f t="shared" si="3"/>
        <v>3.3692997518236852E-2</v>
      </c>
      <c r="K42" s="100">
        <f t="shared" si="6"/>
        <v>2.2461998345491233E-2</v>
      </c>
      <c r="O42" s="96">
        <f>Amnt_Deposited!B37</f>
        <v>2023</v>
      </c>
      <c r="P42" s="99">
        <f>Amnt_Deposited!C37</f>
        <v>0.68757098179359122</v>
      </c>
      <c r="Q42" s="284">
        <f>MCF!R41</f>
        <v>0.6</v>
      </c>
      <c r="R42" s="67">
        <f t="shared" si="4"/>
        <v>3.0940694180711603E-2</v>
      </c>
      <c r="S42" s="67">
        <f t="shared" si="7"/>
        <v>3.0940694180711603E-2</v>
      </c>
      <c r="T42" s="67">
        <f t="shared" si="8"/>
        <v>0</v>
      </c>
      <c r="U42" s="67">
        <f t="shared" si="9"/>
        <v>7.677439938886356E-2</v>
      </c>
      <c r="V42" s="67">
        <f t="shared" si="10"/>
        <v>2.2542148205778448E-2</v>
      </c>
      <c r="W42" s="100">
        <f t="shared" si="11"/>
        <v>1.5028098803852297E-2</v>
      </c>
    </row>
    <row r="43" spans="2:23">
      <c r="B43" s="96">
        <f>Amnt_Deposited!B38</f>
        <v>2024</v>
      </c>
      <c r="C43" s="99">
        <f>Amnt_Deposited!C38</f>
        <v>0.75515587111816629</v>
      </c>
      <c r="D43" s="418">
        <f>Dry_Matter_Content!C30</f>
        <v>0.59</v>
      </c>
      <c r="E43" s="284">
        <f>MCF!R42</f>
        <v>0.6</v>
      </c>
      <c r="F43" s="67">
        <f t="shared" si="5"/>
        <v>5.0791783891407857E-2</v>
      </c>
      <c r="G43" s="67">
        <f t="shared" si="0"/>
        <v>5.0791783891407857E-2</v>
      </c>
      <c r="H43" s="67">
        <f t="shared" si="1"/>
        <v>0</v>
      </c>
      <c r="I43" s="67">
        <f t="shared" si="2"/>
        <v>0.12771244072281915</v>
      </c>
      <c r="J43" s="67">
        <f t="shared" si="3"/>
        <v>3.7831478788476772E-2</v>
      </c>
      <c r="K43" s="100">
        <f t="shared" si="6"/>
        <v>2.5220985858984513E-2</v>
      </c>
      <c r="O43" s="96">
        <f>Amnt_Deposited!B38</f>
        <v>2024</v>
      </c>
      <c r="P43" s="99">
        <f>Amnt_Deposited!C38</f>
        <v>0.75515587111816629</v>
      </c>
      <c r="Q43" s="284">
        <f>MCF!R42</f>
        <v>0.6</v>
      </c>
      <c r="R43" s="67">
        <f t="shared" si="4"/>
        <v>3.3982014200317483E-2</v>
      </c>
      <c r="S43" s="67">
        <f t="shared" si="7"/>
        <v>3.3982014200317483E-2</v>
      </c>
      <c r="T43" s="67">
        <f t="shared" si="8"/>
        <v>0</v>
      </c>
      <c r="U43" s="67">
        <f t="shared" si="9"/>
        <v>8.5445433133019055E-2</v>
      </c>
      <c r="V43" s="67">
        <f t="shared" si="10"/>
        <v>2.531098045616198E-2</v>
      </c>
      <c r="W43" s="100">
        <f t="shared" si="11"/>
        <v>1.6873986970774652E-2</v>
      </c>
    </row>
    <row r="44" spans="2:23">
      <c r="B44" s="96">
        <f>Amnt_Deposited!B39</f>
        <v>2025</v>
      </c>
      <c r="C44" s="99">
        <f>Amnt_Deposited!C39</f>
        <v>0.8289440885221514</v>
      </c>
      <c r="D44" s="418">
        <f>Dry_Matter_Content!C31</f>
        <v>0.59</v>
      </c>
      <c r="E44" s="284">
        <f>MCF!R43</f>
        <v>0.6</v>
      </c>
      <c r="F44" s="67">
        <f t="shared" si="5"/>
        <v>5.57547793939999E-2</v>
      </c>
      <c r="G44" s="67">
        <f t="shared" si="0"/>
        <v>5.57547793939999E-2</v>
      </c>
      <c r="H44" s="67">
        <f t="shared" si="1"/>
        <v>0</v>
      </c>
      <c r="I44" s="67">
        <f t="shared" si="2"/>
        <v>0.1413629885386439</v>
      </c>
      <c r="J44" s="67">
        <f t="shared" si="3"/>
        <v>4.2104231578175159E-2</v>
      </c>
      <c r="K44" s="100">
        <f t="shared" si="6"/>
        <v>2.806948771878344E-2</v>
      </c>
      <c r="O44" s="96">
        <f>Amnt_Deposited!B39</f>
        <v>2025</v>
      </c>
      <c r="P44" s="99">
        <f>Amnt_Deposited!C39</f>
        <v>0.8289440885221514</v>
      </c>
      <c r="Q44" s="284">
        <f>MCF!R43</f>
        <v>0.6</v>
      </c>
      <c r="R44" s="67">
        <f t="shared" si="4"/>
        <v>3.7302483983496809E-2</v>
      </c>
      <c r="S44" s="67">
        <f t="shared" si="7"/>
        <v>3.7302483983496809E-2</v>
      </c>
      <c r="T44" s="67">
        <f t="shared" si="8"/>
        <v>0</v>
      </c>
      <c r="U44" s="67">
        <f t="shared" si="9"/>
        <v>9.4578270654757282E-2</v>
      </c>
      <c r="V44" s="67">
        <f t="shared" si="10"/>
        <v>2.8169646461758579E-2</v>
      </c>
      <c r="W44" s="100">
        <f t="shared" si="11"/>
        <v>1.877976430783905E-2</v>
      </c>
    </row>
    <row r="45" spans="2:23">
      <c r="B45" s="96">
        <f>Amnt_Deposited!B40</f>
        <v>2026</v>
      </c>
      <c r="C45" s="99">
        <f>Amnt_Deposited!C40</f>
        <v>0.90948116002992918</v>
      </c>
      <c r="D45" s="418">
        <f>Dry_Matter_Content!C32</f>
        <v>0.59</v>
      </c>
      <c r="E45" s="284">
        <f>MCF!R44</f>
        <v>0.6</v>
      </c>
      <c r="F45" s="67">
        <f t="shared" si="5"/>
        <v>6.1171702823613033E-2</v>
      </c>
      <c r="G45" s="67">
        <f t="shared" si="0"/>
        <v>6.1171702823613033E-2</v>
      </c>
      <c r="H45" s="67">
        <f t="shared" si="1"/>
        <v>0</v>
      </c>
      <c r="I45" s="67">
        <f t="shared" si="2"/>
        <v>0.15593014780857237</v>
      </c>
      <c r="J45" s="67">
        <f t="shared" si="3"/>
        <v>4.6604543553684569E-2</v>
      </c>
      <c r="K45" s="100">
        <f t="shared" si="6"/>
        <v>3.1069695702456379E-2</v>
      </c>
      <c r="O45" s="96">
        <f>Amnt_Deposited!B40</f>
        <v>2026</v>
      </c>
      <c r="P45" s="99">
        <f>Amnt_Deposited!C40</f>
        <v>0.90948116002992918</v>
      </c>
      <c r="Q45" s="284">
        <f>MCF!R44</f>
        <v>0.6</v>
      </c>
      <c r="R45" s="67">
        <f t="shared" si="4"/>
        <v>4.0926652201346808E-2</v>
      </c>
      <c r="S45" s="67">
        <f t="shared" si="7"/>
        <v>4.0926652201346808E-2</v>
      </c>
      <c r="T45" s="67">
        <f t="shared" si="8"/>
        <v>0</v>
      </c>
      <c r="U45" s="67">
        <f t="shared" si="9"/>
        <v>0.10432436294061487</v>
      </c>
      <c r="V45" s="67">
        <f t="shared" si="10"/>
        <v>3.1180559915489226E-2</v>
      </c>
      <c r="W45" s="100">
        <f t="shared" si="11"/>
        <v>2.0787039943659484E-2</v>
      </c>
    </row>
    <row r="46" spans="2:23">
      <c r="B46" s="96">
        <f>Amnt_Deposited!B41</f>
        <v>2027</v>
      </c>
      <c r="C46" s="99">
        <f>Amnt_Deposited!C41</f>
        <v>0.99735920093010799</v>
      </c>
      <c r="D46" s="418">
        <f>Dry_Matter_Content!C33</f>
        <v>0.59</v>
      </c>
      <c r="E46" s="284">
        <f>MCF!R45</f>
        <v>0.6</v>
      </c>
      <c r="F46" s="67">
        <f t="shared" si="5"/>
        <v>6.708237985455906E-2</v>
      </c>
      <c r="G46" s="67">
        <f t="shared" si="0"/>
        <v>6.708237985455906E-2</v>
      </c>
      <c r="H46" s="67">
        <f t="shared" si="1"/>
        <v>0</v>
      </c>
      <c r="I46" s="67">
        <f t="shared" si="2"/>
        <v>0.17160548371194534</v>
      </c>
      <c r="J46" s="67">
        <f t="shared" si="3"/>
        <v>5.1407043951186095E-2</v>
      </c>
      <c r="K46" s="100">
        <f t="shared" si="6"/>
        <v>3.4271362634124058E-2</v>
      </c>
      <c r="O46" s="96">
        <f>Amnt_Deposited!B41</f>
        <v>2027</v>
      </c>
      <c r="P46" s="99">
        <f>Amnt_Deposited!C41</f>
        <v>0.99735920093010799</v>
      </c>
      <c r="Q46" s="284">
        <f>MCF!R45</f>
        <v>0.6</v>
      </c>
      <c r="R46" s="67">
        <f t="shared" si="4"/>
        <v>4.4881164041854861E-2</v>
      </c>
      <c r="S46" s="67">
        <f t="shared" si="7"/>
        <v>4.4881164041854861E-2</v>
      </c>
      <c r="T46" s="67">
        <f t="shared" si="8"/>
        <v>0</v>
      </c>
      <c r="U46" s="67">
        <f t="shared" si="9"/>
        <v>0.11481187581084656</v>
      </c>
      <c r="V46" s="67">
        <f t="shared" si="10"/>
        <v>3.4393651171623164E-2</v>
      </c>
      <c r="W46" s="100">
        <f t="shared" si="11"/>
        <v>2.292910078108211E-2</v>
      </c>
    </row>
    <row r="47" spans="2:23">
      <c r="B47" s="96">
        <f>Amnt_Deposited!B42</f>
        <v>2028</v>
      </c>
      <c r="C47" s="99">
        <f>Amnt_Deposited!C42</f>
        <v>1.0932208106999137</v>
      </c>
      <c r="D47" s="418">
        <f>Dry_Matter_Content!C34</f>
        <v>0.59</v>
      </c>
      <c r="E47" s="284">
        <f>MCF!R46</f>
        <v>0.6</v>
      </c>
      <c r="F47" s="67">
        <f t="shared" si="5"/>
        <v>7.3530031727676193E-2</v>
      </c>
      <c r="G47" s="67">
        <f t="shared" si="0"/>
        <v>7.3530031727676193E-2</v>
      </c>
      <c r="H47" s="67">
        <f t="shared" si="1"/>
        <v>0</v>
      </c>
      <c r="I47" s="67">
        <f t="shared" si="2"/>
        <v>0.18856062746943553</v>
      </c>
      <c r="J47" s="67">
        <f t="shared" si="3"/>
        <v>5.6574887970185984E-2</v>
      </c>
      <c r="K47" s="100">
        <f t="shared" si="6"/>
        <v>3.771659198012399E-2</v>
      </c>
      <c r="O47" s="96">
        <f>Amnt_Deposited!B42</f>
        <v>2028</v>
      </c>
      <c r="P47" s="99">
        <f>Amnt_Deposited!C42</f>
        <v>1.0932208106999137</v>
      </c>
      <c r="Q47" s="284">
        <f>MCF!R46</f>
        <v>0.6</v>
      </c>
      <c r="R47" s="67">
        <f t="shared" si="4"/>
        <v>4.9194936481496108E-2</v>
      </c>
      <c r="S47" s="67">
        <f t="shared" si="7"/>
        <v>4.9194936481496108E-2</v>
      </c>
      <c r="T47" s="67">
        <f t="shared" si="8"/>
        <v>0</v>
      </c>
      <c r="U47" s="67">
        <f t="shared" si="9"/>
        <v>0.12615563836046087</v>
      </c>
      <c r="V47" s="67">
        <f t="shared" si="10"/>
        <v>3.7851173931881789E-2</v>
      </c>
      <c r="W47" s="100">
        <f t="shared" si="11"/>
        <v>2.5234115954587858E-2</v>
      </c>
    </row>
    <row r="48" spans="2:23">
      <c r="B48" s="96">
        <f>Amnt_Deposited!B43</f>
        <v>2029</v>
      </c>
      <c r="C48" s="99">
        <f>Amnt_Deposited!C43</f>
        <v>1.1977632883143545</v>
      </c>
      <c r="D48" s="418">
        <f>Dry_Matter_Content!C35</f>
        <v>0.59</v>
      </c>
      <c r="E48" s="284">
        <f>MCF!R47</f>
        <v>0.6</v>
      </c>
      <c r="F48" s="67">
        <f t="shared" si="5"/>
        <v>8.0561558772023478E-2</v>
      </c>
      <c r="G48" s="67">
        <f t="shared" si="0"/>
        <v>8.0561558772023478E-2</v>
      </c>
      <c r="H48" s="67">
        <f t="shared" si="1"/>
        <v>0</v>
      </c>
      <c r="I48" s="67">
        <f t="shared" si="2"/>
        <v>0.20695752725784453</v>
      </c>
      <c r="J48" s="67">
        <f t="shared" si="3"/>
        <v>6.2164658983614465E-2</v>
      </c>
      <c r="K48" s="100">
        <f t="shared" si="6"/>
        <v>4.1443105989076308E-2</v>
      </c>
      <c r="O48" s="96">
        <f>Amnt_Deposited!B43</f>
        <v>2029</v>
      </c>
      <c r="P48" s="99">
        <f>Amnt_Deposited!C43</f>
        <v>1.1977632883143545</v>
      </c>
      <c r="Q48" s="284">
        <f>MCF!R47</f>
        <v>0.6</v>
      </c>
      <c r="R48" s="67">
        <f t="shared" si="4"/>
        <v>5.3899347974145952E-2</v>
      </c>
      <c r="S48" s="67">
        <f t="shared" si="7"/>
        <v>5.3899347974145952E-2</v>
      </c>
      <c r="T48" s="67">
        <f t="shared" si="8"/>
        <v>0</v>
      </c>
      <c r="U48" s="67">
        <f t="shared" si="9"/>
        <v>0.13846400128758554</v>
      </c>
      <c r="V48" s="67">
        <f t="shared" si="10"/>
        <v>4.1590985047021273E-2</v>
      </c>
      <c r="W48" s="100">
        <f t="shared" si="11"/>
        <v>2.7727323364680846E-2</v>
      </c>
    </row>
    <row r="49" spans="2:23">
      <c r="B49" s="96">
        <f>Amnt_Deposited!B44</f>
        <v>2030</v>
      </c>
      <c r="C49" s="99">
        <f>Amnt_Deposited!C44</f>
        <v>1.3121770650000004</v>
      </c>
      <c r="D49" s="418">
        <f>Dry_Matter_Content!C36</f>
        <v>0.59</v>
      </c>
      <c r="E49" s="284">
        <f>MCF!R48</f>
        <v>0.6</v>
      </c>
      <c r="F49" s="67">
        <f t="shared" si="5"/>
        <v>8.8257029391900027E-2</v>
      </c>
      <c r="G49" s="67">
        <f t="shared" si="0"/>
        <v>8.8257029391900027E-2</v>
      </c>
      <c r="H49" s="67">
        <f t="shared" si="1"/>
        <v>0</v>
      </c>
      <c r="I49" s="67">
        <f t="shared" si="2"/>
        <v>0.22698480859080045</v>
      </c>
      <c r="J49" s="67">
        <f t="shared" si="3"/>
        <v>6.8229748058944106E-2</v>
      </c>
      <c r="K49" s="100">
        <f t="shared" si="6"/>
        <v>4.5486498705962733E-2</v>
      </c>
      <c r="O49" s="96">
        <f>Amnt_Deposited!B44</f>
        <v>2030</v>
      </c>
      <c r="P49" s="99">
        <f>Amnt_Deposited!C44</f>
        <v>1.3121770650000004</v>
      </c>
      <c r="Q49" s="284">
        <f>MCF!R48</f>
        <v>0.6</v>
      </c>
      <c r="R49" s="67">
        <f t="shared" si="4"/>
        <v>5.9047967925000014E-2</v>
      </c>
      <c r="S49" s="67">
        <f t="shared" si="7"/>
        <v>5.9047967925000014E-2</v>
      </c>
      <c r="T49" s="67">
        <f t="shared" si="8"/>
        <v>0</v>
      </c>
      <c r="U49" s="67">
        <f t="shared" si="9"/>
        <v>0.15186316364237318</v>
      </c>
      <c r="V49" s="67">
        <f t="shared" si="10"/>
        <v>4.5648805570212378E-2</v>
      </c>
      <c r="W49" s="100">
        <f t="shared" si="11"/>
        <v>3.0432537046808251E-2</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0.15215246734397614</v>
      </c>
      <c r="J50" s="67">
        <f t="shared" si="3"/>
        <v>7.4832341246824308E-2</v>
      </c>
      <c r="K50" s="100">
        <f t="shared" si="6"/>
        <v>4.9888227497882867E-2</v>
      </c>
      <c r="O50" s="96">
        <f>Amnt_Deposited!B45</f>
        <v>2031</v>
      </c>
      <c r="P50" s="99">
        <f>Amnt_Deposited!C45</f>
        <v>0</v>
      </c>
      <c r="Q50" s="284">
        <f>MCF!R49</f>
        <v>0.6</v>
      </c>
      <c r="R50" s="67">
        <f t="shared" si="4"/>
        <v>0</v>
      </c>
      <c r="S50" s="67">
        <f t="shared" si="7"/>
        <v>0</v>
      </c>
      <c r="T50" s="67">
        <f t="shared" si="8"/>
        <v>0</v>
      </c>
      <c r="U50" s="67">
        <f t="shared" si="9"/>
        <v>0.10179692284387341</v>
      </c>
      <c r="V50" s="67">
        <f t="shared" si="10"/>
        <v>5.0066240798499757E-2</v>
      </c>
      <c r="W50" s="100">
        <f t="shared" si="11"/>
        <v>3.3377493865666505E-2</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0.10199084891445019</v>
      </c>
      <c r="J51" s="67">
        <f t="shared" ref="J51:J82" si="16">I50*(1-$K$10)+H51</f>
        <v>5.0161618429525941E-2</v>
      </c>
      <c r="K51" s="100">
        <f t="shared" si="6"/>
        <v>3.3441078953017289E-2</v>
      </c>
      <c r="O51" s="96">
        <f>Amnt_Deposited!B46</f>
        <v>2032</v>
      </c>
      <c r="P51" s="99">
        <f>Amnt_Deposited!C46</f>
        <v>0</v>
      </c>
      <c r="Q51" s="284">
        <f>MCF!R50</f>
        <v>0.6</v>
      </c>
      <c r="R51" s="67">
        <f t="shared" ref="R51:R82" si="17">P51*$W$6*DOCF*Q51</f>
        <v>0</v>
      </c>
      <c r="S51" s="67">
        <f t="shared" si="7"/>
        <v>0</v>
      </c>
      <c r="T51" s="67">
        <f t="shared" si="8"/>
        <v>0</v>
      </c>
      <c r="U51" s="67">
        <f t="shared" si="9"/>
        <v>6.8236518006991653E-2</v>
      </c>
      <c r="V51" s="67">
        <f t="shared" si="10"/>
        <v>3.356040483688176E-2</v>
      </c>
      <c r="W51" s="100">
        <f t="shared" si="11"/>
        <v>2.237360322458784E-2</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6.8366510539548189E-2</v>
      </c>
      <c r="J52" s="67">
        <f t="shared" si="16"/>
        <v>3.3624338374902002E-2</v>
      </c>
      <c r="K52" s="100">
        <f t="shared" si="6"/>
        <v>2.2416225583268001E-2</v>
      </c>
      <c r="O52" s="96">
        <f>Amnt_Deposited!B47</f>
        <v>2033</v>
      </c>
      <c r="P52" s="99">
        <f>Amnt_Deposited!C47</f>
        <v>0</v>
      </c>
      <c r="Q52" s="284">
        <f>MCF!R51</f>
        <v>0.6</v>
      </c>
      <c r="R52" s="67">
        <f t="shared" si="17"/>
        <v>0</v>
      </c>
      <c r="S52" s="67">
        <f t="shared" si="7"/>
        <v>0</v>
      </c>
      <c r="T52" s="67">
        <f t="shared" si="8"/>
        <v>0</v>
      </c>
      <c r="U52" s="67">
        <f t="shared" si="9"/>
        <v>4.5740305891758377E-2</v>
      </c>
      <c r="V52" s="67">
        <f t="shared" si="10"/>
        <v>2.2496212115233276E-2</v>
      </c>
      <c r="W52" s="100">
        <f t="shared" si="11"/>
        <v>1.4997474743488851E-2</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4.5827442492165964E-2</v>
      </c>
      <c r="J53" s="67">
        <f t="shared" si="16"/>
        <v>2.2539068047382226E-2</v>
      </c>
      <c r="K53" s="100">
        <f t="shared" si="6"/>
        <v>1.5026045364921484E-2</v>
      </c>
      <c r="O53" s="96">
        <f>Amnt_Deposited!B48</f>
        <v>2034</v>
      </c>
      <c r="P53" s="99">
        <f>Amnt_Deposited!C48</f>
        <v>0</v>
      </c>
      <c r="Q53" s="284">
        <f>MCF!R52</f>
        <v>0.6</v>
      </c>
      <c r="R53" s="67">
        <f t="shared" si="17"/>
        <v>0</v>
      </c>
      <c r="S53" s="67">
        <f t="shared" si="7"/>
        <v>0</v>
      </c>
      <c r="T53" s="67">
        <f t="shared" si="8"/>
        <v>0</v>
      </c>
      <c r="U53" s="67">
        <f t="shared" si="9"/>
        <v>3.06606439510477E-2</v>
      </c>
      <c r="V53" s="67">
        <f t="shared" si="10"/>
        <v>1.5079661940710677E-2</v>
      </c>
      <c r="W53" s="100">
        <f t="shared" si="11"/>
        <v>1.0053107960473784E-2</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3.0719053361044302E-2</v>
      </c>
      <c r="J54" s="67">
        <f t="shared" si="16"/>
        <v>1.510838913112166E-2</v>
      </c>
      <c r="K54" s="100">
        <f t="shared" si="6"/>
        <v>1.0072259420747774E-2</v>
      </c>
      <c r="O54" s="96">
        <f>Amnt_Deposited!B49</f>
        <v>2035</v>
      </c>
      <c r="P54" s="99">
        <f>Amnt_Deposited!C49</f>
        <v>0</v>
      </c>
      <c r="Q54" s="284">
        <f>MCF!R53</f>
        <v>0.6</v>
      </c>
      <c r="R54" s="67">
        <f t="shared" si="17"/>
        <v>0</v>
      </c>
      <c r="S54" s="67">
        <f t="shared" si="7"/>
        <v>0</v>
      </c>
      <c r="T54" s="67">
        <f t="shared" si="8"/>
        <v>0</v>
      </c>
      <c r="U54" s="67">
        <f t="shared" si="9"/>
        <v>2.0552444264748639E-2</v>
      </c>
      <c r="V54" s="67">
        <f t="shared" si="10"/>
        <v>1.0108199686299059E-2</v>
      </c>
      <c r="W54" s="100">
        <f t="shared" si="11"/>
        <v>6.7387997908660395E-3</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2.0591597263146477E-2</v>
      </c>
      <c r="J55" s="67">
        <f t="shared" si="16"/>
        <v>1.0127456097897825E-2</v>
      </c>
      <c r="K55" s="100">
        <f t="shared" si="6"/>
        <v>6.7516373985985496E-3</v>
      </c>
      <c r="O55" s="96">
        <f>Amnt_Deposited!B50</f>
        <v>2036</v>
      </c>
      <c r="P55" s="99">
        <f>Amnt_Deposited!C50</f>
        <v>0</v>
      </c>
      <c r="Q55" s="284">
        <f>MCF!R54</f>
        <v>0.6</v>
      </c>
      <c r="R55" s="67">
        <f t="shared" si="17"/>
        <v>0</v>
      </c>
      <c r="S55" s="67">
        <f t="shared" si="7"/>
        <v>0</v>
      </c>
      <c r="T55" s="67">
        <f t="shared" si="8"/>
        <v>0</v>
      </c>
      <c r="U55" s="67">
        <f t="shared" si="9"/>
        <v>1.3776715385691219E-2</v>
      </c>
      <c r="V55" s="67">
        <f t="shared" si="10"/>
        <v>6.7757288790574197E-3</v>
      </c>
      <c r="W55" s="100">
        <f t="shared" si="11"/>
        <v>4.5171525860382795E-3</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1.3802960425379691E-2</v>
      </c>
      <c r="J56" s="67">
        <f t="shared" si="16"/>
        <v>6.7886368377667854E-3</v>
      </c>
      <c r="K56" s="100">
        <f t="shared" si="6"/>
        <v>4.5257578918445236E-3</v>
      </c>
      <c r="O56" s="96">
        <f>Amnt_Deposited!B51</f>
        <v>2037</v>
      </c>
      <c r="P56" s="99">
        <f>Amnt_Deposited!C51</f>
        <v>0</v>
      </c>
      <c r="Q56" s="284">
        <f>MCF!R55</f>
        <v>0.6</v>
      </c>
      <c r="R56" s="67">
        <f t="shared" si="17"/>
        <v>0</v>
      </c>
      <c r="S56" s="67">
        <f t="shared" si="7"/>
        <v>0</v>
      </c>
      <c r="T56" s="67">
        <f t="shared" si="8"/>
        <v>0</v>
      </c>
      <c r="U56" s="67">
        <f t="shared" si="9"/>
        <v>9.2348084915564385E-3</v>
      </c>
      <c r="V56" s="67">
        <f t="shared" si="10"/>
        <v>4.5419068941347802E-3</v>
      </c>
      <c r="W56" s="100">
        <f t="shared" si="11"/>
        <v>3.0279379294231865E-3</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9.2524010677686227E-3</v>
      </c>
      <c r="J57" s="67">
        <f t="shared" si="16"/>
        <v>4.5505593576110684E-3</v>
      </c>
      <c r="K57" s="100">
        <f t="shared" si="6"/>
        <v>3.0337062384073786E-3</v>
      </c>
      <c r="O57" s="96">
        <f>Amnt_Deposited!B52</f>
        <v>2038</v>
      </c>
      <c r="P57" s="99">
        <f>Amnt_Deposited!C52</f>
        <v>0</v>
      </c>
      <c r="Q57" s="284">
        <f>MCF!R56</f>
        <v>0.6</v>
      </c>
      <c r="R57" s="67">
        <f t="shared" si="17"/>
        <v>0</v>
      </c>
      <c r="S57" s="67">
        <f t="shared" si="7"/>
        <v>0</v>
      </c>
      <c r="T57" s="67">
        <f t="shared" si="8"/>
        <v>0</v>
      </c>
      <c r="U57" s="67">
        <f t="shared" si="9"/>
        <v>6.1902772531904245E-3</v>
      </c>
      <c r="V57" s="67">
        <f t="shared" si="10"/>
        <v>3.0445312383660136E-3</v>
      </c>
      <c r="W57" s="100">
        <f t="shared" si="11"/>
        <v>2.0296874922440091E-3</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6.2020699096868616E-3</v>
      </c>
      <c r="J58" s="67">
        <f t="shared" si="16"/>
        <v>3.0503311580817611E-3</v>
      </c>
      <c r="K58" s="100">
        <f t="shared" si="6"/>
        <v>2.0335541053878407E-3</v>
      </c>
      <c r="O58" s="96">
        <f>Amnt_Deposited!B53</f>
        <v>2039</v>
      </c>
      <c r="P58" s="99">
        <f>Amnt_Deposited!C53</f>
        <v>0</v>
      </c>
      <c r="Q58" s="284">
        <f>MCF!R57</f>
        <v>0.6</v>
      </c>
      <c r="R58" s="67">
        <f t="shared" si="17"/>
        <v>0</v>
      </c>
      <c r="S58" s="67">
        <f t="shared" si="7"/>
        <v>0</v>
      </c>
      <c r="T58" s="67">
        <f t="shared" si="8"/>
        <v>0</v>
      </c>
      <c r="U58" s="67">
        <f t="shared" si="9"/>
        <v>4.149466933331976E-3</v>
      </c>
      <c r="V58" s="67">
        <f t="shared" si="10"/>
        <v>2.040810319858448E-3</v>
      </c>
      <c r="W58" s="100">
        <f t="shared" si="11"/>
        <v>1.3605402132389653E-3</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4.1573717873775503E-3</v>
      </c>
      <c r="J59" s="67">
        <f t="shared" si="16"/>
        <v>2.0446981223093113E-3</v>
      </c>
      <c r="K59" s="100">
        <f t="shared" si="6"/>
        <v>1.3631320815395407E-3</v>
      </c>
      <c r="O59" s="96">
        <f>Amnt_Deposited!B54</f>
        <v>2040</v>
      </c>
      <c r="P59" s="99">
        <f>Amnt_Deposited!C54</f>
        <v>0</v>
      </c>
      <c r="Q59" s="284">
        <f>MCF!R58</f>
        <v>0.6</v>
      </c>
      <c r="R59" s="67">
        <f t="shared" si="17"/>
        <v>0</v>
      </c>
      <c r="S59" s="67">
        <f t="shared" si="7"/>
        <v>0</v>
      </c>
      <c r="T59" s="67">
        <f t="shared" si="8"/>
        <v>0</v>
      </c>
      <c r="U59" s="67">
        <f t="shared" si="9"/>
        <v>2.7814708657744533E-3</v>
      </c>
      <c r="V59" s="67">
        <f t="shared" si="10"/>
        <v>1.3679960675575227E-3</v>
      </c>
      <c r="W59" s="100">
        <f t="shared" si="11"/>
        <v>9.1199737837168175E-4</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2.7867696479021878E-3</v>
      </c>
      <c r="J60" s="67">
        <f t="shared" si="16"/>
        <v>1.3706021394753625E-3</v>
      </c>
      <c r="K60" s="100">
        <f t="shared" si="6"/>
        <v>9.1373475965024161E-4</v>
      </c>
      <c r="O60" s="96">
        <f>Amnt_Deposited!B55</f>
        <v>2041</v>
      </c>
      <c r="P60" s="99">
        <f>Amnt_Deposited!C55</f>
        <v>0</v>
      </c>
      <c r="Q60" s="284">
        <f>MCF!R59</f>
        <v>0.6</v>
      </c>
      <c r="R60" s="67">
        <f t="shared" si="17"/>
        <v>0</v>
      </c>
      <c r="S60" s="67">
        <f t="shared" si="7"/>
        <v>0</v>
      </c>
      <c r="T60" s="67">
        <f t="shared" si="8"/>
        <v>0</v>
      </c>
      <c r="U60" s="67">
        <f t="shared" si="9"/>
        <v>1.864475678792721E-3</v>
      </c>
      <c r="V60" s="67">
        <f t="shared" si="10"/>
        <v>9.1699518698173217E-4</v>
      </c>
      <c r="W60" s="100">
        <f t="shared" si="11"/>
        <v>6.1133012465448811E-4</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1.8680275586725169E-3</v>
      </c>
      <c r="J61" s="67">
        <f t="shared" si="16"/>
        <v>9.1874208922967091E-4</v>
      </c>
      <c r="K61" s="100">
        <f t="shared" si="6"/>
        <v>6.1249472615311387E-4</v>
      </c>
      <c r="O61" s="96">
        <f>Amnt_Deposited!B56</f>
        <v>2042</v>
      </c>
      <c r="P61" s="99">
        <f>Amnt_Deposited!C56</f>
        <v>0</v>
      </c>
      <c r="Q61" s="284">
        <f>MCF!R60</f>
        <v>0.6</v>
      </c>
      <c r="R61" s="67">
        <f t="shared" si="17"/>
        <v>0</v>
      </c>
      <c r="S61" s="67">
        <f t="shared" si="7"/>
        <v>0</v>
      </c>
      <c r="T61" s="67">
        <f t="shared" si="8"/>
        <v>0</v>
      </c>
      <c r="U61" s="67">
        <f t="shared" si="9"/>
        <v>1.2497954228406667E-3</v>
      </c>
      <c r="V61" s="67">
        <f t="shared" si="10"/>
        <v>6.1468025595205441E-4</v>
      </c>
      <c r="W61" s="100">
        <f t="shared" si="11"/>
        <v>4.0978683730136961E-4</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1.2521763191252044E-3</v>
      </c>
      <c r="J62" s="67">
        <f t="shared" si="16"/>
        <v>6.1585123954731238E-4</v>
      </c>
      <c r="K62" s="100">
        <f t="shared" si="6"/>
        <v>4.1056749303154157E-4</v>
      </c>
      <c r="O62" s="96">
        <f>Amnt_Deposited!B57</f>
        <v>2043</v>
      </c>
      <c r="P62" s="99">
        <f>Amnt_Deposited!C57</f>
        <v>0</v>
      </c>
      <c r="Q62" s="284">
        <f>MCF!R61</f>
        <v>0.6</v>
      </c>
      <c r="R62" s="67">
        <f t="shared" si="17"/>
        <v>0</v>
      </c>
      <c r="S62" s="67">
        <f t="shared" si="7"/>
        <v>0</v>
      </c>
      <c r="T62" s="67">
        <f t="shared" si="8"/>
        <v>0</v>
      </c>
      <c r="U62" s="67">
        <f t="shared" si="9"/>
        <v>8.37762925373687E-4</v>
      </c>
      <c r="V62" s="67">
        <f t="shared" si="10"/>
        <v>4.1203249746697967E-4</v>
      </c>
      <c r="W62" s="100">
        <f t="shared" si="11"/>
        <v>2.7468833164465307E-4</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8.3935888788074441E-4</v>
      </c>
      <c r="J63" s="67">
        <f t="shared" si="16"/>
        <v>4.1281743124445996E-4</v>
      </c>
      <c r="K63" s="100">
        <f t="shared" si="6"/>
        <v>2.7521162082963995E-4</v>
      </c>
      <c r="O63" s="96">
        <f>Amnt_Deposited!B58</f>
        <v>2044</v>
      </c>
      <c r="P63" s="99">
        <f>Amnt_Deposited!C58</f>
        <v>0</v>
      </c>
      <c r="Q63" s="284">
        <f>MCF!R62</f>
        <v>0.6</v>
      </c>
      <c r="R63" s="67">
        <f t="shared" si="17"/>
        <v>0</v>
      </c>
      <c r="S63" s="67">
        <f t="shared" si="7"/>
        <v>0</v>
      </c>
      <c r="T63" s="67">
        <f t="shared" si="8"/>
        <v>0</v>
      </c>
      <c r="U63" s="67">
        <f t="shared" si="9"/>
        <v>5.6156928270344175E-4</v>
      </c>
      <c r="V63" s="67">
        <f t="shared" si="10"/>
        <v>2.7619364267024524E-4</v>
      </c>
      <c r="W63" s="100">
        <f t="shared" si="11"/>
        <v>1.8412909511349683E-4</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5.626390883646436E-4</v>
      </c>
      <c r="J64" s="67">
        <f t="shared" si="16"/>
        <v>2.7671979951610076E-4</v>
      </c>
      <c r="K64" s="100">
        <f t="shared" si="6"/>
        <v>1.8447986634406716E-4</v>
      </c>
      <c r="O64" s="96">
        <f>Amnt_Deposited!B59</f>
        <v>2045</v>
      </c>
      <c r="P64" s="99">
        <f>Amnt_Deposited!C59</f>
        <v>0</v>
      </c>
      <c r="Q64" s="284">
        <f>MCF!R63</f>
        <v>0.6</v>
      </c>
      <c r="R64" s="67">
        <f t="shared" si="17"/>
        <v>0</v>
      </c>
      <c r="S64" s="67">
        <f t="shared" si="7"/>
        <v>0</v>
      </c>
      <c r="T64" s="67">
        <f t="shared" si="8"/>
        <v>0</v>
      </c>
      <c r="U64" s="67">
        <f t="shared" si="9"/>
        <v>3.7643114743397203E-4</v>
      </c>
      <c r="V64" s="67">
        <f t="shared" si="10"/>
        <v>1.8513813526946973E-4</v>
      </c>
      <c r="W64" s="100">
        <f t="shared" si="11"/>
        <v>1.2342542351297982E-4</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3.7714825961403806E-4</v>
      </c>
      <c r="J65" s="67">
        <f t="shared" si="16"/>
        <v>1.8549082875060556E-4</v>
      </c>
      <c r="K65" s="100">
        <f t="shared" si="6"/>
        <v>1.2366055250040371E-4</v>
      </c>
      <c r="O65" s="96">
        <f>Amnt_Deposited!B60</f>
        <v>2046</v>
      </c>
      <c r="P65" s="99">
        <f>Amnt_Deposited!C60</f>
        <v>0</v>
      </c>
      <c r="Q65" s="284">
        <f>MCF!R64</f>
        <v>0.6</v>
      </c>
      <c r="R65" s="67">
        <f t="shared" si="17"/>
        <v>0</v>
      </c>
      <c r="S65" s="67">
        <f t="shared" si="7"/>
        <v>0</v>
      </c>
      <c r="T65" s="67">
        <f t="shared" si="8"/>
        <v>0</v>
      </c>
      <c r="U65" s="67">
        <f t="shared" si="9"/>
        <v>2.5232934407718865E-4</v>
      </c>
      <c r="V65" s="67">
        <f t="shared" si="10"/>
        <v>1.2410180335678336E-4</v>
      </c>
      <c r="W65" s="100">
        <f t="shared" si="11"/>
        <v>8.2734535571188904E-5</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2.5281003874674324E-4</v>
      </c>
      <c r="J66" s="67">
        <f t="shared" si="16"/>
        <v>1.2433822086729482E-4</v>
      </c>
      <c r="K66" s="100">
        <f t="shared" si="6"/>
        <v>8.2892147244863212E-5</v>
      </c>
      <c r="O66" s="96">
        <f>Amnt_Deposited!B61</f>
        <v>2047</v>
      </c>
      <c r="P66" s="99">
        <f>Amnt_Deposited!C61</f>
        <v>0</v>
      </c>
      <c r="Q66" s="284">
        <f>MCF!R65</f>
        <v>0.6</v>
      </c>
      <c r="R66" s="67">
        <f t="shared" si="17"/>
        <v>0</v>
      </c>
      <c r="S66" s="67">
        <f t="shared" si="7"/>
        <v>0</v>
      </c>
      <c r="T66" s="67">
        <f t="shared" si="8"/>
        <v>0</v>
      </c>
      <c r="U66" s="67">
        <f t="shared" si="9"/>
        <v>1.6914141753796377E-4</v>
      </c>
      <c r="V66" s="67">
        <f t="shared" si="10"/>
        <v>8.3187926539224875E-5</v>
      </c>
      <c r="W66" s="100">
        <f t="shared" si="11"/>
        <v>5.5458617692816584E-5</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1.6946363681098869E-4</v>
      </c>
      <c r="J67" s="67">
        <f t="shared" si="16"/>
        <v>8.3346401935754547E-5</v>
      </c>
      <c r="K67" s="100">
        <f t="shared" si="6"/>
        <v>5.5564267957169696E-5</v>
      </c>
      <c r="O67" s="96">
        <f>Amnt_Deposited!B62</f>
        <v>2048</v>
      </c>
      <c r="P67" s="99">
        <f>Amnt_Deposited!C62</f>
        <v>0</v>
      </c>
      <c r="Q67" s="284">
        <f>MCF!R66</f>
        <v>0.6</v>
      </c>
      <c r="R67" s="67">
        <f t="shared" si="17"/>
        <v>0</v>
      </c>
      <c r="S67" s="67">
        <f t="shared" si="7"/>
        <v>0</v>
      </c>
      <c r="T67" s="67">
        <f t="shared" si="8"/>
        <v>0</v>
      </c>
      <c r="U67" s="67">
        <f t="shared" si="9"/>
        <v>1.1337888279058117E-4</v>
      </c>
      <c r="V67" s="67">
        <f t="shared" si="10"/>
        <v>5.5762534747382604E-5</v>
      </c>
      <c r="W67" s="100">
        <f t="shared" si="11"/>
        <v>3.7175023164921732E-5</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1.1359487282850881E-4</v>
      </c>
      <c r="J68" s="67">
        <f t="shared" si="16"/>
        <v>5.5868763982479887E-5</v>
      </c>
      <c r="K68" s="100">
        <f t="shared" si="6"/>
        <v>3.7245842654986587E-5</v>
      </c>
      <c r="O68" s="96">
        <f>Amnt_Deposited!B63</f>
        <v>2049</v>
      </c>
      <c r="P68" s="99">
        <f>Amnt_Deposited!C63</f>
        <v>0</v>
      </c>
      <c r="Q68" s="284">
        <f>MCF!R67</f>
        <v>0.6</v>
      </c>
      <c r="R68" s="67">
        <f t="shared" si="17"/>
        <v>0</v>
      </c>
      <c r="S68" s="67">
        <f t="shared" si="7"/>
        <v>0</v>
      </c>
      <c r="T68" s="67">
        <f t="shared" si="8"/>
        <v>0</v>
      </c>
      <c r="U68" s="67">
        <f t="shared" si="9"/>
        <v>7.6000137931651727E-5</v>
      </c>
      <c r="V68" s="67">
        <f t="shared" si="10"/>
        <v>3.7378744858929446E-5</v>
      </c>
      <c r="W68" s="100">
        <f t="shared" si="11"/>
        <v>2.4919163239286295E-5</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7.6144920383818619E-5</v>
      </c>
      <c r="J69" s="67">
        <f t="shared" si="16"/>
        <v>3.7449952444690187E-5</v>
      </c>
      <c r="K69" s="100">
        <f t="shared" si="6"/>
        <v>2.4966634963126791E-5</v>
      </c>
      <c r="O69" s="96">
        <f>Amnt_Deposited!B64</f>
        <v>2050</v>
      </c>
      <c r="P69" s="99">
        <f>Amnt_Deposited!C64</f>
        <v>0</v>
      </c>
      <c r="Q69" s="284">
        <f>MCF!R68</f>
        <v>0.6</v>
      </c>
      <c r="R69" s="67">
        <f t="shared" si="17"/>
        <v>0</v>
      </c>
      <c r="S69" s="67">
        <f t="shared" si="7"/>
        <v>0</v>
      </c>
      <c r="T69" s="67">
        <f t="shared" si="8"/>
        <v>0</v>
      </c>
      <c r="U69" s="67">
        <f t="shared" si="9"/>
        <v>5.0944415957059722E-5</v>
      </c>
      <c r="V69" s="67">
        <f t="shared" si="10"/>
        <v>2.5055721974592001E-5</v>
      </c>
      <c r="W69" s="100">
        <f t="shared" si="11"/>
        <v>1.6703814649727999E-5</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5.1041466537061385E-5</v>
      </c>
      <c r="J70" s="67">
        <f t="shared" si="16"/>
        <v>2.510345384675723E-5</v>
      </c>
      <c r="K70" s="100">
        <f t="shared" si="6"/>
        <v>1.6735635897838151E-5</v>
      </c>
      <c r="O70" s="96">
        <f>Amnt_Deposited!B65</f>
        <v>2051</v>
      </c>
      <c r="P70" s="99">
        <f>Amnt_Deposited!C65</f>
        <v>0</v>
      </c>
      <c r="Q70" s="284">
        <f>MCF!R69</f>
        <v>0.6</v>
      </c>
      <c r="R70" s="67">
        <f t="shared" si="17"/>
        <v>0</v>
      </c>
      <c r="S70" s="67">
        <f t="shared" si="7"/>
        <v>0</v>
      </c>
      <c r="T70" s="67">
        <f t="shared" si="8"/>
        <v>0</v>
      </c>
      <c r="U70" s="67">
        <f t="shared" si="9"/>
        <v>3.4149063249595029E-5</v>
      </c>
      <c r="V70" s="67">
        <f t="shared" si="10"/>
        <v>1.679535270746469E-5</v>
      </c>
      <c r="W70" s="100">
        <f t="shared" si="11"/>
        <v>1.1196901804976459E-5</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3.4214118198849533E-5</v>
      </c>
      <c r="J71" s="67">
        <f t="shared" si="16"/>
        <v>1.6827348338211852E-5</v>
      </c>
      <c r="K71" s="100">
        <f t="shared" si="6"/>
        <v>1.1218232225474568E-5</v>
      </c>
      <c r="O71" s="96">
        <f>Amnt_Deposited!B66</f>
        <v>2052</v>
      </c>
      <c r="P71" s="99">
        <f>Amnt_Deposited!C66</f>
        <v>0</v>
      </c>
      <c r="Q71" s="284">
        <f>MCF!R70</f>
        <v>0.6</v>
      </c>
      <c r="R71" s="67">
        <f t="shared" si="17"/>
        <v>0</v>
      </c>
      <c r="S71" s="67">
        <f t="shared" si="7"/>
        <v>0</v>
      </c>
      <c r="T71" s="67">
        <f t="shared" si="8"/>
        <v>0</v>
      </c>
      <c r="U71" s="67">
        <f t="shared" si="9"/>
        <v>2.28908016495425E-5</v>
      </c>
      <c r="V71" s="67">
        <f t="shared" si="10"/>
        <v>1.1258261600052529E-5</v>
      </c>
      <c r="W71" s="100">
        <f t="shared" si="11"/>
        <v>7.505507733368353E-6</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2.2934409286121624E-5</v>
      </c>
      <c r="J72" s="67">
        <f t="shared" si="16"/>
        <v>1.127970891272791E-5</v>
      </c>
      <c r="K72" s="100">
        <f t="shared" si="6"/>
        <v>7.5198059418186064E-6</v>
      </c>
      <c r="O72" s="96">
        <f>Amnt_Deposited!B67</f>
        <v>2053</v>
      </c>
      <c r="P72" s="99">
        <f>Amnt_Deposited!C67</f>
        <v>0</v>
      </c>
      <c r="Q72" s="284">
        <f>MCF!R71</f>
        <v>0.6</v>
      </c>
      <c r="R72" s="67">
        <f t="shared" si="17"/>
        <v>0</v>
      </c>
      <c r="S72" s="67">
        <f t="shared" si="7"/>
        <v>0</v>
      </c>
      <c r="T72" s="67">
        <f t="shared" si="8"/>
        <v>0</v>
      </c>
      <c r="U72" s="67">
        <f t="shared" si="9"/>
        <v>1.5344163215514018E-5</v>
      </c>
      <c r="V72" s="67">
        <f t="shared" si="10"/>
        <v>7.5466384340284825E-6</v>
      </c>
      <c r="W72" s="100">
        <f t="shared" si="11"/>
        <v>5.0310922893523211E-6</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1.537339428847324E-5</v>
      </c>
      <c r="J73" s="67">
        <f t="shared" si="16"/>
        <v>7.5610149976483827E-6</v>
      </c>
      <c r="K73" s="100">
        <f t="shared" si="6"/>
        <v>5.0406766650989218E-6</v>
      </c>
      <c r="O73" s="96">
        <f>Amnt_Deposited!B68</f>
        <v>2054</v>
      </c>
      <c r="P73" s="99">
        <f>Amnt_Deposited!C68</f>
        <v>0</v>
      </c>
      <c r="Q73" s="284">
        <f>MCF!R72</f>
        <v>0.6</v>
      </c>
      <c r="R73" s="67">
        <f t="shared" si="17"/>
        <v>0</v>
      </c>
      <c r="S73" s="67">
        <f t="shared" si="7"/>
        <v>0</v>
      </c>
      <c r="T73" s="67">
        <f t="shared" si="8"/>
        <v>0</v>
      </c>
      <c r="U73" s="67">
        <f t="shared" si="9"/>
        <v>1.0285500193001721E-5</v>
      </c>
      <c r="V73" s="67">
        <f t="shared" si="10"/>
        <v>5.0586630225122977E-6</v>
      </c>
      <c r="W73" s="100">
        <f t="shared" si="11"/>
        <v>3.3724420150081982E-6</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1.0305094367173417E-5</v>
      </c>
      <c r="J74" s="67">
        <f t="shared" si="16"/>
        <v>5.0682999212998228E-6</v>
      </c>
      <c r="K74" s="100">
        <f t="shared" si="6"/>
        <v>3.3788666141998817E-6</v>
      </c>
      <c r="O74" s="96">
        <f>Amnt_Deposited!B69</f>
        <v>2055</v>
      </c>
      <c r="P74" s="99">
        <f>Amnt_Deposited!C69</f>
        <v>0</v>
      </c>
      <c r="Q74" s="284">
        <f>MCF!R73</f>
        <v>0.6</v>
      </c>
      <c r="R74" s="67">
        <f t="shared" si="17"/>
        <v>0</v>
      </c>
      <c r="S74" s="67">
        <f t="shared" si="7"/>
        <v>0</v>
      </c>
      <c r="T74" s="67">
        <f t="shared" si="8"/>
        <v>0</v>
      </c>
      <c r="U74" s="67">
        <f t="shared" si="9"/>
        <v>6.8945769628724906E-6</v>
      </c>
      <c r="V74" s="67">
        <f t="shared" si="10"/>
        <v>3.3909232301292299E-6</v>
      </c>
      <c r="W74" s="100">
        <f t="shared" si="11"/>
        <v>2.2606154867528197E-6</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6.9077113306052925E-6</v>
      </c>
      <c r="J75" s="67">
        <f t="shared" si="16"/>
        <v>3.3973830365681246E-6</v>
      </c>
      <c r="K75" s="100">
        <f t="shared" si="6"/>
        <v>2.2649220243787495E-6</v>
      </c>
      <c r="O75" s="96">
        <f>Amnt_Deposited!B70</f>
        <v>2056</v>
      </c>
      <c r="P75" s="99">
        <f>Amnt_Deposited!C70</f>
        <v>0</v>
      </c>
      <c r="Q75" s="284">
        <f>MCF!R74</f>
        <v>0.6</v>
      </c>
      <c r="R75" s="67">
        <f t="shared" si="17"/>
        <v>0</v>
      </c>
      <c r="S75" s="67">
        <f t="shared" si="7"/>
        <v>0</v>
      </c>
      <c r="T75" s="67">
        <f t="shared" si="8"/>
        <v>0</v>
      </c>
      <c r="U75" s="67">
        <f t="shared" si="9"/>
        <v>4.6215731471489465E-6</v>
      </c>
      <c r="V75" s="67">
        <f t="shared" si="10"/>
        <v>2.2730038157235445E-6</v>
      </c>
      <c r="W75" s="100">
        <f t="shared" si="11"/>
        <v>1.5153358771490297E-6</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4.6303773771322474E-6</v>
      </c>
      <c r="J76" s="67">
        <f t="shared" si="16"/>
        <v>2.2773339534730455E-6</v>
      </c>
      <c r="K76" s="100">
        <f t="shared" si="6"/>
        <v>1.518222635648697E-6</v>
      </c>
      <c r="O76" s="96">
        <f>Amnt_Deposited!B71</f>
        <v>2057</v>
      </c>
      <c r="P76" s="99">
        <f>Amnt_Deposited!C71</f>
        <v>0</v>
      </c>
      <c r="Q76" s="284">
        <f>MCF!R75</f>
        <v>0.6</v>
      </c>
      <c r="R76" s="67">
        <f t="shared" si="17"/>
        <v>0</v>
      </c>
      <c r="S76" s="67">
        <f t="shared" si="7"/>
        <v>0</v>
      </c>
      <c r="T76" s="67">
        <f t="shared" si="8"/>
        <v>0</v>
      </c>
      <c r="U76" s="67">
        <f t="shared" si="9"/>
        <v>3.0979331247539562E-6</v>
      </c>
      <c r="V76" s="67">
        <f t="shared" si="10"/>
        <v>1.5236400223949901E-6</v>
      </c>
      <c r="W76" s="100">
        <f t="shared" si="11"/>
        <v>1.0157600149299933E-6</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3.103834776601671E-6</v>
      </c>
      <c r="J77" s="67">
        <f t="shared" si="16"/>
        <v>1.5265426005305764E-6</v>
      </c>
      <c r="K77" s="100">
        <f t="shared" si="6"/>
        <v>1.0176950670203843E-6</v>
      </c>
      <c r="O77" s="96">
        <f>Amnt_Deposited!B72</f>
        <v>2058</v>
      </c>
      <c r="P77" s="99">
        <f>Amnt_Deposited!C72</f>
        <v>0</v>
      </c>
      <c r="Q77" s="284">
        <f>MCF!R76</f>
        <v>0.6</v>
      </c>
      <c r="R77" s="67">
        <f t="shared" si="17"/>
        <v>0</v>
      </c>
      <c r="S77" s="67">
        <f t="shared" si="7"/>
        <v>0</v>
      </c>
      <c r="T77" s="67">
        <f t="shared" si="8"/>
        <v>0</v>
      </c>
      <c r="U77" s="67">
        <f t="shared" si="9"/>
        <v>2.0766066748004038E-6</v>
      </c>
      <c r="V77" s="67">
        <f t="shared" si="10"/>
        <v>1.0213264499535522E-6</v>
      </c>
      <c r="W77" s="100">
        <f t="shared" si="11"/>
        <v>6.8088429996903473E-7</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2.0805626703386505E-6</v>
      </c>
      <c r="J78" s="67">
        <f t="shared" si="16"/>
        <v>1.0232721062630205E-6</v>
      </c>
      <c r="K78" s="100">
        <f t="shared" si="6"/>
        <v>6.8218140417534693E-7</v>
      </c>
      <c r="O78" s="96">
        <f>Amnt_Deposited!B73</f>
        <v>2059</v>
      </c>
      <c r="P78" s="99">
        <f>Amnt_Deposited!C73</f>
        <v>0</v>
      </c>
      <c r="Q78" s="284">
        <f>MCF!R77</f>
        <v>0.6</v>
      </c>
      <c r="R78" s="67">
        <f t="shared" si="17"/>
        <v>0</v>
      </c>
      <c r="S78" s="67">
        <f t="shared" si="7"/>
        <v>0</v>
      </c>
      <c r="T78" s="67">
        <f t="shared" si="8"/>
        <v>0</v>
      </c>
      <c r="U78" s="67">
        <f t="shared" si="9"/>
        <v>1.3919910818501226E-6</v>
      </c>
      <c r="V78" s="67">
        <f t="shared" si="10"/>
        <v>6.8461559295028118E-7</v>
      </c>
      <c r="W78" s="100">
        <f t="shared" si="11"/>
        <v>4.5641039530018742E-7</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1.3946428649614368E-6</v>
      </c>
      <c r="J79" s="67">
        <f t="shared" si="16"/>
        <v>6.8591980537721365E-7</v>
      </c>
      <c r="K79" s="100">
        <f t="shared" si="6"/>
        <v>4.5727987025147575E-7</v>
      </c>
      <c r="O79" s="96">
        <f>Amnt_Deposited!B74</f>
        <v>2060</v>
      </c>
      <c r="P79" s="99">
        <f>Amnt_Deposited!C74</f>
        <v>0</v>
      </c>
      <c r="Q79" s="284">
        <f>MCF!R78</f>
        <v>0.6</v>
      </c>
      <c r="R79" s="67">
        <f t="shared" si="17"/>
        <v>0</v>
      </c>
      <c r="S79" s="67">
        <f t="shared" si="7"/>
        <v>0</v>
      </c>
      <c r="T79" s="67">
        <f t="shared" si="8"/>
        <v>0</v>
      </c>
      <c r="U79" s="67">
        <f t="shared" si="9"/>
        <v>9.3307952606697359E-7</v>
      </c>
      <c r="V79" s="67">
        <f t="shared" si="10"/>
        <v>4.5891155578314903E-7</v>
      </c>
      <c r="W79" s="100">
        <f t="shared" si="11"/>
        <v>3.0594103718876601E-7</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9.3485706944422627E-7</v>
      </c>
      <c r="J80" s="67">
        <f t="shared" si="16"/>
        <v>4.5978579551721056E-7</v>
      </c>
      <c r="K80" s="100">
        <f t="shared" si="6"/>
        <v>3.0652386367814035E-7</v>
      </c>
      <c r="O80" s="96">
        <f>Amnt_Deposited!B75</f>
        <v>2061</v>
      </c>
      <c r="P80" s="99">
        <f>Amnt_Deposited!C75</f>
        <v>0</v>
      </c>
      <c r="Q80" s="284">
        <f>MCF!R79</f>
        <v>0.6</v>
      </c>
      <c r="R80" s="67">
        <f t="shared" si="17"/>
        <v>0</v>
      </c>
      <c r="S80" s="67">
        <f t="shared" si="7"/>
        <v>0</v>
      </c>
      <c r="T80" s="67">
        <f t="shared" si="8"/>
        <v>0</v>
      </c>
      <c r="U80" s="67">
        <f t="shared" si="9"/>
        <v>6.2546191086812627E-7</v>
      </c>
      <c r="V80" s="67">
        <f t="shared" si="10"/>
        <v>3.0761761519884731E-7</v>
      </c>
      <c r="W80" s="100">
        <f t="shared" si="11"/>
        <v>2.0507841013256487E-7</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6.2665343382659661E-7</v>
      </c>
      <c r="J81" s="67">
        <f t="shared" si="16"/>
        <v>3.0820363561762966E-7</v>
      </c>
      <c r="K81" s="100">
        <f t="shared" si="6"/>
        <v>2.054690904117531E-7</v>
      </c>
      <c r="O81" s="96">
        <f>Amnt_Deposited!B76</f>
        <v>2062</v>
      </c>
      <c r="P81" s="99">
        <f>Amnt_Deposited!C76</f>
        <v>0</v>
      </c>
      <c r="Q81" s="284">
        <f>MCF!R80</f>
        <v>0.6</v>
      </c>
      <c r="R81" s="67">
        <f t="shared" si="17"/>
        <v>0</v>
      </c>
      <c r="S81" s="67">
        <f t="shared" si="7"/>
        <v>0</v>
      </c>
      <c r="T81" s="67">
        <f t="shared" si="8"/>
        <v>0</v>
      </c>
      <c r="U81" s="67">
        <f t="shared" si="9"/>
        <v>4.1925965688666136E-7</v>
      </c>
      <c r="V81" s="67">
        <f t="shared" si="10"/>
        <v>2.0620225398146494E-7</v>
      </c>
      <c r="W81" s="100">
        <f t="shared" si="11"/>
        <v>1.3746816932097663E-7</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4.2005835861103569E-7</v>
      </c>
      <c r="J82" s="67">
        <f t="shared" si="16"/>
        <v>2.065950752155609E-7</v>
      </c>
      <c r="K82" s="100">
        <f t="shared" si="6"/>
        <v>1.3773005014370726E-7</v>
      </c>
      <c r="O82" s="96">
        <f>Amnt_Deposited!B77</f>
        <v>2063</v>
      </c>
      <c r="P82" s="99">
        <f>Amnt_Deposited!C77</f>
        <v>0</v>
      </c>
      <c r="Q82" s="284">
        <f>MCF!R81</f>
        <v>0.6</v>
      </c>
      <c r="R82" s="67">
        <f t="shared" si="17"/>
        <v>0</v>
      </c>
      <c r="S82" s="67">
        <f t="shared" si="7"/>
        <v>0</v>
      </c>
      <c r="T82" s="67">
        <f t="shared" si="8"/>
        <v>0</v>
      </c>
      <c r="U82" s="67">
        <f t="shared" si="9"/>
        <v>2.8103815250515319E-7</v>
      </c>
      <c r="V82" s="67">
        <f t="shared" si="10"/>
        <v>1.3822150438150817E-7</v>
      </c>
      <c r="W82" s="100">
        <f t="shared" si="11"/>
        <v>9.214766958767211E-8</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2.8157353828180455E-7</v>
      </c>
      <c r="J83" s="67">
        <f t="shared" ref="J83:J99" si="22">I82*(1-$K$10)+H83</f>
        <v>1.3848482032923114E-7</v>
      </c>
      <c r="K83" s="100">
        <f t="shared" si="6"/>
        <v>9.2323213552820755E-8</v>
      </c>
      <c r="O83" s="96">
        <f>Amnt_Deposited!B78</f>
        <v>2064</v>
      </c>
      <c r="P83" s="99">
        <f>Amnt_Deposited!C78</f>
        <v>0</v>
      </c>
      <c r="Q83" s="284">
        <f>MCF!R82</f>
        <v>0.6</v>
      </c>
      <c r="R83" s="67">
        <f t="shared" ref="R83:R99" si="23">P83*$W$6*DOCF*Q83</f>
        <v>0</v>
      </c>
      <c r="S83" s="67">
        <f t="shared" si="7"/>
        <v>0</v>
      </c>
      <c r="T83" s="67">
        <f t="shared" si="8"/>
        <v>0</v>
      </c>
      <c r="U83" s="67">
        <f t="shared" si="9"/>
        <v>1.8838550732502532E-7</v>
      </c>
      <c r="V83" s="67">
        <f t="shared" si="10"/>
        <v>9.2652645180127881E-8</v>
      </c>
      <c r="W83" s="100">
        <f t="shared" si="11"/>
        <v>6.176843012008525E-8</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1.8874438714347707E-7</v>
      </c>
      <c r="J84" s="67">
        <f t="shared" si="22"/>
        <v>9.2829151138327477E-8</v>
      </c>
      <c r="K84" s="100">
        <f t="shared" si="6"/>
        <v>6.1886100758884976E-8</v>
      </c>
      <c r="O84" s="96">
        <f>Amnt_Deposited!B79</f>
        <v>2065</v>
      </c>
      <c r="P84" s="99">
        <f>Amnt_Deposited!C79</f>
        <v>0</v>
      </c>
      <c r="Q84" s="284">
        <f>MCF!R83</f>
        <v>0.6</v>
      </c>
      <c r="R84" s="67">
        <f t="shared" si="23"/>
        <v>0</v>
      </c>
      <c r="S84" s="67">
        <f t="shared" si="7"/>
        <v>0</v>
      </c>
      <c r="T84" s="67">
        <f t="shared" si="8"/>
        <v>0</v>
      </c>
      <c r="U84" s="67">
        <f t="shared" si="9"/>
        <v>1.2627858194255826E-7</v>
      </c>
      <c r="V84" s="67">
        <f t="shared" si="10"/>
        <v>6.2106925382467081E-8</v>
      </c>
      <c r="W84" s="100">
        <f t="shared" si="11"/>
        <v>4.140461692164472E-8</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1.2651914627898409E-7</v>
      </c>
      <c r="J85" s="67">
        <f t="shared" si="22"/>
        <v>6.2225240864492983E-8</v>
      </c>
      <c r="K85" s="100">
        <f t="shared" ref="K85:K99" si="24">J85*CH4_fraction*conv</f>
        <v>4.1483493909661984E-8</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8.4647064861050903E-8</v>
      </c>
      <c r="V85" s="67">
        <f t="shared" ref="V85:V98" si="28">U84*(1-$W$10)+T85</f>
        <v>4.1631517081507353E-8</v>
      </c>
      <c r="W85" s="100">
        <f t="shared" ref="W85:W99" si="29">V85*CH4_fraction*conv</f>
        <v>2.7754344721004902E-8</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8.48083199581184E-8</v>
      </c>
      <c r="J86" s="67">
        <f t="shared" si="22"/>
        <v>4.1710826320865688E-8</v>
      </c>
      <c r="K86" s="100">
        <f t="shared" si="24"/>
        <v>2.7807217547243792E-8</v>
      </c>
      <c r="O86" s="96">
        <f>Amnt_Deposited!B81</f>
        <v>2067</v>
      </c>
      <c r="P86" s="99">
        <f>Amnt_Deposited!C81</f>
        <v>0</v>
      </c>
      <c r="Q86" s="284">
        <f>MCF!R85</f>
        <v>0.6</v>
      </c>
      <c r="R86" s="67">
        <f t="shared" si="23"/>
        <v>0</v>
      </c>
      <c r="S86" s="67">
        <f t="shared" si="25"/>
        <v>0</v>
      </c>
      <c r="T86" s="67">
        <f t="shared" si="26"/>
        <v>0</v>
      </c>
      <c r="U86" s="67">
        <f t="shared" si="27"/>
        <v>5.6740624414441387E-8</v>
      </c>
      <c r="V86" s="67">
        <f t="shared" si="28"/>
        <v>2.7906440446609513E-8</v>
      </c>
      <c r="W86" s="100">
        <f t="shared" si="29"/>
        <v>1.8604293631073007E-8</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5.6848716938531157E-8</v>
      </c>
      <c r="J87" s="67">
        <f t="shared" si="22"/>
        <v>2.7959603019587246E-8</v>
      </c>
      <c r="K87" s="100">
        <f t="shared" si="24"/>
        <v>1.8639735346391495E-8</v>
      </c>
      <c r="O87" s="96">
        <f>Amnt_Deposited!B82</f>
        <v>2068</v>
      </c>
      <c r="P87" s="99">
        <f>Amnt_Deposited!C82</f>
        <v>0</v>
      </c>
      <c r="Q87" s="284">
        <f>MCF!R86</f>
        <v>0.6</v>
      </c>
      <c r="R87" s="67">
        <f t="shared" si="23"/>
        <v>0</v>
      </c>
      <c r="S87" s="67">
        <f t="shared" si="25"/>
        <v>0</v>
      </c>
      <c r="T87" s="67">
        <f t="shared" si="26"/>
        <v>0</v>
      </c>
      <c r="U87" s="67">
        <f t="shared" si="27"/>
        <v>3.8034377969579271E-8</v>
      </c>
      <c r="V87" s="67">
        <f t="shared" si="28"/>
        <v>1.8706246444862115E-8</v>
      </c>
      <c r="W87" s="100">
        <f t="shared" si="29"/>
        <v>1.2470830963241409E-8</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3.8106834555303231E-8</v>
      </c>
      <c r="J88" s="67">
        <f t="shared" si="22"/>
        <v>1.8741882383227923E-8</v>
      </c>
      <c r="K88" s="100">
        <f t="shared" si="24"/>
        <v>1.2494588255485282E-8</v>
      </c>
      <c r="O88" s="96">
        <f>Amnt_Deposited!B83</f>
        <v>2069</v>
      </c>
      <c r="P88" s="99">
        <f>Amnt_Deposited!C83</f>
        <v>0</v>
      </c>
      <c r="Q88" s="284">
        <f>MCF!R87</f>
        <v>0.6</v>
      </c>
      <c r="R88" s="67">
        <f t="shared" si="23"/>
        <v>0</v>
      </c>
      <c r="S88" s="67">
        <f t="shared" si="25"/>
        <v>0</v>
      </c>
      <c r="T88" s="67">
        <f t="shared" si="26"/>
        <v>0</v>
      </c>
      <c r="U88" s="67">
        <f t="shared" si="27"/>
        <v>2.5495205991505282E-8</v>
      </c>
      <c r="V88" s="67">
        <f t="shared" si="28"/>
        <v>1.2539171978073987E-8</v>
      </c>
      <c r="W88" s="100">
        <f t="shared" si="29"/>
        <v>8.3594479853826576E-9</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2.5543775093383352E-8</v>
      </c>
      <c r="J89" s="67">
        <f t="shared" si="22"/>
        <v>1.2563059461919877E-8</v>
      </c>
      <c r="K89" s="100">
        <f t="shared" si="24"/>
        <v>8.3753729746132516E-9</v>
      </c>
      <c r="O89" s="96">
        <f>Amnt_Deposited!B84</f>
        <v>2070</v>
      </c>
      <c r="P89" s="99">
        <f>Amnt_Deposited!C84</f>
        <v>0</v>
      </c>
      <c r="Q89" s="284">
        <f>MCF!R88</f>
        <v>0.6</v>
      </c>
      <c r="R89" s="67">
        <f t="shared" si="23"/>
        <v>0</v>
      </c>
      <c r="S89" s="67">
        <f t="shared" si="25"/>
        <v>0</v>
      </c>
      <c r="T89" s="67">
        <f t="shared" si="26"/>
        <v>0</v>
      </c>
      <c r="U89" s="67">
        <f t="shared" si="27"/>
        <v>1.7089947653913928E-8</v>
      </c>
      <c r="V89" s="67">
        <f t="shared" si="28"/>
        <v>8.4052583375913531E-9</v>
      </c>
      <c r="W89" s="100">
        <f t="shared" si="29"/>
        <v>5.6035055583942351E-9</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1.7122504496520746E-8</v>
      </c>
      <c r="J90" s="67">
        <f t="shared" si="22"/>
        <v>8.4212705968626065E-9</v>
      </c>
      <c r="K90" s="100">
        <f t="shared" si="24"/>
        <v>5.6141803979084038E-9</v>
      </c>
      <c r="O90" s="96">
        <f>Amnt_Deposited!B85</f>
        <v>2071</v>
      </c>
      <c r="P90" s="99">
        <f>Amnt_Deposited!C85</f>
        <v>0</v>
      </c>
      <c r="Q90" s="284">
        <f>MCF!R89</f>
        <v>0.6</v>
      </c>
      <c r="R90" s="67">
        <f t="shared" si="23"/>
        <v>0</v>
      </c>
      <c r="S90" s="67">
        <f t="shared" si="25"/>
        <v>0</v>
      </c>
      <c r="T90" s="67">
        <f t="shared" si="26"/>
        <v>0</v>
      </c>
      <c r="U90" s="67">
        <f t="shared" si="27"/>
        <v>1.145573449811825E-8</v>
      </c>
      <c r="V90" s="67">
        <f t="shared" si="28"/>
        <v>5.6342131557956777E-9</v>
      </c>
      <c r="W90" s="100">
        <f t="shared" si="29"/>
        <v>3.7561421038637851E-9</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1.1477558002353228E-8</v>
      </c>
      <c r="J91" s="67">
        <f t="shared" si="22"/>
        <v>5.6449464941675178E-9</v>
      </c>
      <c r="K91" s="100">
        <f t="shared" si="24"/>
        <v>3.7632976627783449E-9</v>
      </c>
      <c r="O91" s="96">
        <f>Amnt_Deposited!B86</f>
        <v>2072</v>
      </c>
      <c r="P91" s="99">
        <f>Amnt_Deposited!C86</f>
        <v>0</v>
      </c>
      <c r="Q91" s="284">
        <f>MCF!R90</f>
        <v>0.6</v>
      </c>
      <c r="R91" s="67">
        <f t="shared" si="23"/>
        <v>0</v>
      </c>
      <c r="S91" s="67">
        <f t="shared" si="25"/>
        <v>0</v>
      </c>
      <c r="T91" s="67">
        <f t="shared" si="26"/>
        <v>0</v>
      </c>
      <c r="U91" s="67">
        <f t="shared" si="27"/>
        <v>7.6790084761506871E-9</v>
      </c>
      <c r="V91" s="67">
        <f t="shared" si="28"/>
        <v>3.7767260219675629E-9</v>
      </c>
      <c r="W91" s="100">
        <f t="shared" si="29"/>
        <v>2.517817347978375E-9</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7.6936372085141364E-9</v>
      </c>
      <c r="J92" s="67">
        <f t="shared" si="22"/>
        <v>3.7839207938390915E-9</v>
      </c>
      <c r="K92" s="100">
        <f t="shared" si="24"/>
        <v>2.5226138625593941E-9</v>
      </c>
      <c r="O92" s="96">
        <f>Amnt_Deposited!B87</f>
        <v>2073</v>
      </c>
      <c r="P92" s="99">
        <f>Amnt_Deposited!C87</f>
        <v>0</v>
      </c>
      <c r="Q92" s="284">
        <f>MCF!R91</f>
        <v>0.6</v>
      </c>
      <c r="R92" s="67">
        <f t="shared" si="23"/>
        <v>0</v>
      </c>
      <c r="S92" s="67">
        <f t="shared" si="25"/>
        <v>0</v>
      </c>
      <c r="T92" s="67">
        <f t="shared" si="26"/>
        <v>0</v>
      </c>
      <c r="U92" s="67">
        <f t="shared" si="27"/>
        <v>5.1473933152413936E-9</v>
      </c>
      <c r="V92" s="67">
        <f t="shared" si="28"/>
        <v>2.5316151609092939E-9</v>
      </c>
      <c r="W92" s="100">
        <f t="shared" si="29"/>
        <v>1.6877434406061958E-9</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5.1571992477927034E-9</v>
      </c>
      <c r="J93" s="67">
        <f t="shared" si="22"/>
        <v>2.536437960721433E-9</v>
      </c>
      <c r="K93" s="100">
        <f t="shared" si="24"/>
        <v>1.6909586404809553E-9</v>
      </c>
      <c r="O93" s="96">
        <f>Amnt_Deposited!B88</f>
        <v>2074</v>
      </c>
      <c r="P93" s="99">
        <f>Amnt_Deposited!C88</f>
        <v>0</v>
      </c>
      <c r="Q93" s="284">
        <f>MCF!R92</f>
        <v>0.6</v>
      </c>
      <c r="R93" s="67">
        <f t="shared" si="23"/>
        <v>0</v>
      </c>
      <c r="S93" s="67">
        <f t="shared" si="25"/>
        <v>0</v>
      </c>
      <c r="T93" s="67">
        <f t="shared" si="26"/>
        <v>0</v>
      </c>
      <c r="U93" s="67">
        <f t="shared" si="27"/>
        <v>3.4504009240361529E-9</v>
      </c>
      <c r="V93" s="67">
        <f t="shared" si="28"/>
        <v>1.6969923912052405E-9</v>
      </c>
      <c r="W93" s="100">
        <f t="shared" si="29"/>
        <v>1.1313282608034936E-9</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3.4569740371953694E-9</v>
      </c>
      <c r="J94" s="67">
        <f t="shared" si="22"/>
        <v>1.700225210597334E-9</v>
      </c>
      <c r="K94" s="100">
        <f t="shared" si="24"/>
        <v>1.1334834737315559E-9</v>
      </c>
      <c r="O94" s="96">
        <f>Amnt_Deposited!B89</f>
        <v>2075</v>
      </c>
      <c r="P94" s="99">
        <f>Amnt_Deposited!C89</f>
        <v>0</v>
      </c>
      <c r="Q94" s="284">
        <f>MCF!R93</f>
        <v>0.6</v>
      </c>
      <c r="R94" s="67">
        <f t="shared" si="23"/>
        <v>0</v>
      </c>
      <c r="S94" s="67">
        <f t="shared" si="25"/>
        <v>0</v>
      </c>
      <c r="T94" s="67">
        <f t="shared" si="26"/>
        <v>0</v>
      </c>
      <c r="U94" s="67">
        <f t="shared" si="27"/>
        <v>2.3128729062413265E-9</v>
      </c>
      <c r="V94" s="67">
        <f t="shared" si="28"/>
        <v>1.1375280177948264E-9</v>
      </c>
      <c r="W94" s="100">
        <f t="shared" si="29"/>
        <v>7.5835201186321754E-10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2.3172789957568101E-9</v>
      </c>
      <c r="J95" s="67">
        <f t="shared" si="22"/>
        <v>1.1396950414385595E-9</v>
      </c>
      <c r="K95" s="100">
        <f t="shared" si="24"/>
        <v>7.597966942923729E-10</v>
      </c>
      <c r="O95" s="96">
        <f>Amnt_Deposited!B90</f>
        <v>2076</v>
      </c>
      <c r="P95" s="99">
        <f>Amnt_Deposited!C90</f>
        <v>0</v>
      </c>
      <c r="Q95" s="284">
        <f>MCF!R94</f>
        <v>0.6</v>
      </c>
      <c r="R95" s="67">
        <f t="shared" si="23"/>
        <v>0</v>
      </c>
      <c r="S95" s="67">
        <f t="shared" si="25"/>
        <v>0</v>
      </c>
      <c r="T95" s="67">
        <f t="shared" si="26"/>
        <v>0</v>
      </c>
      <c r="U95" s="67">
        <f t="shared" si="27"/>
        <v>1.5503650729862689E-9</v>
      </c>
      <c r="V95" s="67">
        <f t="shared" si="28"/>
        <v>7.625078332550576E-10</v>
      </c>
      <c r="W95" s="100">
        <f t="shared" si="29"/>
        <v>5.0833855550337166E-10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1.553318563113125E-9</v>
      </c>
      <c r="J96" s="67">
        <f t="shared" si="22"/>
        <v>7.6396043264368513E-10</v>
      </c>
      <c r="K96" s="100">
        <f t="shared" si="24"/>
        <v>5.0930695509579005E-10</v>
      </c>
      <c r="O96" s="96">
        <f>Amnt_Deposited!B91</f>
        <v>2077</v>
      </c>
      <c r="P96" s="99">
        <f>Amnt_Deposited!C91</f>
        <v>0</v>
      </c>
      <c r="Q96" s="284">
        <f>MCF!R95</f>
        <v>0.6</v>
      </c>
      <c r="R96" s="67">
        <f t="shared" si="23"/>
        <v>0</v>
      </c>
      <c r="S96" s="67">
        <f t="shared" si="25"/>
        <v>0</v>
      </c>
      <c r="T96" s="67">
        <f t="shared" si="26"/>
        <v>0</v>
      </c>
      <c r="U96" s="67">
        <f t="shared" si="27"/>
        <v>1.0392407870962032E-9</v>
      </c>
      <c r="V96" s="67">
        <f t="shared" si="28"/>
        <v>5.1112428589006583E-10</v>
      </c>
      <c r="W96" s="100">
        <f t="shared" si="29"/>
        <v>3.4074952392671055E-10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1.0412205707340032E-9</v>
      </c>
      <c r="J97" s="67">
        <f t="shared" si="22"/>
        <v>5.1209799237912195E-10</v>
      </c>
      <c r="K97" s="100">
        <f t="shared" si="24"/>
        <v>3.413986615860813E-10</v>
      </c>
      <c r="O97" s="96">
        <f>Amnt_Deposited!B92</f>
        <v>2078</v>
      </c>
      <c r="P97" s="99">
        <f>Amnt_Deposited!C92</f>
        <v>0</v>
      </c>
      <c r="Q97" s="284">
        <f>MCF!R96</f>
        <v>0.6</v>
      </c>
      <c r="R97" s="67">
        <f t="shared" si="23"/>
        <v>0</v>
      </c>
      <c r="S97" s="67">
        <f t="shared" si="25"/>
        <v>0</v>
      </c>
      <c r="T97" s="67">
        <f t="shared" si="26"/>
        <v>0</v>
      </c>
      <c r="U97" s="67">
        <f t="shared" si="27"/>
        <v>6.9662393224844095E-10</v>
      </c>
      <c r="V97" s="67">
        <f t="shared" si="28"/>
        <v>3.4261685484776222E-10</v>
      </c>
      <c r="W97" s="100">
        <f t="shared" si="29"/>
        <v>2.284112365651748E-10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6.9795102090767164E-10</v>
      </c>
      <c r="J98" s="67">
        <f t="shared" si="22"/>
        <v>3.4326954982633152E-10</v>
      </c>
      <c r="K98" s="100">
        <f t="shared" si="24"/>
        <v>2.2884636655088768E-10</v>
      </c>
      <c r="O98" s="96">
        <f>Amnt_Deposited!B93</f>
        <v>2079</v>
      </c>
      <c r="P98" s="99">
        <f>Amnt_Deposited!C93</f>
        <v>0</v>
      </c>
      <c r="Q98" s="284">
        <f>MCF!R97</f>
        <v>0.6</v>
      </c>
      <c r="R98" s="67">
        <f t="shared" si="23"/>
        <v>0</v>
      </c>
      <c r="S98" s="67">
        <f t="shared" si="25"/>
        <v>0</v>
      </c>
      <c r="T98" s="67">
        <f t="shared" si="26"/>
        <v>0</v>
      </c>
      <c r="U98" s="67">
        <f t="shared" si="27"/>
        <v>4.6696098633430308E-10</v>
      </c>
      <c r="V98" s="67">
        <f t="shared" si="28"/>
        <v>2.2966294591413792E-10</v>
      </c>
      <c r="W98" s="100">
        <f t="shared" si="29"/>
        <v>1.5310863060942526E-10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4.6785056046545195E-10</v>
      </c>
      <c r="J99" s="68">
        <f t="shared" si="22"/>
        <v>2.3010046044221972E-10</v>
      </c>
      <c r="K99" s="102">
        <f t="shared" si="24"/>
        <v>1.5340030696147981E-10</v>
      </c>
      <c r="O99" s="97">
        <f>Amnt_Deposited!B94</f>
        <v>2080</v>
      </c>
      <c r="P99" s="101">
        <f>Amnt_Deposited!C94</f>
        <v>0</v>
      </c>
      <c r="Q99" s="285">
        <f>MCF!R98</f>
        <v>0.6</v>
      </c>
      <c r="R99" s="68">
        <f t="shared" si="23"/>
        <v>0</v>
      </c>
      <c r="S99" s="68">
        <f>R99*$W$12</f>
        <v>0</v>
      </c>
      <c r="T99" s="68">
        <f>R99*(1-$W$12)</f>
        <v>0</v>
      </c>
      <c r="U99" s="68">
        <f>S99+U98*$W$10</f>
        <v>3.1301330985645759E-10</v>
      </c>
      <c r="V99" s="68">
        <f>U98*(1-$W$10)+T99</f>
        <v>1.5394767647784549E-10</v>
      </c>
      <c r="W99" s="102">
        <f t="shared" si="29"/>
        <v>1.0263178431856365E-10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0.11470638720000002</v>
      </c>
      <c r="D36" s="418">
        <f>Dry_Matter_Content!D23</f>
        <v>0.44</v>
      </c>
      <c r="E36" s="284">
        <f>MCF!R35</f>
        <v>0.6</v>
      </c>
      <c r="F36" s="67">
        <f t="shared" si="0"/>
        <v>6.6621469685760014E-3</v>
      </c>
      <c r="G36" s="67">
        <f t="shared" si="1"/>
        <v>6.6621469685760014E-3</v>
      </c>
      <c r="H36" s="67">
        <f t="shared" si="2"/>
        <v>0</v>
      </c>
      <c r="I36" s="67">
        <f t="shared" si="3"/>
        <v>6.6621469685760014E-3</v>
      </c>
      <c r="J36" s="67">
        <f t="shared" si="4"/>
        <v>0</v>
      </c>
      <c r="K36" s="100">
        <f t="shared" si="6"/>
        <v>0</v>
      </c>
      <c r="O36" s="96">
        <f>Amnt_Deposited!B31</f>
        <v>2017</v>
      </c>
      <c r="P36" s="99">
        <f>Amnt_Deposited!D31</f>
        <v>0.11470638720000002</v>
      </c>
      <c r="Q36" s="284">
        <f>MCF!R35</f>
        <v>0.6</v>
      </c>
      <c r="R36" s="67">
        <f t="shared" si="5"/>
        <v>1.3764766464000003E-2</v>
      </c>
      <c r="S36" s="67">
        <f t="shared" si="7"/>
        <v>1.3764766464000003E-2</v>
      </c>
      <c r="T36" s="67">
        <f t="shared" si="8"/>
        <v>0</v>
      </c>
      <c r="U36" s="67">
        <f t="shared" si="9"/>
        <v>1.3764766464000003E-2</v>
      </c>
      <c r="V36" s="67">
        <f t="shared" si="10"/>
        <v>0</v>
      </c>
      <c r="W36" s="100">
        <f t="shared" si="11"/>
        <v>0</v>
      </c>
    </row>
    <row r="37" spans="2:23">
      <c r="B37" s="96">
        <f>Amnt_Deposited!B32</f>
        <v>2018</v>
      </c>
      <c r="C37" s="99">
        <f>Amnt_Deposited!D32</f>
        <v>0.1264594875708</v>
      </c>
      <c r="D37" s="418">
        <f>Dry_Matter_Content!D24</f>
        <v>0.44</v>
      </c>
      <c r="E37" s="284">
        <f>MCF!R36</f>
        <v>0.6</v>
      </c>
      <c r="F37" s="67">
        <f t="shared" si="0"/>
        <v>7.3447670381120642E-3</v>
      </c>
      <c r="G37" s="67">
        <f t="shared" si="1"/>
        <v>7.3447670381120642E-3</v>
      </c>
      <c r="H37" s="67">
        <f t="shared" si="2"/>
        <v>0</v>
      </c>
      <c r="I37" s="67">
        <f t="shared" si="3"/>
        <v>1.3556511698917476E-2</v>
      </c>
      <c r="J37" s="67">
        <f t="shared" si="4"/>
        <v>4.5040230777058991E-4</v>
      </c>
      <c r="K37" s="100">
        <f t="shared" si="6"/>
        <v>3.0026820518039326E-4</v>
      </c>
      <c r="O37" s="96">
        <f>Amnt_Deposited!B32</f>
        <v>2018</v>
      </c>
      <c r="P37" s="99">
        <f>Amnt_Deposited!D32</f>
        <v>0.1264594875708</v>
      </c>
      <c r="Q37" s="284">
        <f>MCF!R36</f>
        <v>0.6</v>
      </c>
      <c r="R37" s="67">
        <f t="shared" si="5"/>
        <v>1.5175138508496E-2</v>
      </c>
      <c r="S37" s="67">
        <f t="shared" si="7"/>
        <v>1.5175138508496E-2</v>
      </c>
      <c r="T37" s="67">
        <f t="shared" si="8"/>
        <v>0</v>
      </c>
      <c r="U37" s="67">
        <f t="shared" si="9"/>
        <v>2.8009321691978256E-2</v>
      </c>
      <c r="V37" s="67">
        <f t="shared" si="10"/>
        <v>9.3058328051774772E-4</v>
      </c>
      <c r="W37" s="100">
        <f t="shared" si="11"/>
        <v>6.2038885367849848E-4</v>
      </c>
    </row>
    <row r="38" spans="2:23">
      <c r="B38" s="96">
        <f>Amnt_Deposited!B33</f>
        <v>2019</v>
      </c>
      <c r="C38" s="99">
        <f>Amnt_Deposited!D33</f>
        <v>0.139317270258348</v>
      </c>
      <c r="D38" s="418">
        <f>Dry_Matter_Content!D25</f>
        <v>0.44</v>
      </c>
      <c r="E38" s="284">
        <f>MCF!R37</f>
        <v>0.6</v>
      </c>
      <c r="F38" s="67">
        <f t="shared" si="0"/>
        <v>8.091547056604852E-3</v>
      </c>
      <c r="G38" s="67">
        <f t="shared" si="1"/>
        <v>8.091547056604852E-3</v>
      </c>
      <c r="H38" s="67">
        <f t="shared" si="2"/>
        <v>0</v>
      </c>
      <c r="I38" s="67">
        <f t="shared" si="3"/>
        <v>2.0731554784158196E-2</v>
      </c>
      <c r="J38" s="67">
        <f t="shared" si="4"/>
        <v>9.1650397136413403E-4</v>
      </c>
      <c r="K38" s="100">
        <f t="shared" si="6"/>
        <v>6.1100264757608935E-4</v>
      </c>
      <c r="O38" s="96">
        <f>Amnt_Deposited!B33</f>
        <v>2019</v>
      </c>
      <c r="P38" s="99">
        <f>Amnt_Deposited!D33</f>
        <v>0.139317270258348</v>
      </c>
      <c r="Q38" s="284">
        <f>MCF!R37</f>
        <v>0.6</v>
      </c>
      <c r="R38" s="67">
        <f t="shared" si="5"/>
        <v>1.6718072431001759E-2</v>
      </c>
      <c r="S38" s="67">
        <f t="shared" si="7"/>
        <v>1.6718072431001759E-2</v>
      </c>
      <c r="T38" s="67">
        <f t="shared" si="8"/>
        <v>0</v>
      </c>
      <c r="U38" s="67">
        <f t="shared" si="9"/>
        <v>4.2833790876359905E-2</v>
      </c>
      <c r="V38" s="67">
        <f t="shared" si="10"/>
        <v>1.8936032466201117E-3</v>
      </c>
      <c r="W38" s="100">
        <f t="shared" si="11"/>
        <v>1.2624021644134077E-3</v>
      </c>
    </row>
    <row r="39" spans="2:23">
      <c r="B39" s="96">
        <f>Amnt_Deposited!B34</f>
        <v>2020</v>
      </c>
      <c r="C39" s="99">
        <f>Amnt_Deposited!D34</f>
        <v>0.15337838660901321</v>
      </c>
      <c r="D39" s="418">
        <f>Dry_Matter_Content!D26</f>
        <v>0.44</v>
      </c>
      <c r="E39" s="284">
        <f>MCF!R38</f>
        <v>0.6</v>
      </c>
      <c r="F39" s="67">
        <f t="shared" si="0"/>
        <v>8.9082166942514862E-3</v>
      </c>
      <c r="G39" s="67">
        <f t="shared" si="1"/>
        <v>8.9082166942514862E-3</v>
      </c>
      <c r="H39" s="67">
        <f t="shared" si="2"/>
        <v>0</v>
      </c>
      <c r="I39" s="67">
        <f t="shared" si="3"/>
        <v>2.8238190252042182E-2</v>
      </c>
      <c r="J39" s="67">
        <f t="shared" si="4"/>
        <v>1.4015812263674986E-3</v>
      </c>
      <c r="K39" s="100">
        <f t="shared" si="6"/>
        <v>9.3438748424499898E-4</v>
      </c>
      <c r="O39" s="96">
        <f>Amnt_Deposited!B34</f>
        <v>2020</v>
      </c>
      <c r="P39" s="99">
        <f>Amnt_Deposited!D34</f>
        <v>0.15337838660901321</v>
      </c>
      <c r="Q39" s="284">
        <f>MCF!R38</f>
        <v>0.6</v>
      </c>
      <c r="R39" s="67">
        <f t="shared" si="5"/>
        <v>1.8405406393081584E-2</v>
      </c>
      <c r="S39" s="67">
        <f t="shared" si="7"/>
        <v>1.8405406393081584E-2</v>
      </c>
      <c r="T39" s="67">
        <f t="shared" si="8"/>
        <v>0</v>
      </c>
      <c r="U39" s="67">
        <f t="shared" si="9"/>
        <v>5.8343368289343348E-2</v>
      </c>
      <c r="V39" s="67">
        <f t="shared" si="10"/>
        <v>2.8958289800981377E-3</v>
      </c>
      <c r="W39" s="100">
        <f t="shared" si="11"/>
        <v>1.9305526533987584E-3</v>
      </c>
    </row>
    <row r="40" spans="2:23">
      <c r="B40" s="96">
        <f>Amnt_Deposited!B35</f>
        <v>2021</v>
      </c>
      <c r="C40" s="99">
        <f>Amnt_Deposited!D35</f>
        <v>0.16875000421366879</v>
      </c>
      <c r="D40" s="418">
        <f>Dry_Matter_Content!D27</f>
        <v>0.44</v>
      </c>
      <c r="E40" s="284">
        <f>MCF!R39</f>
        <v>0.6</v>
      </c>
      <c r="F40" s="67">
        <f t="shared" si="0"/>
        <v>9.8010002447298829E-3</v>
      </c>
      <c r="G40" s="67">
        <f t="shared" si="1"/>
        <v>9.8010002447298829E-3</v>
      </c>
      <c r="H40" s="67">
        <f t="shared" si="2"/>
        <v>0</v>
      </c>
      <c r="I40" s="67">
        <f t="shared" si="3"/>
        <v>3.6130114321062404E-2</v>
      </c>
      <c r="J40" s="67">
        <f t="shared" si="4"/>
        <v>1.9090761757096597E-3</v>
      </c>
      <c r="K40" s="100">
        <f t="shared" si="6"/>
        <v>1.2727174504731063E-3</v>
      </c>
      <c r="O40" s="96">
        <f>Amnt_Deposited!B35</f>
        <v>2021</v>
      </c>
      <c r="P40" s="99">
        <f>Amnt_Deposited!D35</f>
        <v>0.16875000421366879</v>
      </c>
      <c r="Q40" s="284">
        <f>MCF!R39</f>
        <v>0.6</v>
      </c>
      <c r="R40" s="67">
        <f t="shared" si="5"/>
        <v>2.0250000505640256E-2</v>
      </c>
      <c r="S40" s="67">
        <f t="shared" si="7"/>
        <v>2.0250000505640256E-2</v>
      </c>
      <c r="T40" s="67">
        <f t="shared" si="8"/>
        <v>0</v>
      </c>
      <c r="U40" s="67">
        <f t="shared" si="9"/>
        <v>7.464899653112067E-2</v>
      </c>
      <c r="V40" s="67">
        <f t="shared" si="10"/>
        <v>3.944372263862933E-3</v>
      </c>
      <c r="W40" s="100">
        <f t="shared" si="11"/>
        <v>2.6295815092419552E-3</v>
      </c>
    </row>
    <row r="41" spans="2:23">
      <c r="B41" s="96">
        <f>Amnt_Deposited!B36</f>
        <v>2022</v>
      </c>
      <c r="C41" s="99">
        <f>Amnt_Deposited!D36</f>
        <v>0.18554852456636464</v>
      </c>
      <c r="D41" s="418">
        <f>Dry_Matter_Content!D28</f>
        <v>0.44</v>
      </c>
      <c r="E41" s="284">
        <f>MCF!R40</f>
        <v>0.6</v>
      </c>
      <c r="F41" s="67">
        <f t="shared" si="0"/>
        <v>1.0776658306814459E-2</v>
      </c>
      <c r="G41" s="67">
        <f t="shared" si="1"/>
        <v>1.0776658306814459E-2</v>
      </c>
      <c r="H41" s="67">
        <f t="shared" si="2"/>
        <v>0</v>
      </c>
      <c r="I41" s="67">
        <f t="shared" si="3"/>
        <v>4.4464153612268437E-2</v>
      </c>
      <c r="J41" s="67">
        <f t="shared" si="4"/>
        <v>2.4426190156084221E-3</v>
      </c>
      <c r="K41" s="100">
        <f t="shared" si="6"/>
        <v>1.6284126770722814E-3</v>
      </c>
      <c r="O41" s="96">
        <f>Amnt_Deposited!B36</f>
        <v>2022</v>
      </c>
      <c r="P41" s="99">
        <f>Amnt_Deposited!D36</f>
        <v>0.18554852456636464</v>
      </c>
      <c r="Q41" s="284">
        <f>MCF!R40</f>
        <v>0.6</v>
      </c>
      <c r="R41" s="67">
        <f t="shared" si="5"/>
        <v>2.2265822947963757E-2</v>
      </c>
      <c r="S41" s="67">
        <f t="shared" si="7"/>
        <v>2.2265822947963757E-2</v>
      </c>
      <c r="T41" s="67">
        <f t="shared" si="8"/>
        <v>0</v>
      </c>
      <c r="U41" s="67">
        <f t="shared" si="9"/>
        <v>9.1868085975761238E-2</v>
      </c>
      <c r="V41" s="67">
        <f t="shared" si="10"/>
        <v>5.0467335033231864E-3</v>
      </c>
      <c r="W41" s="100">
        <f t="shared" si="11"/>
        <v>3.3644890022154574E-3</v>
      </c>
    </row>
    <row r="42" spans="2:23">
      <c r="B42" s="96">
        <f>Amnt_Deposited!B37</f>
        <v>2023</v>
      </c>
      <c r="C42" s="99">
        <f>Amnt_Deposited!D37</f>
        <v>0.20390036011809948</v>
      </c>
      <c r="D42" s="418">
        <f>Dry_Matter_Content!D29</f>
        <v>0.44</v>
      </c>
      <c r="E42" s="284">
        <f>MCF!R41</f>
        <v>0.6</v>
      </c>
      <c r="F42" s="67">
        <f t="shared" si="0"/>
        <v>1.1842532915659218E-2</v>
      </c>
      <c r="G42" s="67">
        <f t="shared" si="1"/>
        <v>1.1842532915659218E-2</v>
      </c>
      <c r="H42" s="67">
        <f t="shared" si="2"/>
        <v>0</v>
      </c>
      <c r="I42" s="67">
        <f t="shared" si="3"/>
        <v>5.3300634951087056E-2</v>
      </c>
      <c r="J42" s="67">
        <f t="shared" si="4"/>
        <v>3.0060515768406005E-3</v>
      </c>
      <c r="K42" s="100">
        <f t="shared" si="6"/>
        <v>2.0040343845604E-3</v>
      </c>
      <c r="O42" s="96">
        <f>Amnt_Deposited!B37</f>
        <v>2023</v>
      </c>
      <c r="P42" s="99">
        <f>Amnt_Deposited!D37</f>
        <v>0.20390036011809948</v>
      </c>
      <c r="Q42" s="284">
        <f>MCF!R41</f>
        <v>0.6</v>
      </c>
      <c r="R42" s="67">
        <f t="shared" si="5"/>
        <v>2.4468043214171939E-2</v>
      </c>
      <c r="S42" s="67">
        <f t="shared" si="7"/>
        <v>2.4468043214171939E-2</v>
      </c>
      <c r="T42" s="67">
        <f t="shared" si="8"/>
        <v>0</v>
      </c>
      <c r="U42" s="67">
        <f t="shared" si="9"/>
        <v>0.11012527882456004</v>
      </c>
      <c r="V42" s="67">
        <f t="shared" si="10"/>
        <v>6.2108503653731419E-3</v>
      </c>
      <c r="W42" s="100">
        <f t="shared" si="11"/>
        <v>4.140566910248761E-3</v>
      </c>
    </row>
    <row r="43" spans="2:23">
      <c r="B43" s="96">
        <f>Amnt_Deposited!B38</f>
        <v>2024</v>
      </c>
      <c r="C43" s="99">
        <f>Amnt_Deposited!D38</f>
        <v>0.22394277557297346</v>
      </c>
      <c r="D43" s="418">
        <f>Dry_Matter_Content!D30</f>
        <v>0.44</v>
      </c>
      <c r="E43" s="284">
        <f>MCF!R42</f>
        <v>0.6</v>
      </c>
      <c r="F43" s="67">
        <f t="shared" si="0"/>
        <v>1.3006596405278298E-2</v>
      </c>
      <c r="G43" s="67">
        <f t="shared" si="1"/>
        <v>1.3006596405278298E-2</v>
      </c>
      <c r="H43" s="67">
        <f t="shared" si="2"/>
        <v>0</v>
      </c>
      <c r="I43" s="67">
        <f t="shared" si="3"/>
        <v>6.2703779030734846E-2</v>
      </c>
      <c r="J43" s="67">
        <f t="shared" si="4"/>
        <v>3.6034523256304996E-3</v>
      </c>
      <c r="K43" s="100">
        <f t="shared" si="6"/>
        <v>2.4023015504203329E-3</v>
      </c>
      <c r="O43" s="96">
        <f>Amnt_Deposited!B38</f>
        <v>2024</v>
      </c>
      <c r="P43" s="99">
        <f>Amnt_Deposited!D38</f>
        <v>0.22394277557297346</v>
      </c>
      <c r="Q43" s="284">
        <f>MCF!R42</f>
        <v>0.6</v>
      </c>
      <c r="R43" s="67">
        <f t="shared" si="5"/>
        <v>2.6873133068756817E-2</v>
      </c>
      <c r="S43" s="67">
        <f t="shared" si="7"/>
        <v>2.6873133068756817E-2</v>
      </c>
      <c r="T43" s="67">
        <f t="shared" si="8"/>
        <v>0</v>
      </c>
      <c r="U43" s="67">
        <f t="shared" si="9"/>
        <v>0.12955326246019599</v>
      </c>
      <c r="V43" s="67">
        <f t="shared" si="10"/>
        <v>7.4451494331208672E-3</v>
      </c>
      <c r="W43" s="100">
        <f t="shared" si="11"/>
        <v>4.9634329554139114E-3</v>
      </c>
    </row>
    <row r="44" spans="2:23">
      <c r="B44" s="96">
        <f>Amnt_Deposited!B39</f>
        <v>2025</v>
      </c>
      <c r="C44" s="99">
        <f>Amnt_Deposited!D39</f>
        <v>0.24582479866518972</v>
      </c>
      <c r="D44" s="418">
        <f>Dry_Matter_Content!D31</f>
        <v>0.44</v>
      </c>
      <c r="E44" s="284">
        <f>MCF!R43</f>
        <v>0.6</v>
      </c>
      <c r="F44" s="67">
        <f t="shared" si="0"/>
        <v>1.4277504306474217E-2</v>
      </c>
      <c r="G44" s="67">
        <f t="shared" si="1"/>
        <v>1.4277504306474217E-2</v>
      </c>
      <c r="H44" s="67">
        <f t="shared" si="2"/>
        <v>0</v>
      </c>
      <c r="I44" s="67">
        <f t="shared" si="3"/>
        <v>7.2742120359479578E-2</v>
      </c>
      <c r="J44" s="67">
        <f t="shared" si="4"/>
        <v>4.2391629777294845E-3</v>
      </c>
      <c r="K44" s="100">
        <f t="shared" si="6"/>
        <v>2.8261086518196563E-3</v>
      </c>
      <c r="O44" s="96">
        <f>Amnt_Deposited!B39</f>
        <v>2025</v>
      </c>
      <c r="P44" s="99">
        <f>Amnt_Deposited!D39</f>
        <v>0.24582479866518972</v>
      </c>
      <c r="Q44" s="284">
        <f>MCF!R43</f>
        <v>0.6</v>
      </c>
      <c r="R44" s="67">
        <f t="shared" si="5"/>
        <v>2.9498975839822764E-2</v>
      </c>
      <c r="S44" s="67">
        <f t="shared" si="7"/>
        <v>2.9498975839822764E-2</v>
      </c>
      <c r="T44" s="67">
        <f t="shared" si="8"/>
        <v>0</v>
      </c>
      <c r="U44" s="67">
        <f t="shared" si="9"/>
        <v>0.15029363710636279</v>
      </c>
      <c r="V44" s="67">
        <f t="shared" si="10"/>
        <v>8.7586011936559606E-3</v>
      </c>
      <c r="W44" s="100">
        <f t="shared" si="11"/>
        <v>5.8390674624373071E-3</v>
      </c>
    </row>
    <row r="45" spans="2:23">
      <c r="B45" s="96">
        <f>Amnt_Deposited!B40</f>
        <v>2026</v>
      </c>
      <c r="C45" s="99">
        <f>Amnt_Deposited!D40</f>
        <v>0.26970820607784107</v>
      </c>
      <c r="D45" s="418">
        <f>Dry_Matter_Content!D32</f>
        <v>0.44</v>
      </c>
      <c r="E45" s="284">
        <f>MCF!R44</f>
        <v>0.6</v>
      </c>
      <c r="F45" s="67">
        <f t="shared" si="0"/>
        <v>1.5664652609001007E-2</v>
      </c>
      <c r="G45" s="67">
        <f t="shared" si="1"/>
        <v>1.5664652609001007E-2</v>
      </c>
      <c r="H45" s="67">
        <f t="shared" si="2"/>
        <v>0</v>
      </c>
      <c r="I45" s="67">
        <f t="shared" si="3"/>
        <v>8.3488956079034421E-2</v>
      </c>
      <c r="J45" s="67">
        <f t="shared" si="4"/>
        <v>4.9178168894461628E-3</v>
      </c>
      <c r="K45" s="100">
        <f t="shared" si="6"/>
        <v>3.2785445929641084E-3</v>
      </c>
      <c r="O45" s="96">
        <f>Amnt_Deposited!B40</f>
        <v>2026</v>
      </c>
      <c r="P45" s="99">
        <f>Amnt_Deposited!D40</f>
        <v>0.26970820607784107</v>
      </c>
      <c r="Q45" s="284">
        <f>MCF!R44</f>
        <v>0.6</v>
      </c>
      <c r="R45" s="67">
        <f t="shared" si="5"/>
        <v>3.2364984729340927E-2</v>
      </c>
      <c r="S45" s="67">
        <f t="shared" si="7"/>
        <v>3.2364984729340927E-2</v>
      </c>
      <c r="T45" s="67">
        <f t="shared" si="8"/>
        <v>0</v>
      </c>
      <c r="U45" s="67">
        <f t="shared" si="9"/>
        <v>0.17249784313850092</v>
      </c>
      <c r="V45" s="67">
        <f t="shared" si="10"/>
        <v>1.0160778697202819E-2</v>
      </c>
      <c r="W45" s="100">
        <f t="shared" si="11"/>
        <v>6.7738524648018788E-3</v>
      </c>
    </row>
    <row r="46" spans="2:23">
      <c r="B46" s="96">
        <f>Amnt_Deposited!B41</f>
        <v>2027</v>
      </c>
      <c r="C46" s="99">
        <f>Amnt_Deposited!D41</f>
        <v>0.29576859062065269</v>
      </c>
      <c r="D46" s="418">
        <f>Dry_Matter_Content!D33</f>
        <v>0.44</v>
      </c>
      <c r="E46" s="284">
        <f>MCF!R45</f>
        <v>0.6</v>
      </c>
      <c r="F46" s="67">
        <f t="shared" si="0"/>
        <v>1.7178239743247507E-2</v>
      </c>
      <c r="G46" s="67">
        <f t="shared" si="1"/>
        <v>1.7178239743247507E-2</v>
      </c>
      <c r="H46" s="67">
        <f t="shared" si="2"/>
        <v>0</v>
      </c>
      <c r="I46" s="67">
        <f t="shared" si="3"/>
        <v>9.5022826421738343E-2</v>
      </c>
      <c r="J46" s="67">
        <f t="shared" si="4"/>
        <v>5.6443694005435755E-3</v>
      </c>
      <c r="K46" s="100">
        <f t="shared" si="6"/>
        <v>3.7629129336957169E-3</v>
      </c>
      <c r="O46" s="96">
        <f>Amnt_Deposited!B41</f>
        <v>2027</v>
      </c>
      <c r="P46" s="99">
        <f>Amnt_Deposited!D41</f>
        <v>0.29576859062065269</v>
      </c>
      <c r="Q46" s="284">
        <f>MCF!R45</f>
        <v>0.6</v>
      </c>
      <c r="R46" s="67">
        <f t="shared" si="5"/>
        <v>3.5492230874478323E-2</v>
      </c>
      <c r="S46" s="67">
        <f t="shared" si="7"/>
        <v>3.5492230874478323E-2</v>
      </c>
      <c r="T46" s="67">
        <f t="shared" si="8"/>
        <v>0</v>
      </c>
      <c r="U46" s="67">
        <f t="shared" si="9"/>
        <v>0.19632815376392226</v>
      </c>
      <c r="V46" s="67">
        <f t="shared" si="10"/>
        <v>1.1661920249056977E-2</v>
      </c>
      <c r="W46" s="100">
        <f t="shared" si="11"/>
        <v>7.7746134993713183E-3</v>
      </c>
    </row>
    <row r="47" spans="2:23">
      <c r="B47" s="96">
        <f>Amnt_Deposited!B42</f>
        <v>2028</v>
      </c>
      <c r="C47" s="99">
        <f>Amnt_Deposited!D42</f>
        <v>0.32419651627652613</v>
      </c>
      <c r="D47" s="418">
        <f>Dry_Matter_Content!D34</f>
        <v>0.44</v>
      </c>
      <c r="E47" s="284">
        <f>MCF!R46</f>
        <v>0.6</v>
      </c>
      <c r="F47" s="67">
        <f t="shared" si="0"/>
        <v>1.8829333665340637E-2</v>
      </c>
      <c r="G47" s="67">
        <f t="shared" si="1"/>
        <v>1.8829333665340637E-2</v>
      </c>
      <c r="H47" s="67">
        <f t="shared" si="2"/>
        <v>0</v>
      </c>
      <c r="I47" s="67">
        <f t="shared" si="3"/>
        <v>0.10742802977096512</v>
      </c>
      <c r="J47" s="67">
        <f t="shared" si="4"/>
        <v>6.4241303161138592E-3</v>
      </c>
      <c r="K47" s="100">
        <f t="shared" si="6"/>
        <v>4.2827535440759061E-3</v>
      </c>
      <c r="O47" s="96">
        <f>Amnt_Deposited!B42</f>
        <v>2028</v>
      </c>
      <c r="P47" s="99">
        <f>Amnt_Deposited!D42</f>
        <v>0.32419651627652613</v>
      </c>
      <c r="Q47" s="284">
        <f>MCF!R46</f>
        <v>0.6</v>
      </c>
      <c r="R47" s="67">
        <f t="shared" si="5"/>
        <v>3.8903581953183129E-2</v>
      </c>
      <c r="S47" s="67">
        <f t="shared" si="7"/>
        <v>3.8903581953183129E-2</v>
      </c>
      <c r="T47" s="67">
        <f t="shared" si="8"/>
        <v>0</v>
      </c>
      <c r="U47" s="67">
        <f t="shared" si="9"/>
        <v>0.22195873919620898</v>
      </c>
      <c r="V47" s="67">
        <f t="shared" si="10"/>
        <v>1.3272996520896408E-2</v>
      </c>
      <c r="W47" s="100">
        <f t="shared" si="11"/>
        <v>8.848664347264272E-3</v>
      </c>
    </row>
    <row r="48" spans="2:23">
      <c r="B48" s="96">
        <f>Amnt_Deposited!B43</f>
        <v>2029</v>
      </c>
      <c r="C48" s="99">
        <f>Amnt_Deposited!D43</f>
        <v>0.35519876825873964</v>
      </c>
      <c r="D48" s="418">
        <f>Dry_Matter_Content!D35</f>
        <v>0.44</v>
      </c>
      <c r="E48" s="284">
        <f>MCF!R47</f>
        <v>0.6</v>
      </c>
      <c r="F48" s="67">
        <f t="shared" si="0"/>
        <v>2.0629944460467599E-2</v>
      </c>
      <c r="G48" s="67">
        <f t="shared" si="1"/>
        <v>2.0629944460467599E-2</v>
      </c>
      <c r="H48" s="67">
        <f t="shared" si="2"/>
        <v>0</v>
      </c>
      <c r="I48" s="67">
        <f t="shared" si="3"/>
        <v>0.1207951755035877</v>
      </c>
      <c r="J48" s="67">
        <f t="shared" si="4"/>
        <v>7.2627987278450186E-3</v>
      </c>
      <c r="K48" s="100">
        <f t="shared" si="6"/>
        <v>4.8418658185633455E-3</v>
      </c>
      <c r="O48" s="96">
        <f>Amnt_Deposited!B43</f>
        <v>2029</v>
      </c>
      <c r="P48" s="99">
        <f>Amnt_Deposited!D43</f>
        <v>0.35519876825873964</v>
      </c>
      <c r="Q48" s="284">
        <f>MCF!R47</f>
        <v>0.6</v>
      </c>
      <c r="R48" s="67">
        <f t="shared" si="5"/>
        <v>4.2623852191048757E-2</v>
      </c>
      <c r="S48" s="67">
        <f t="shared" si="7"/>
        <v>4.2623852191048757E-2</v>
      </c>
      <c r="T48" s="67">
        <f t="shared" si="8"/>
        <v>0</v>
      </c>
      <c r="U48" s="67">
        <f t="shared" si="9"/>
        <v>0.24957680889171016</v>
      </c>
      <c r="V48" s="67">
        <f t="shared" si="10"/>
        <v>1.5005782495547562E-2</v>
      </c>
      <c r="W48" s="100">
        <f t="shared" si="11"/>
        <v>1.0003854997031707E-2</v>
      </c>
    </row>
    <row r="49" spans="2:23">
      <c r="B49" s="96">
        <f>Amnt_Deposited!B44</f>
        <v>2030</v>
      </c>
      <c r="C49" s="99">
        <f>Amnt_Deposited!D44</f>
        <v>0.38912837100000014</v>
      </c>
      <c r="D49" s="418">
        <f>Dry_Matter_Content!D36</f>
        <v>0.44</v>
      </c>
      <c r="E49" s="284">
        <f>MCF!R48</f>
        <v>0.6</v>
      </c>
      <c r="F49" s="67">
        <f t="shared" si="0"/>
        <v>2.2600575787680006E-2</v>
      </c>
      <c r="G49" s="67">
        <f t="shared" si="1"/>
        <v>2.2600575787680006E-2</v>
      </c>
      <c r="H49" s="67">
        <f t="shared" si="2"/>
        <v>0</v>
      </c>
      <c r="I49" s="67">
        <f t="shared" si="3"/>
        <v>0.13522925090167959</v>
      </c>
      <c r="J49" s="67">
        <f t="shared" si="4"/>
        <v>8.1665003895881362E-3</v>
      </c>
      <c r="K49" s="100">
        <f t="shared" si="6"/>
        <v>5.4443335930587575E-3</v>
      </c>
      <c r="O49" s="96">
        <f>Amnt_Deposited!B44</f>
        <v>2030</v>
      </c>
      <c r="P49" s="99">
        <f>Amnt_Deposited!D44</f>
        <v>0.38912837100000014</v>
      </c>
      <c r="Q49" s="284">
        <f>MCF!R48</f>
        <v>0.6</v>
      </c>
      <c r="R49" s="67">
        <f t="shared" si="5"/>
        <v>4.6695404520000018E-2</v>
      </c>
      <c r="S49" s="67">
        <f t="shared" si="7"/>
        <v>4.6695404520000018E-2</v>
      </c>
      <c r="T49" s="67">
        <f t="shared" si="8"/>
        <v>0</v>
      </c>
      <c r="U49" s="67">
        <f t="shared" si="9"/>
        <v>0.27939927872247849</v>
      </c>
      <c r="V49" s="67">
        <f t="shared" si="10"/>
        <v>1.6872934689231688E-2</v>
      </c>
      <c r="W49" s="100">
        <f t="shared" si="11"/>
        <v>1.1248623126154458E-2</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0.12608691781123693</v>
      </c>
      <c r="J50" s="67">
        <f t="shared" si="4"/>
        <v>9.1423330904426576E-3</v>
      </c>
      <c r="K50" s="100">
        <f t="shared" si="6"/>
        <v>6.0948887269617717E-3</v>
      </c>
      <c r="O50" s="96">
        <f>Amnt_Deposited!B45</f>
        <v>2031</v>
      </c>
      <c r="P50" s="99">
        <f>Amnt_Deposited!D45</f>
        <v>0</v>
      </c>
      <c r="Q50" s="284">
        <f>MCF!R49</f>
        <v>0.6</v>
      </c>
      <c r="R50" s="67">
        <f t="shared" si="5"/>
        <v>0</v>
      </c>
      <c r="S50" s="67">
        <f t="shared" si="7"/>
        <v>0</v>
      </c>
      <c r="T50" s="67">
        <f t="shared" si="8"/>
        <v>0</v>
      </c>
      <c r="U50" s="67">
        <f t="shared" si="9"/>
        <v>0.26051016076701844</v>
      </c>
      <c r="V50" s="67">
        <f t="shared" si="10"/>
        <v>1.8889117955460034E-2</v>
      </c>
      <c r="W50" s="100">
        <f t="shared" si="11"/>
        <v>1.2592745303640022E-2</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0.11756266293818655</v>
      </c>
      <c r="J51" s="67">
        <f t="shared" si="4"/>
        <v>8.5242548730503822E-3</v>
      </c>
      <c r="K51" s="100">
        <f t="shared" si="6"/>
        <v>5.6828365820335881E-3</v>
      </c>
      <c r="O51" s="96">
        <f>Amnt_Deposited!B46</f>
        <v>2032</v>
      </c>
      <c r="P51" s="99">
        <f>Amnt_Deposited!D46</f>
        <v>0</v>
      </c>
      <c r="Q51" s="284">
        <f>MCF!R50</f>
        <v>0.6</v>
      </c>
      <c r="R51" s="67">
        <f t="shared" ref="R51:R82" si="13">P51*$W$6*DOCF*Q51</f>
        <v>0</v>
      </c>
      <c r="S51" s="67">
        <f t="shared" si="7"/>
        <v>0</v>
      </c>
      <c r="T51" s="67">
        <f t="shared" si="8"/>
        <v>0</v>
      </c>
      <c r="U51" s="67">
        <f t="shared" si="9"/>
        <v>0.24289806392187302</v>
      </c>
      <c r="V51" s="67">
        <f t="shared" si="10"/>
        <v>1.7612096845145416E-2</v>
      </c>
      <c r="W51" s="100">
        <f t="shared" si="11"/>
        <v>1.174139789676361E-2</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0.10961470037525121</v>
      </c>
      <c r="J52" s="67">
        <f t="shared" si="4"/>
        <v>7.9479625629353401E-3</v>
      </c>
      <c r="K52" s="100">
        <f t="shared" si="6"/>
        <v>5.2986417086235598E-3</v>
      </c>
      <c r="O52" s="96">
        <f>Amnt_Deposited!B47</f>
        <v>2033</v>
      </c>
      <c r="P52" s="99">
        <f>Amnt_Deposited!D47</f>
        <v>0</v>
      </c>
      <c r="Q52" s="284">
        <f>MCF!R51</f>
        <v>0.6</v>
      </c>
      <c r="R52" s="67">
        <f t="shared" si="13"/>
        <v>0</v>
      </c>
      <c r="S52" s="67">
        <f t="shared" si="7"/>
        <v>0</v>
      </c>
      <c r="T52" s="67">
        <f t="shared" si="8"/>
        <v>0</v>
      </c>
      <c r="U52" s="67">
        <f t="shared" si="9"/>
        <v>0.22647665366787439</v>
      </c>
      <c r="V52" s="67">
        <f t="shared" si="10"/>
        <v>1.6421410253998635E-2</v>
      </c>
      <c r="W52" s="100">
        <f t="shared" si="11"/>
        <v>1.094760683599909E-2</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0.10220406920072646</v>
      </c>
      <c r="J53" s="67">
        <f t="shared" si="4"/>
        <v>7.4106311745247531E-3</v>
      </c>
      <c r="K53" s="100">
        <f t="shared" si="6"/>
        <v>4.9404207830165015E-3</v>
      </c>
      <c r="O53" s="96">
        <f>Amnt_Deposited!B48</f>
        <v>2034</v>
      </c>
      <c r="P53" s="99">
        <f>Amnt_Deposited!D48</f>
        <v>0</v>
      </c>
      <c r="Q53" s="284">
        <f>MCF!R52</f>
        <v>0.6</v>
      </c>
      <c r="R53" s="67">
        <f t="shared" si="13"/>
        <v>0</v>
      </c>
      <c r="S53" s="67">
        <f t="shared" si="7"/>
        <v>0</v>
      </c>
      <c r="T53" s="67">
        <f t="shared" si="8"/>
        <v>0</v>
      </c>
      <c r="U53" s="67">
        <f t="shared" si="9"/>
        <v>0.2111654322329059</v>
      </c>
      <c r="V53" s="67">
        <f t="shared" si="10"/>
        <v>1.5311221434968497E-2</v>
      </c>
      <c r="W53" s="100">
        <f t="shared" si="11"/>
        <v>1.0207480956645663E-2</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9.5294442491997214E-2</v>
      </c>
      <c r="J54" s="67">
        <f t="shared" si="4"/>
        <v>6.9096267087292379E-3</v>
      </c>
      <c r="K54" s="100">
        <f t="shared" si="6"/>
        <v>4.6064178058194917E-3</v>
      </c>
      <c r="O54" s="96">
        <f>Amnt_Deposited!B49</f>
        <v>2035</v>
      </c>
      <c r="P54" s="99">
        <f>Amnt_Deposited!D49</f>
        <v>0</v>
      </c>
      <c r="Q54" s="284">
        <f>MCF!R53</f>
        <v>0.6</v>
      </c>
      <c r="R54" s="67">
        <f t="shared" si="13"/>
        <v>0</v>
      </c>
      <c r="S54" s="67">
        <f t="shared" si="7"/>
        <v>0</v>
      </c>
      <c r="T54" s="67">
        <f t="shared" si="8"/>
        <v>0</v>
      </c>
      <c r="U54" s="67">
        <f t="shared" si="9"/>
        <v>0.1968893439917298</v>
      </c>
      <c r="V54" s="67">
        <f t="shared" si="10"/>
        <v>1.4276088241176111E-2</v>
      </c>
      <c r="W54" s="100">
        <f t="shared" si="11"/>
        <v>9.5173921607840731E-3</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8.8851949250920992E-2</v>
      </c>
      <c r="J55" s="67">
        <f t="shared" si="4"/>
        <v>6.4424932410762194E-3</v>
      </c>
      <c r="K55" s="100">
        <f t="shared" si="6"/>
        <v>4.2949954940508126E-3</v>
      </c>
      <c r="O55" s="96">
        <f>Amnt_Deposited!B50</f>
        <v>2036</v>
      </c>
      <c r="P55" s="99">
        <f>Amnt_Deposited!D50</f>
        <v>0</v>
      </c>
      <c r="Q55" s="284">
        <f>MCF!R54</f>
        <v>0.6</v>
      </c>
      <c r="R55" s="67">
        <f t="shared" si="13"/>
        <v>0</v>
      </c>
      <c r="S55" s="67">
        <f t="shared" si="7"/>
        <v>0</v>
      </c>
      <c r="T55" s="67">
        <f t="shared" si="8"/>
        <v>0</v>
      </c>
      <c r="U55" s="67">
        <f t="shared" si="9"/>
        <v>0.18357840754322521</v>
      </c>
      <c r="V55" s="67">
        <f t="shared" si="10"/>
        <v>1.3310936448504587E-2</v>
      </c>
      <c r="W55" s="100">
        <f t="shared" si="11"/>
        <v>8.8739576323363899E-3</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8.2845008368155684E-2</v>
      </c>
      <c r="J56" s="67">
        <f t="shared" si="4"/>
        <v>6.0069408827653093E-3</v>
      </c>
      <c r="K56" s="100">
        <f t="shared" si="6"/>
        <v>4.0046272551768729E-3</v>
      </c>
      <c r="O56" s="96">
        <f>Amnt_Deposited!B51</f>
        <v>2037</v>
      </c>
      <c r="P56" s="99">
        <f>Amnt_Deposited!D51</f>
        <v>0</v>
      </c>
      <c r="Q56" s="284">
        <f>MCF!R55</f>
        <v>0.6</v>
      </c>
      <c r="R56" s="67">
        <f t="shared" si="13"/>
        <v>0</v>
      </c>
      <c r="S56" s="67">
        <f t="shared" si="7"/>
        <v>0</v>
      </c>
      <c r="T56" s="67">
        <f t="shared" si="8"/>
        <v>0</v>
      </c>
      <c r="U56" s="67">
        <f t="shared" si="9"/>
        <v>0.17116737266147872</v>
      </c>
      <c r="V56" s="67">
        <f t="shared" si="10"/>
        <v>1.2411034881746507E-2</v>
      </c>
      <c r="W56" s="100">
        <f t="shared" si="11"/>
        <v>8.2740232544976713E-3</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7.7244173812524936E-2</v>
      </c>
      <c r="J57" s="67">
        <f t="shared" si="4"/>
        <v>5.6008345556307557E-3</v>
      </c>
      <c r="K57" s="100">
        <f t="shared" si="6"/>
        <v>3.7338897037538371E-3</v>
      </c>
      <c r="O57" s="96">
        <f>Amnt_Deposited!B52</f>
        <v>2038</v>
      </c>
      <c r="P57" s="99">
        <f>Amnt_Deposited!D52</f>
        <v>0</v>
      </c>
      <c r="Q57" s="284">
        <f>MCF!R56</f>
        <v>0.6</v>
      </c>
      <c r="R57" s="67">
        <f t="shared" si="13"/>
        <v>0</v>
      </c>
      <c r="S57" s="67">
        <f t="shared" si="7"/>
        <v>0</v>
      </c>
      <c r="T57" s="67">
        <f t="shared" si="8"/>
        <v>0</v>
      </c>
      <c r="U57" s="67">
        <f t="shared" si="9"/>
        <v>0.15959540043910111</v>
      </c>
      <c r="V57" s="67">
        <f t="shared" si="10"/>
        <v>1.1571972222377595E-2</v>
      </c>
      <c r="W57" s="100">
        <f t="shared" si="11"/>
        <v>7.7146481482517296E-3</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7.2021990286539134E-2</v>
      </c>
      <c r="J58" s="67">
        <f t="shared" si="4"/>
        <v>5.2221835259857949E-3</v>
      </c>
      <c r="K58" s="100">
        <f t="shared" si="6"/>
        <v>3.4814556839905296E-3</v>
      </c>
      <c r="O58" s="96">
        <f>Amnt_Deposited!B53</f>
        <v>2039</v>
      </c>
      <c r="P58" s="99">
        <f>Amnt_Deposited!D53</f>
        <v>0</v>
      </c>
      <c r="Q58" s="284">
        <f>MCF!R57</f>
        <v>0.6</v>
      </c>
      <c r="R58" s="67">
        <f t="shared" si="13"/>
        <v>0</v>
      </c>
      <c r="S58" s="67">
        <f t="shared" si="7"/>
        <v>0</v>
      </c>
      <c r="T58" s="67">
        <f t="shared" si="8"/>
        <v>0</v>
      </c>
      <c r="U58" s="67">
        <f t="shared" si="9"/>
        <v>0.14880576505483295</v>
      </c>
      <c r="V58" s="67">
        <f t="shared" si="10"/>
        <v>1.0789635384268172E-2</v>
      </c>
      <c r="W58" s="100">
        <f t="shared" si="11"/>
        <v>7.1930902561787805E-3</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6.7152858640495319E-2</v>
      </c>
      <c r="J59" s="67">
        <f t="shared" si="4"/>
        <v>4.8691316460438084E-3</v>
      </c>
      <c r="K59" s="100">
        <f t="shared" si="6"/>
        <v>3.2460877640292053E-3</v>
      </c>
      <c r="O59" s="96">
        <f>Amnt_Deposited!B54</f>
        <v>2040</v>
      </c>
      <c r="P59" s="99">
        <f>Amnt_Deposited!D54</f>
        <v>0</v>
      </c>
      <c r="Q59" s="284">
        <f>MCF!R58</f>
        <v>0.6</v>
      </c>
      <c r="R59" s="67">
        <f t="shared" si="13"/>
        <v>0</v>
      </c>
      <c r="S59" s="67">
        <f t="shared" si="7"/>
        <v>0</v>
      </c>
      <c r="T59" s="67">
        <f t="shared" si="8"/>
        <v>0</v>
      </c>
      <c r="U59" s="67">
        <f t="shared" si="9"/>
        <v>0.13874557570350277</v>
      </c>
      <c r="V59" s="67">
        <f t="shared" si="10"/>
        <v>1.0060189351330186E-2</v>
      </c>
      <c r="W59" s="100">
        <f t="shared" si="11"/>
        <v>6.7067929008867901E-3</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6.2612910385415596E-2</v>
      </c>
      <c r="J60" s="67">
        <f t="shared" si="4"/>
        <v>4.5399482550797241E-3</v>
      </c>
      <c r="K60" s="100">
        <f t="shared" si="6"/>
        <v>3.0266321700531491E-3</v>
      </c>
      <c r="O60" s="96">
        <f>Amnt_Deposited!B55</f>
        <v>2041</v>
      </c>
      <c r="P60" s="99">
        <f>Amnt_Deposited!D55</f>
        <v>0</v>
      </c>
      <c r="Q60" s="284">
        <f>MCF!R59</f>
        <v>0.6</v>
      </c>
      <c r="R60" s="67">
        <f t="shared" si="13"/>
        <v>0</v>
      </c>
      <c r="S60" s="67">
        <f t="shared" si="7"/>
        <v>0</v>
      </c>
      <c r="T60" s="67">
        <f t="shared" si="8"/>
        <v>0</v>
      </c>
      <c r="U60" s="67">
        <f t="shared" si="9"/>
        <v>0.12936551732523888</v>
      </c>
      <c r="V60" s="67">
        <f t="shared" si="10"/>
        <v>9.380058378263896E-3</v>
      </c>
      <c r="W60" s="100">
        <f t="shared" si="11"/>
        <v>6.2533722521759304E-3</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5.8379890689686464E-2</v>
      </c>
      <c r="J61" s="67">
        <f t="shared" si="4"/>
        <v>4.2330196957291281E-3</v>
      </c>
      <c r="K61" s="100">
        <f t="shared" si="6"/>
        <v>2.8220131304860854E-3</v>
      </c>
      <c r="O61" s="96">
        <f>Amnt_Deposited!B56</f>
        <v>2042</v>
      </c>
      <c r="P61" s="99">
        <f>Amnt_Deposited!D56</f>
        <v>0</v>
      </c>
      <c r="Q61" s="284">
        <f>MCF!R60</f>
        <v>0.6</v>
      </c>
      <c r="R61" s="67">
        <f t="shared" si="13"/>
        <v>0</v>
      </c>
      <c r="S61" s="67">
        <f t="shared" si="7"/>
        <v>0</v>
      </c>
      <c r="T61" s="67">
        <f t="shared" si="8"/>
        <v>0</v>
      </c>
      <c r="U61" s="67">
        <f t="shared" si="9"/>
        <v>0.12061960886298861</v>
      </c>
      <c r="V61" s="67">
        <f t="shared" si="10"/>
        <v>8.7459084622502677E-3</v>
      </c>
      <c r="W61" s="100">
        <f t="shared" si="11"/>
        <v>5.8306056415001785E-3</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5.4433049285848467E-2</v>
      </c>
      <c r="J62" s="67">
        <f t="shared" si="4"/>
        <v>3.9468414038379964E-3</v>
      </c>
      <c r="K62" s="100">
        <f t="shared" si="6"/>
        <v>2.6312276025586643E-3</v>
      </c>
      <c r="O62" s="96">
        <f>Amnt_Deposited!B57</f>
        <v>2043</v>
      </c>
      <c r="P62" s="99">
        <f>Amnt_Deposited!D57</f>
        <v>0</v>
      </c>
      <c r="Q62" s="284">
        <f>MCF!R61</f>
        <v>0.6</v>
      </c>
      <c r="R62" s="67">
        <f t="shared" si="13"/>
        <v>0</v>
      </c>
      <c r="S62" s="67">
        <f t="shared" si="7"/>
        <v>0</v>
      </c>
      <c r="T62" s="67">
        <f t="shared" si="8"/>
        <v>0</v>
      </c>
      <c r="U62" s="67">
        <f t="shared" si="9"/>
        <v>0.11246497786332332</v>
      </c>
      <c r="V62" s="67">
        <f t="shared" si="10"/>
        <v>8.1546309996652858E-3</v>
      </c>
      <c r="W62" s="100">
        <f t="shared" si="11"/>
        <v>5.4364206664435236E-3</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5.0753038752761E-2</v>
      </c>
      <c r="J63" s="67">
        <f t="shared" si="4"/>
        <v>3.6800105330874653E-3</v>
      </c>
      <c r="K63" s="100">
        <f t="shared" si="6"/>
        <v>2.4533403553916432E-3</v>
      </c>
      <c r="O63" s="96">
        <f>Amnt_Deposited!B58</f>
        <v>2044</v>
      </c>
      <c r="P63" s="99">
        <f>Amnt_Deposited!D58</f>
        <v>0</v>
      </c>
      <c r="Q63" s="284">
        <f>MCF!R62</f>
        <v>0.6</v>
      </c>
      <c r="R63" s="67">
        <f t="shared" si="13"/>
        <v>0</v>
      </c>
      <c r="S63" s="67">
        <f t="shared" si="7"/>
        <v>0</v>
      </c>
      <c r="T63" s="67">
        <f t="shared" si="8"/>
        <v>0</v>
      </c>
      <c r="U63" s="67">
        <f t="shared" si="9"/>
        <v>0.10486165031562195</v>
      </c>
      <c r="V63" s="67">
        <f t="shared" si="10"/>
        <v>7.6033275477013773E-3</v>
      </c>
      <c r="W63" s="100">
        <f t="shared" si="11"/>
        <v>5.0688850318009182E-3</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4.7321819674521454E-2</v>
      </c>
      <c r="J64" s="67">
        <f t="shared" si="4"/>
        <v>3.4312190782395465E-3</v>
      </c>
      <c r="K64" s="100">
        <f t="shared" si="6"/>
        <v>2.287479385493031E-3</v>
      </c>
      <c r="O64" s="96">
        <f>Amnt_Deposited!B59</f>
        <v>2045</v>
      </c>
      <c r="P64" s="99">
        <f>Amnt_Deposited!D59</f>
        <v>0</v>
      </c>
      <c r="Q64" s="284">
        <f>MCF!R63</f>
        <v>0.6</v>
      </c>
      <c r="R64" s="67">
        <f t="shared" si="13"/>
        <v>0</v>
      </c>
      <c r="S64" s="67">
        <f t="shared" si="7"/>
        <v>0</v>
      </c>
      <c r="T64" s="67">
        <f t="shared" si="8"/>
        <v>0</v>
      </c>
      <c r="U64" s="67">
        <f t="shared" si="9"/>
        <v>9.7772354699424538E-2</v>
      </c>
      <c r="V64" s="67">
        <f t="shared" si="10"/>
        <v>7.0892956161974132E-3</v>
      </c>
      <c r="W64" s="100">
        <f t="shared" si="11"/>
        <v>4.7261970774649421E-3</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4.4122572211227513E-2</v>
      </c>
      <c r="J65" s="67">
        <f t="shared" si="4"/>
        <v>3.1992474632939376E-3</v>
      </c>
      <c r="K65" s="100">
        <f t="shared" si="6"/>
        <v>2.1328316421959583E-3</v>
      </c>
      <c r="O65" s="96">
        <f>Amnt_Deposited!B60</f>
        <v>2046</v>
      </c>
      <c r="P65" s="99">
        <f>Amnt_Deposited!D60</f>
        <v>0</v>
      </c>
      <c r="Q65" s="284">
        <f>MCF!R64</f>
        <v>0.6</v>
      </c>
      <c r="R65" s="67">
        <f t="shared" si="13"/>
        <v>0</v>
      </c>
      <c r="S65" s="67">
        <f t="shared" si="7"/>
        <v>0</v>
      </c>
      <c r="T65" s="67">
        <f t="shared" si="8"/>
        <v>0</v>
      </c>
      <c r="U65" s="67">
        <f t="shared" si="9"/>
        <v>9.1162339279395738E-2</v>
      </c>
      <c r="V65" s="67">
        <f t="shared" si="10"/>
        <v>6.6100154200288003E-3</v>
      </c>
      <c r="W65" s="100">
        <f t="shared" si="11"/>
        <v>4.4066769466858668E-3</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4.1139613648102466E-2</v>
      </c>
      <c r="J66" s="67">
        <f t="shared" si="4"/>
        <v>2.9829585631250496E-3</v>
      </c>
      <c r="K66" s="100">
        <f t="shared" si="6"/>
        <v>1.9886390420833663E-3</v>
      </c>
      <c r="O66" s="96">
        <f>Amnt_Deposited!B61</f>
        <v>2047</v>
      </c>
      <c r="P66" s="99">
        <f>Amnt_Deposited!D61</f>
        <v>0</v>
      </c>
      <c r="Q66" s="284">
        <f>MCF!R65</f>
        <v>0.6</v>
      </c>
      <c r="R66" s="67">
        <f t="shared" si="13"/>
        <v>0</v>
      </c>
      <c r="S66" s="67">
        <f t="shared" si="7"/>
        <v>0</v>
      </c>
      <c r="T66" s="67">
        <f t="shared" si="8"/>
        <v>0</v>
      </c>
      <c r="U66" s="67">
        <f t="shared" si="9"/>
        <v>8.4999201752277861E-2</v>
      </c>
      <c r="V66" s="67">
        <f t="shared" si="10"/>
        <v>6.1631375271178736E-3</v>
      </c>
      <c r="W66" s="100">
        <f t="shared" si="11"/>
        <v>4.1087583514119157E-3</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3.8358321518809142E-2</v>
      </c>
      <c r="J67" s="67">
        <f t="shared" si="4"/>
        <v>2.7812921292933238E-3</v>
      </c>
      <c r="K67" s="100">
        <f t="shared" si="6"/>
        <v>1.8541947528622157E-3</v>
      </c>
      <c r="O67" s="96">
        <f>Amnt_Deposited!B62</f>
        <v>2048</v>
      </c>
      <c r="P67" s="99">
        <f>Amnt_Deposited!D62</f>
        <v>0</v>
      </c>
      <c r="Q67" s="284">
        <f>MCF!R66</f>
        <v>0.6</v>
      </c>
      <c r="R67" s="67">
        <f t="shared" si="13"/>
        <v>0</v>
      </c>
      <c r="S67" s="67">
        <f t="shared" si="7"/>
        <v>0</v>
      </c>
      <c r="T67" s="67">
        <f t="shared" si="8"/>
        <v>0</v>
      </c>
      <c r="U67" s="67">
        <f t="shared" si="9"/>
        <v>7.9252730410762723E-2</v>
      </c>
      <c r="V67" s="67">
        <f t="shared" si="10"/>
        <v>5.7464713415151343E-3</v>
      </c>
      <c r="W67" s="100">
        <f t="shared" si="11"/>
        <v>3.8309808943434226E-3</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3.5765061926102994E-2</v>
      </c>
      <c r="J68" s="67">
        <f t="shared" si="4"/>
        <v>2.5932595927061508E-3</v>
      </c>
      <c r="K68" s="100">
        <f t="shared" si="6"/>
        <v>1.728839728470767E-3</v>
      </c>
      <c r="O68" s="96">
        <f>Amnt_Deposited!B63</f>
        <v>2049</v>
      </c>
      <c r="P68" s="99">
        <f>Amnt_Deposited!D63</f>
        <v>0</v>
      </c>
      <c r="Q68" s="284">
        <f>MCF!R67</f>
        <v>0.6</v>
      </c>
      <c r="R68" s="67">
        <f t="shared" si="13"/>
        <v>0</v>
      </c>
      <c r="S68" s="67">
        <f t="shared" si="7"/>
        <v>0</v>
      </c>
      <c r="T68" s="67">
        <f t="shared" si="8"/>
        <v>0</v>
      </c>
      <c r="U68" s="67">
        <f t="shared" si="9"/>
        <v>7.3894756045667365E-2</v>
      </c>
      <c r="V68" s="67">
        <f t="shared" si="10"/>
        <v>5.3579743650953547E-3</v>
      </c>
      <c r="W68" s="100">
        <f t="shared" si="11"/>
        <v>3.5719829100635697E-3</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3.3347122708451964E-2</v>
      </c>
      <c r="J69" s="67">
        <f t="shared" si="4"/>
        <v>2.4179392176510313E-3</v>
      </c>
      <c r="K69" s="100">
        <f t="shared" si="6"/>
        <v>1.6119594784340207E-3</v>
      </c>
      <c r="O69" s="96">
        <f>Amnt_Deposited!B64</f>
        <v>2050</v>
      </c>
      <c r="P69" s="99">
        <f>Amnt_Deposited!D64</f>
        <v>0</v>
      </c>
      <c r="Q69" s="284">
        <f>MCF!R68</f>
        <v>0.6</v>
      </c>
      <c r="R69" s="67">
        <f t="shared" si="13"/>
        <v>0</v>
      </c>
      <c r="S69" s="67">
        <f t="shared" si="7"/>
        <v>0</v>
      </c>
      <c r="T69" s="67">
        <f t="shared" si="8"/>
        <v>0</v>
      </c>
      <c r="U69" s="67">
        <f t="shared" si="9"/>
        <v>6.8899013860437966E-2</v>
      </c>
      <c r="V69" s="67">
        <f t="shared" si="10"/>
        <v>4.9957421852294057E-3</v>
      </c>
      <c r="W69" s="100">
        <f t="shared" si="11"/>
        <v>3.3304947901529368E-3</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3.1092651125005918E-2</v>
      </c>
      <c r="J70" s="67">
        <f t="shared" si="4"/>
        <v>2.2544715834460455E-3</v>
      </c>
      <c r="K70" s="100">
        <f t="shared" si="6"/>
        <v>1.5029810556306969E-3</v>
      </c>
      <c r="O70" s="96">
        <f>Amnt_Deposited!B65</f>
        <v>2051</v>
      </c>
      <c r="P70" s="99">
        <f>Amnt_Deposited!D65</f>
        <v>0</v>
      </c>
      <c r="Q70" s="284">
        <f>MCF!R69</f>
        <v>0.6</v>
      </c>
      <c r="R70" s="67">
        <f t="shared" si="13"/>
        <v>0</v>
      </c>
      <c r="S70" s="67">
        <f t="shared" si="7"/>
        <v>0</v>
      </c>
      <c r="T70" s="67">
        <f t="shared" si="8"/>
        <v>0</v>
      </c>
      <c r="U70" s="67">
        <f t="shared" si="9"/>
        <v>6.4241014721086634E-2</v>
      </c>
      <c r="V70" s="67">
        <f t="shared" si="10"/>
        <v>4.6579991393513355E-3</v>
      </c>
      <c r="W70" s="100">
        <f t="shared" si="11"/>
        <v>3.105332759567557E-3</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2.8990595753447247E-2</v>
      </c>
      <c r="J71" s="67">
        <f t="shared" si="4"/>
        <v>2.1020553715586699E-3</v>
      </c>
      <c r="K71" s="100">
        <f t="shared" si="6"/>
        <v>1.4013702477057798E-3</v>
      </c>
      <c r="O71" s="96">
        <f>Amnt_Deposited!B66</f>
        <v>2052</v>
      </c>
      <c r="P71" s="99">
        <f>Amnt_Deposited!D66</f>
        <v>0</v>
      </c>
      <c r="Q71" s="284">
        <f>MCF!R70</f>
        <v>0.6</v>
      </c>
      <c r="R71" s="67">
        <f t="shared" si="13"/>
        <v>0</v>
      </c>
      <c r="S71" s="67">
        <f t="shared" si="7"/>
        <v>0</v>
      </c>
      <c r="T71" s="67">
        <f t="shared" si="8"/>
        <v>0</v>
      </c>
      <c r="U71" s="67">
        <f t="shared" si="9"/>
        <v>5.989792511042822E-2</v>
      </c>
      <c r="V71" s="67">
        <f t="shared" si="10"/>
        <v>4.3430896106584115E-3</v>
      </c>
      <c r="W71" s="100">
        <f t="shared" si="11"/>
        <v>2.8953930737722743E-3</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2.7030652315905842E-2</v>
      </c>
      <c r="J72" s="67">
        <f t="shared" si="4"/>
        <v>1.9599434375414059E-3</v>
      </c>
      <c r="K72" s="100">
        <f t="shared" si="6"/>
        <v>1.3066289583609373E-3</v>
      </c>
      <c r="O72" s="96">
        <f>Amnt_Deposited!B67</f>
        <v>2053</v>
      </c>
      <c r="P72" s="99">
        <f>Amnt_Deposited!D67</f>
        <v>0</v>
      </c>
      <c r="Q72" s="284">
        <f>MCF!R71</f>
        <v>0.6</v>
      </c>
      <c r="R72" s="67">
        <f t="shared" si="13"/>
        <v>0</v>
      </c>
      <c r="S72" s="67">
        <f t="shared" si="7"/>
        <v>0</v>
      </c>
      <c r="T72" s="67">
        <f t="shared" si="8"/>
        <v>0</v>
      </c>
      <c r="U72" s="67">
        <f t="shared" si="9"/>
        <v>5.584845519815259E-2</v>
      </c>
      <c r="V72" s="67">
        <f t="shared" si="10"/>
        <v>4.0494699122756335E-3</v>
      </c>
      <c r="W72" s="100">
        <f t="shared" si="11"/>
        <v>2.6996466081837555E-3</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2.5203213167377014E-2</v>
      </c>
      <c r="J73" s="67">
        <f t="shared" si="4"/>
        <v>1.8274391485288268E-3</v>
      </c>
      <c r="K73" s="100">
        <f t="shared" si="6"/>
        <v>1.2182927656858844E-3</v>
      </c>
      <c r="O73" s="96">
        <f>Amnt_Deposited!B68</f>
        <v>2054</v>
      </c>
      <c r="P73" s="99">
        <f>Amnt_Deposited!D68</f>
        <v>0</v>
      </c>
      <c r="Q73" s="284">
        <f>MCF!R72</f>
        <v>0.6</v>
      </c>
      <c r="R73" s="67">
        <f t="shared" si="13"/>
        <v>0</v>
      </c>
      <c r="S73" s="67">
        <f t="shared" si="7"/>
        <v>0</v>
      </c>
      <c r="T73" s="67">
        <f t="shared" si="8"/>
        <v>0</v>
      </c>
      <c r="U73" s="67">
        <f t="shared" si="9"/>
        <v>5.2072754478051708E-2</v>
      </c>
      <c r="V73" s="67">
        <f t="shared" si="10"/>
        <v>3.7757007201008833E-3</v>
      </c>
      <c r="W73" s="100">
        <f t="shared" si="11"/>
        <v>2.5171338134005886E-3</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2.3499320199034546E-2</v>
      </c>
      <c r="J74" s="67">
        <f t="shared" si="4"/>
        <v>1.7038929683424661E-3</v>
      </c>
      <c r="K74" s="100">
        <f t="shared" si="6"/>
        <v>1.1359286455616441E-3</v>
      </c>
      <c r="O74" s="96">
        <f>Amnt_Deposited!B69</f>
        <v>2055</v>
      </c>
      <c r="P74" s="99">
        <f>Amnt_Deposited!D69</f>
        <v>0</v>
      </c>
      <c r="Q74" s="284">
        <f>MCF!R73</f>
        <v>0.6</v>
      </c>
      <c r="R74" s="67">
        <f t="shared" si="13"/>
        <v>0</v>
      </c>
      <c r="S74" s="67">
        <f t="shared" si="7"/>
        <v>0</v>
      </c>
      <c r="T74" s="67">
        <f t="shared" si="8"/>
        <v>0</v>
      </c>
      <c r="U74" s="67">
        <f t="shared" si="9"/>
        <v>4.8552314460815205E-2</v>
      </c>
      <c r="V74" s="67">
        <f t="shared" si="10"/>
        <v>3.5204400172365023E-3</v>
      </c>
      <c r="W74" s="100">
        <f t="shared" si="11"/>
        <v>2.3469600114910012E-3</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2.191062092557083E-2</v>
      </c>
      <c r="J75" s="67">
        <f t="shared" si="4"/>
        <v>1.588699273463717E-3</v>
      </c>
      <c r="K75" s="100">
        <f t="shared" si="6"/>
        <v>1.0591328489758113E-3</v>
      </c>
      <c r="O75" s="96">
        <f>Amnt_Deposited!B70</f>
        <v>2056</v>
      </c>
      <c r="P75" s="99">
        <f>Amnt_Deposited!D70</f>
        <v>0</v>
      </c>
      <c r="Q75" s="284">
        <f>MCF!R74</f>
        <v>0.6</v>
      </c>
      <c r="R75" s="67">
        <f t="shared" si="13"/>
        <v>0</v>
      </c>
      <c r="S75" s="67">
        <f t="shared" si="7"/>
        <v>0</v>
      </c>
      <c r="T75" s="67">
        <f t="shared" si="8"/>
        <v>0</v>
      </c>
      <c r="U75" s="67">
        <f t="shared" si="9"/>
        <v>4.5269877945394298E-2</v>
      </c>
      <c r="V75" s="67">
        <f t="shared" si="10"/>
        <v>3.2824365154209049E-3</v>
      </c>
      <c r="W75" s="100">
        <f t="shared" si="11"/>
        <v>2.188291010280603E-3</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2.042932754130419E-2</v>
      </c>
      <c r="J76" s="67">
        <f t="shared" si="4"/>
        <v>1.4812933842666398E-3</v>
      </c>
      <c r="K76" s="100">
        <f t="shared" si="6"/>
        <v>9.8752892284442641E-4</v>
      </c>
      <c r="O76" s="96">
        <f>Amnt_Deposited!B71</f>
        <v>2057</v>
      </c>
      <c r="P76" s="99">
        <f>Amnt_Deposited!D71</f>
        <v>0</v>
      </c>
      <c r="Q76" s="284">
        <f>MCF!R75</f>
        <v>0.6</v>
      </c>
      <c r="R76" s="67">
        <f t="shared" si="13"/>
        <v>0</v>
      </c>
      <c r="S76" s="67">
        <f t="shared" si="7"/>
        <v>0</v>
      </c>
      <c r="T76" s="67">
        <f t="shared" si="8"/>
        <v>0</v>
      </c>
      <c r="U76" s="67">
        <f t="shared" si="9"/>
        <v>4.2209354424182229E-2</v>
      </c>
      <c r="V76" s="67">
        <f t="shared" si="10"/>
        <v>3.0605235212120673E-3</v>
      </c>
      <c r="W76" s="100">
        <f t="shared" si="11"/>
        <v>2.0403490141413781E-3</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1.9048178744346406E-2</v>
      </c>
      <c r="J77" s="67">
        <f t="shared" si="4"/>
        <v>1.3811487969577819E-3</v>
      </c>
      <c r="K77" s="100">
        <f t="shared" si="6"/>
        <v>9.2076586463852119E-4</v>
      </c>
      <c r="O77" s="96">
        <f>Amnt_Deposited!B72</f>
        <v>2058</v>
      </c>
      <c r="P77" s="99">
        <f>Amnt_Deposited!D72</f>
        <v>0</v>
      </c>
      <c r="Q77" s="284">
        <f>MCF!R76</f>
        <v>0.6</v>
      </c>
      <c r="R77" s="67">
        <f t="shared" si="13"/>
        <v>0</v>
      </c>
      <c r="S77" s="67">
        <f t="shared" si="7"/>
        <v>0</v>
      </c>
      <c r="T77" s="67">
        <f t="shared" si="8"/>
        <v>0</v>
      </c>
      <c r="U77" s="67">
        <f t="shared" si="9"/>
        <v>3.9355741207327308E-2</v>
      </c>
      <c r="V77" s="67">
        <f t="shared" si="10"/>
        <v>2.8536132168549225E-3</v>
      </c>
      <c r="W77" s="100">
        <f t="shared" si="11"/>
        <v>1.902408811236615E-3</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1.7760404141692436E-2</v>
      </c>
      <c r="J78" s="67">
        <f t="shared" si="4"/>
        <v>1.2877746026539712E-3</v>
      </c>
      <c r="K78" s="100">
        <f t="shared" si="6"/>
        <v>8.5851640176931414E-4</v>
      </c>
      <c r="O78" s="96">
        <f>Amnt_Deposited!B73</f>
        <v>2059</v>
      </c>
      <c r="P78" s="99">
        <f>Amnt_Deposited!D73</f>
        <v>0</v>
      </c>
      <c r="Q78" s="284">
        <f>MCF!R77</f>
        <v>0.6</v>
      </c>
      <c r="R78" s="67">
        <f t="shared" si="13"/>
        <v>0</v>
      </c>
      <c r="S78" s="67">
        <f t="shared" si="7"/>
        <v>0</v>
      </c>
      <c r="T78" s="67">
        <f t="shared" si="8"/>
        <v>0</v>
      </c>
      <c r="U78" s="67">
        <f t="shared" si="9"/>
        <v>3.6695049879529845E-2</v>
      </c>
      <c r="V78" s="67">
        <f t="shared" si="10"/>
        <v>2.6606913277974625E-3</v>
      </c>
      <c r="W78" s="100">
        <f t="shared" si="11"/>
        <v>1.7737942185316415E-3</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1.6559691060746035E-2</v>
      </c>
      <c r="J79" s="67">
        <f t="shared" si="4"/>
        <v>1.200713080946401E-3</v>
      </c>
      <c r="K79" s="100">
        <f t="shared" si="6"/>
        <v>8.004753872976006E-4</v>
      </c>
      <c r="O79" s="96">
        <f>Amnt_Deposited!B74</f>
        <v>2060</v>
      </c>
      <c r="P79" s="99">
        <f>Amnt_Deposited!D74</f>
        <v>0</v>
      </c>
      <c r="Q79" s="284">
        <f>MCF!R78</f>
        <v>0.6</v>
      </c>
      <c r="R79" s="67">
        <f t="shared" si="13"/>
        <v>0</v>
      </c>
      <c r="S79" s="67">
        <f t="shared" si="7"/>
        <v>0</v>
      </c>
      <c r="T79" s="67">
        <f t="shared" si="8"/>
        <v>0</v>
      </c>
      <c r="U79" s="67">
        <f t="shared" si="9"/>
        <v>3.4214237728814142E-2</v>
      </c>
      <c r="V79" s="67">
        <f t="shared" si="10"/>
        <v>2.4808121507157057E-3</v>
      </c>
      <c r="W79" s="100">
        <f t="shared" si="11"/>
        <v>1.6538747671438038E-3</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1.544015360459138E-2</v>
      </c>
      <c r="J80" s="67">
        <f t="shared" si="4"/>
        <v>1.1195374561546549E-3</v>
      </c>
      <c r="K80" s="100">
        <f t="shared" si="6"/>
        <v>7.4635830410310329E-4</v>
      </c>
      <c r="O80" s="96">
        <f>Amnt_Deposited!B75</f>
        <v>2061</v>
      </c>
      <c r="P80" s="99">
        <f>Amnt_Deposited!D75</f>
        <v>0</v>
      </c>
      <c r="Q80" s="284">
        <f>MCF!R79</f>
        <v>0.6</v>
      </c>
      <c r="R80" s="67">
        <f t="shared" si="13"/>
        <v>0</v>
      </c>
      <c r="S80" s="67">
        <f t="shared" si="7"/>
        <v>0</v>
      </c>
      <c r="T80" s="67">
        <f t="shared" si="8"/>
        <v>0</v>
      </c>
      <c r="U80" s="67">
        <f t="shared" si="9"/>
        <v>3.1901143811139232E-2</v>
      </c>
      <c r="V80" s="67">
        <f t="shared" si="10"/>
        <v>2.3130939176749083E-3</v>
      </c>
      <c r="W80" s="100">
        <f t="shared" si="11"/>
        <v>1.5420626117832721E-3</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1.4396303799319554E-2</v>
      </c>
      <c r="J81" s="67">
        <f t="shared" si="4"/>
        <v>1.0438498052718268E-3</v>
      </c>
      <c r="K81" s="100">
        <f t="shared" si="6"/>
        <v>6.9589987018121781E-4</v>
      </c>
      <c r="O81" s="96">
        <f>Amnt_Deposited!B76</f>
        <v>2062</v>
      </c>
      <c r="P81" s="99">
        <f>Amnt_Deposited!D76</f>
        <v>0</v>
      </c>
      <c r="Q81" s="284">
        <f>MCF!R80</f>
        <v>0.6</v>
      </c>
      <c r="R81" s="67">
        <f t="shared" si="13"/>
        <v>0</v>
      </c>
      <c r="S81" s="67">
        <f t="shared" si="7"/>
        <v>0</v>
      </c>
      <c r="T81" s="67">
        <f t="shared" si="8"/>
        <v>0</v>
      </c>
      <c r="U81" s="67">
        <f t="shared" si="9"/>
        <v>2.9744429337437109E-2</v>
      </c>
      <c r="V81" s="67">
        <f t="shared" si="10"/>
        <v>2.1567144737021228E-3</v>
      </c>
      <c r="W81" s="100">
        <f t="shared" si="11"/>
        <v>1.4378096491347485E-3</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1.3423024691974076E-2</v>
      </c>
      <c r="J82" s="67">
        <f t="shared" si="4"/>
        <v>9.7327910734547893E-4</v>
      </c>
      <c r="K82" s="100">
        <f t="shared" si="6"/>
        <v>6.4885273823031922E-4</v>
      </c>
      <c r="O82" s="96">
        <f>Amnt_Deposited!B77</f>
        <v>2063</v>
      </c>
      <c r="P82" s="99">
        <f>Amnt_Deposited!D77</f>
        <v>0</v>
      </c>
      <c r="Q82" s="284">
        <f>MCF!R81</f>
        <v>0.6</v>
      </c>
      <c r="R82" s="67">
        <f t="shared" si="13"/>
        <v>0</v>
      </c>
      <c r="S82" s="67">
        <f t="shared" si="7"/>
        <v>0</v>
      </c>
      <c r="T82" s="67">
        <f t="shared" si="8"/>
        <v>0</v>
      </c>
      <c r="U82" s="67">
        <f t="shared" si="9"/>
        <v>2.7733522090855538E-2</v>
      </c>
      <c r="V82" s="67">
        <f t="shared" si="10"/>
        <v>2.0109072465815687E-3</v>
      </c>
      <c r="W82" s="100">
        <f t="shared" si="11"/>
        <v>1.340604831054379E-3</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1.2515545267241574E-2</v>
      </c>
      <c r="J83" s="67">
        <f t="shared" ref="J83:J99" si="18">I82*(1-$K$10)+H83</f>
        <v>9.0747942473250252E-4</v>
      </c>
      <c r="K83" s="100">
        <f t="shared" si="6"/>
        <v>6.0498628315500168E-4</v>
      </c>
      <c r="O83" s="96">
        <f>Amnt_Deposited!B78</f>
        <v>2064</v>
      </c>
      <c r="P83" s="99">
        <f>Amnt_Deposited!D78</f>
        <v>0</v>
      </c>
      <c r="Q83" s="284">
        <f>MCF!R82</f>
        <v>0.6</v>
      </c>
      <c r="R83" s="67">
        <f t="shared" ref="R83:R99" si="19">P83*$W$6*DOCF*Q83</f>
        <v>0</v>
      </c>
      <c r="S83" s="67">
        <f t="shared" si="7"/>
        <v>0</v>
      </c>
      <c r="T83" s="67">
        <f t="shared" si="8"/>
        <v>0</v>
      </c>
      <c r="U83" s="67">
        <f t="shared" si="9"/>
        <v>2.5858564601738798E-2</v>
      </c>
      <c r="V83" s="67">
        <f t="shared" si="10"/>
        <v>1.8749574891167415E-3</v>
      </c>
      <c r="W83" s="100">
        <f t="shared" si="11"/>
        <v>1.249971659411161E-3</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1.1669417059929183E-2</v>
      </c>
      <c r="J84" s="67">
        <f t="shared" si="18"/>
        <v>8.4612820731239059E-4</v>
      </c>
      <c r="K84" s="100">
        <f t="shared" si="6"/>
        <v>5.6408547154159373E-4</v>
      </c>
      <c r="O84" s="96">
        <f>Amnt_Deposited!B79</f>
        <v>2065</v>
      </c>
      <c r="P84" s="99">
        <f>Amnt_Deposited!D79</f>
        <v>0</v>
      </c>
      <c r="Q84" s="284">
        <f>MCF!R83</f>
        <v>0.6</v>
      </c>
      <c r="R84" s="67">
        <f t="shared" si="19"/>
        <v>0</v>
      </c>
      <c r="S84" s="67">
        <f t="shared" si="7"/>
        <v>0</v>
      </c>
      <c r="T84" s="67">
        <f t="shared" si="8"/>
        <v>0</v>
      </c>
      <c r="U84" s="67">
        <f t="shared" si="9"/>
        <v>2.4110365826299975E-2</v>
      </c>
      <c r="V84" s="67">
        <f t="shared" si="10"/>
        <v>1.7481987754388241E-3</v>
      </c>
      <c r="W84" s="100">
        <f t="shared" si="11"/>
        <v>1.1654658502925493E-3</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1.0880492348583012E-2</v>
      </c>
      <c r="J85" s="67">
        <f t="shared" si="18"/>
        <v>7.8892471134617195E-4</v>
      </c>
      <c r="K85" s="100">
        <f t="shared" ref="K85:K99" si="20">J85*CH4_fraction*conv</f>
        <v>5.2594980756411459E-4</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2.2480356092113667E-2</v>
      </c>
      <c r="V85" s="67">
        <f t="shared" ref="V85:V98" si="24">U84*(1-$W$10)+T85</f>
        <v>1.6300097341863063E-3</v>
      </c>
      <c r="W85" s="100">
        <f t="shared" ref="W85:W99" si="25">V85*CH4_fraction*conv</f>
        <v>1.0866731561242041E-3</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1.0144903823352756E-2</v>
      </c>
      <c r="J86" s="67">
        <f t="shared" si="18"/>
        <v>7.3558852523025492E-4</v>
      </c>
      <c r="K86" s="100">
        <f t="shared" si="20"/>
        <v>4.9039235015350328E-4</v>
      </c>
      <c r="O86" s="96">
        <f>Amnt_Deposited!B81</f>
        <v>2067</v>
      </c>
      <c r="P86" s="99">
        <f>Amnt_Deposited!D81</f>
        <v>0</v>
      </c>
      <c r="Q86" s="284">
        <f>MCF!R85</f>
        <v>0.6</v>
      </c>
      <c r="R86" s="67">
        <f t="shared" si="19"/>
        <v>0</v>
      </c>
      <c r="S86" s="67">
        <f t="shared" si="21"/>
        <v>0</v>
      </c>
      <c r="T86" s="67">
        <f t="shared" si="22"/>
        <v>0</v>
      </c>
      <c r="U86" s="67">
        <f t="shared" si="23"/>
        <v>2.0960545089571819E-2</v>
      </c>
      <c r="V86" s="67">
        <f t="shared" si="24"/>
        <v>1.5198110025418496E-3</v>
      </c>
      <c r="W86" s="100">
        <f t="shared" si="25"/>
        <v>1.0132073350278996E-3</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9.4590456284343351E-3</v>
      </c>
      <c r="J87" s="67">
        <f t="shared" si="18"/>
        <v>6.858581949184204E-4</v>
      </c>
      <c r="K87" s="100">
        <f t="shared" si="20"/>
        <v>4.5723879661228027E-4</v>
      </c>
      <c r="O87" s="96">
        <f>Amnt_Deposited!B82</f>
        <v>2068</v>
      </c>
      <c r="P87" s="99">
        <f>Amnt_Deposited!D82</f>
        <v>0</v>
      </c>
      <c r="Q87" s="284">
        <f>MCF!R86</f>
        <v>0.6</v>
      </c>
      <c r="R87" s="67">
        <f t="shared" si="19"/>
        <v>0</v>
      </c>
      <c r="S87" s="67">
        <f t="shared" si="21"/>
        <v>0</v>
      </c>
      <c r="T87" s="67">
        <f t="shared" si="22"/>
        <v>0</v>
      </c>
      <c r="U87" s="67">
        <f t="shared" si="23"/>
        <v>1.9543482703376736E-2</v>
      </c>
      <c r="V87" s="67">
        <f t="shared" si="24"/>
        <v>1.4170623861950839E-3</v>
      </c>
      <c r="W87" s="100">
        <f t="shared" si="25"/>
        <v>9.447082574633892E-4</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8.81955568616055E-3</v>
      </c>
      <c r="J88" s="67">
        <f t="shared" si="18"/>
        <v>6.3948994227378431E-4</v>
      </c>
      <c r="K88" s="100">
        <f t="shared" si="20"/>
        <v>4.2632662818252286E-4</v>
      </c>
      <c r="O88" s="96">
        <f>Amnt_Deposited!B83</f>
        <v>2069</v>
      </c>
      <c r="P88" s="99">
        <f>Amnt_Deposited!D83</f>
        <v>0</v>
      </c>
      <c r="Q88" s="284">
        <f>MCF!R87</f>
        <v>0.6</v>
      </c>
      <c r="R88" s="67">
        <f t="shared" si="19"/>
        <v>0</v>
      </c>
      <c r="S88" s="67">
        <f t="shared" si="21"/>
        <v>0</v>
      </c>
      <c r="T88" s="67">
        <f t="shared" si="22"/>
        <v>0</v>
      </c>
      <c r="U88" s="67">
        <f t="shared" si="23"/>
        <v>1.8222222492067265E-2</v>
      </c>
      <c r="V88" s="67">
        <f t="shared" si="24"/>
        <v>1.3212602113094726E-3</v>
      </c>
      <c r="W88" s="100">
        <f t="shared" si="25"/>
        <v>8.8084014087298171E-4</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8.2232992160924615E-3</v>
      </c>
      <c r="J89" s="67">
        <f t="shared" si="18"/>
        <v>5.9625647006808806E-4</v>
      </c>
      <c r="K89" s="100">
        <f t="shared" si="20"/>
        <v>3.9750431337872533E-4</v>
      </c>
      <c r="O89" s="96">
        <f>Amnt_Deposited!B84</f>
        <v>2070</v>
      </c>
      <c r="P89" s="99">
        <f>Amnt_Deposited!D84</f>
        <v>0</v>
      </c>
      <c r="Q89" s="284">
        <f>MCF!R88</f>
        <v>0.6</v>
      </c>
      <c r="R89" s="67">
        <f t="shared" si="19"/>
        <v>0</v>
      </c>
      <c r="S89" s="67">
        <f t="shared" si="21"/>
        <v>0</v>
      </c>
      <c r="T89" s="67">
        <f t="shared" si="22"/>
        <v>0</v>
      </c>
      <c r="U89" s="67">
        <f t="shared" si="23"/>
        <v>1.6990287636554687E-2</v>
      </c>
      <c r="V89" s="67">
        <f t="shared" si="24"/>
        <v>1.2319348555125797E-3</v>
      </c>
      <c r="W89" s="100">
        <f t="shared" si="25"/>
        <v>8.2128990367505309E-4</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7.6673533683220404E-3</v>
      </c>
      <c r="J90" s="67">
        <f t="shared" si="18"/>
        <v>5.5594584777042132E-4</v>
      </c>
      <c r="K90" s="100">
        <f t="shared" si="20"/>
        <v>3.7063056518028088E-4</v>
      </c>
      <c r="O90" s="96">
        <f>Amnt_Deposited!B85</f>
        <v>2071</v>
      </c>
      <c r="P90" s="99">
        <f>Amnt_Deposited!D85</f>
        <v>0</v>
      </c>
      <c r="Q90" s="284">
        <f>MCF!R89</f>
        <v>0.6</v>
      </c>
      <c r="R90" s="67">
        <f t="shared" si="19"/>
        <v>0</v>
      </c>
      <c r="S90" s="67">
        <f t="shared" si="21"/>
        <v>0</v>
      </c>
      <c r="T90" s="67">
        <f t="shared" si="22"/>
        <v>0</v>
      </c>
      <c r="U90" s="67">
        <f t="shared" si="23"/>
        <v>1.584163919074803E-2</v>
      </c>
      <c r="V90" s="67">
        <f t="shared" si="24"/>
        <v>1.1486484458066567E-3</v>
      </c>
      <c r="W90" s="100">
        <f t="shared" si="25"/>
        <v>7.6576563053777115E-4</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7.1489928956585264E-3</v>
      </c>
      <c r="J91" s="67">
        <f t="shared" si="18"/>
        <v>5.1836047266351395E-4</v>
      </c>
      <c r="K91" s="100">
        <f t="shared" si="20"/>
        <v>3.4557364844234263E-4</v>
      </c>
      <c r="O91" s="96">
        <f>Amnt_Deposited!B86</f>
        <v>2072</v>
      </c>
      <c r="P91" s="99">
        <f>Amnt_Deposited!D86</f>
        <v>0</v>
      </c>
      <c r="Q91" s="284">
        <f>MCF!R90</f>
        <v>0.6</v>
      </c>
      <c r="R91" s="67">
        <f t="shared" si="19"/>
        <v>0</v>
      </c>
      <c r="S91" s="67">
        <f t="shared" si="21"/>
        <v>0</v>
      </c>
      <c r="T91" s="67">
        <f t="shared" si="22"/>
        <v>0</v>
      </c>
      <c r="U91" s="67">
        <f t="shared" si="23"/>
        <v>1.4770646478633331E-2</v>
      </c>
      <c r="V91" s="67">
        <f t="shared" si="24"/>
        <v>1.0709927121146992E-3</v>
      </c>
      <c r="W91" s="100">
        <f t="shared" si="25"/>
        <v>7.1399514140979949E-4</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6.6656767944635398E-3</v>
      </c>
      <c r="J92" s="67">
        <f t="shared" si="18"/>
        <v>4.8331610119498665E-4</v>
      </c>
      <c r="K92" s="100">
        <f t="shared" si="20"/>
        <v>3.2221073412999108E-4</v>
      </c>
      <c r="O92" s="96">
        <f>Amnt_Deposited!B87</f>
        <v>2073</v>
      </c>
      <c r="P92" s="99">
        <f>Amnt_Deposited!D87</f>
        <v>0</v>
      </c>
      <c r="Q92" s="284">
        <f>MCF!R91</f>
        <v>0.6</v>
      </c>
      <c r="R92" s="67">
        <f t="shared" si="19"/>
        <v>0</v>
      </c>
      <c r="S92" s="67">
        <f t="shared" si="21"/>
        <v>0</v>
      </c>
      <c r="T92" s="67">
        <f t="shared" si="22"/>
        <v>0</v>
      </c>
      <c r="U92" s="67">
        <f t="shared" si="23"/>
        <v>1.3772059492693275E-2</v>
      </c>
      <c r="V92" s="67">
        <f t="shared" si="24"/>
        <v>9.9858698594005603E-4</v>
      </c>
      <c r="W92" s="100">
        <f t="shared" si="25"/>
        <v>6.6572465729337069E-4</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6.2150358486482964E-3</v>
      </c>
      <c r="J93" s="67">
        <f t="shared" si="18"/>
        <v>4.5064094581524349E-4</v>
      </c>
      <c r="K93" s="100">
        <f t="shared" si="20"/>
        <v>3.0042729721016233E-4</v>
      </c>
      <c r="O93" s="96">
        <f>Amnt_Deposited!B88</f>
        <v>2074</v>
      </c>
      <c r="P93" s="99">
        <f>Amnt_Deposited!D88</f>
        <v>0</v>
      </c>
      <c r="Q93" s="284">
        <f>MCF!R92</f>
        <v>0.6</v>
      </c>
      <c r="R93" s="67">
        <f t="shared" si="19"/>
        <v>0</v>
      </c>
      <c r="S93" s="67">
        <f t="shared" si="21"/>
        <v>0</v>
      </c>
      <c r="T93" s="67">
        <f t="shared" si="22"/>
        <v>0</v>
      </c>
      <c r="U93" s="67">
        <f t="shared" si="23"/>
        <v>1.2840983158364258E-2</v>
      </c>
      <c r="V93" s="67">
        <f t="shared" si="24"/>
        <v>9.3107633432901616E-4</v>
      </c>
      <c r="W93" s="100">
        <f t="shared" si="25"/>
        <v>6.2071755621934403E-4</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5.7948610157735917E-3</v>
      </c>
      <c r="J94" s="67">
        <f t="shared" si="18"/>
        <v>4.2017483287470436E-4</v>
      </c>
      <c r="K94" s="100">
        <f t="shared" si="20"/>
        <v>2.8011655524980291E-4</v>
      </c>
      <c r="O94" s="96">
        <f>Amnt_Deposited!B89</f>
        <v>2075</v>
      </c>
      <c r="P94" s="99">
        <f>Amnt_Deposited!D89</f>
        <v>0</v>
      </c>
      <c r="Q94" s="284">
        <f>MCF!R93</f>
        <v>0.6</v>
      </c>
      <c r="R94" s="67">
        <f t="shared" si="19"/>
        <v>0</v>
      </c>
      <c r="S94" s="67">
        <f t="shared" si="21"/>
        <v>0</v>
      </c>
      <c r="T94" s="67">
        <f t="shared" si="22"/>
        <v>0</v>
      </c>
      <c r="U94" s="67">
        <f t="shared" si="23"/>
        <v>1.1972853338375198E-2</v>
      </c>
      <c r="V94" s="67">
        <f t="shared" si="24"/>
        <v>8.6812981998905911E-4</v>
      </c>
      <c r="W94" s="100">
        <f t="shared" si="25"/>
        <v>5.7875321332603934E-4</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5.4030925983212024E-3</v>
      </c>
      <c r="J95" s="67">
        <f t="shared" si="18"/>
        <v>3.9176841745238898E-4</v>
      </c>
      <c r="K95" s="100">
        <f t="shared" si="20"/>
        <v>2.6117894496825928E-4</v>
      </c>
      <c r="O95" s="96">
        <f>Amnt_Deposited!B90</f>
        <v>2076</v>
      </c>
      <c r="P95" s="99">
        <f>Amnt_Deposited!D90</f>
        <v>0</v>
      </c>
      <c r="Q95" s="284">
        <f>MCF!R94</f>
        <v>0.6</v>
      </c>
      <c r="R95" s="67">
        <f t="shared" si="19"/>
        <v>0</v>
      </c>
      <c r="S95" s="67">
        <f t="shared" si="21"/>
        <v>0</v>
      </c>
      <c r="T95" s="67">
        <f t="shared" si="22"/>
        <v>0</v>
      </c>
      <c r="U95" s="67">
        <f t="shared" si="23"/>
        <v>1.1163414459341336E-2</v>
      </c>
      <c r="V95" s="67">
        <f t="shared" si="24"/>
        <v>8.0943887903386208E-4</v>
      </c>
      <c r="W95" s="100">
        <f t="shared" si="25"/>
        <v>5.3962591935590798E-4</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5.0378101470542613E-3</v>
      </c>
      <c r="J96" s="67">
        <f t="shared" si="18"/>
        <v>3.6528245126694111E-4</v>
      </c>
      <c r="K96" s="100">
        <f t="shared" si="20"/>
        <v>2.4352163417796073E-4</v>
      </c>
      <c r="O96" s="96">
        <f>Amnt_Deposited!B91</f>
        <v>2077</v>
      </c>
      <c r="P96" s="99">
        <f>Amnt_Deposited!D91</f>
        <v>0</v>
      </c>
      <c r="Q96" s="284">
        <f>MCF!R95</f>
        <v>0.6</v>
      </c>
      <c r="R96" s="67">
        <f t="shared" si="19"/>
        <v>0</v>
      </c>
      <c r="S96" s="67">
        <f t="shared" si="21"/>
        <v>0</v>
      </c>
      <c r="T96" s="67">
        <f t="shared" si="22"/>
        <v>0</v>
      </c>
      <c r="U96" s="67">
        <f t="shared" si="23"/>
        <v>1.0408698650938564E-2</v>
      </c>
      <c r="V96" s="67">
        <f t="shared" si="24"/>
        <v>7.5471580840277147E-4</v>
      </c>
      <c r="W96" s="100">
        <f t="shared" si="25"/>
        <v>5.0314387226851431E-4</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4.6972230469728695E-3</v>
      </c>
      <c r="J97" s="67">
        <f t="shared" si="18"/>
        <v>3.4058710008139163E-4</v>
      </c>
      <c r="K97" s="100">
        <f t="shared" si="20"/>
        <v>2.2705806672092775E-4</v>
      </c>
      <c r="O97" s="96">
        <f>Amnt_Deposited!B92</f>
        <v>2078</v>
      </c>
      <c r="P97" s="99">
        <f>Amnt_Deposited!D92</f>
        <v>0</v>
      </c>
      <c r="Q97" s="284">
        <f>MCF!R96</f>
        <v>0.6</v>
      </c>
      <c r="R97" s="67">
        <f t="shared" si="19"/>
        <v>0</v>
      </c>
      <c r="S97" s="67">
        <f t="shared" si="21"/>
        <v>0</v>
      </c>
      <c r="T97" s="67">
        <f t="shared" si="22"/>
        <v>0</v>
      </c>
      <c r="U97" s="67">
        <f t="shared" si="23"/>
        <v>9.7050062953984977E-3</v>
      </c>
      <c r="V97" s="67">
        <f t="shared" si="24"/>
        <v>7.0369235554006582E-4</v>
      </c>
      <c r="W97" s="100">
        <f t="shared" si="25"/>
        <v>4.6912823702671051E-4</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4.3796617397172917E-3</v>
      </c>
      <c r="J98" s="67">
        <f t="shared" si="18"/>
        <v>3.1756130725557819E-4</v>
      </c>
      <c r="K98" s="100">
        <f t="shared" si="20"/>
        <v>2.1170753817038545E-4</v>
      </c>
      <c r="O98" s="96">
        <f>Amnt_Deposited!B93</f>
        <v>2079</v>
      </c>
      <c r="P98" s="99">
        <f>Amnt_Deposited!D93</f>
        <v>0</v>
      </c>
      <c r="Q98" s="284">
        <f>MCF!R97</f>
        <v>0.6</v>
      </c>
      <c r="R98" s="67">
        <f t="shared" si="19"/>
        <v>0</v>
      </c>
      <c r="S98" s="67">
        <f t="shared" si="21"/>
        <v>0</v>
      </c>
      <c r="T98" s="67">
        <f t="shared" si="22"/>
        <v>0</v>
      </c>
      <c r="U98" s="67">
        <f t="shared" si="23"/>
        <v>9.0488878919778807E-3</v>
      </c>
      <c r="V98" s="67">
        <f t="shared" si="24"/>
        <v>6.561184034206166E-4</v>
      </c>
      <c r="W98" s="100">
        <f t="shared" si="25"/>
        <v>4.3741226894707769E-4</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4.0835695393909369E-3</v>
      </c>
      <c r="J99" s="68">
        <f t="shared" si="18"/>
        <v>2.9609220032635514E-4</v>
      </c>
      <c r="K99" s="102">
        <f t="shared" si="20"/>
        <v>1.9739480021757009E-4</v>
      </c>
      <c r="O99" s="97">
        <f>Amnt_Deposited!B94</f>
        <v>2080</v>
      </c>
      <c r="P99" s="101">
        <f>Amnt_Deposited!D94</f>
        <v>0</v>
      </c>
      <c r="Q99" s="285">
        <f>MCF!R98</f>
        <v>0.6</v>
      </c>
      <c r="R99" s="68">
        <f t="shared" si="19"/>
        <v>0</v>
      </c>
      <c r="S99" s="68">
        <f>R99*$W$12</f>
        <v>0</v>
      </c>
      <c r="T99" s="68">
        <f>R99*(1-$W$12)</f>
        <v>0</v>
      </c>
      <c r="U99" s="68">
        <f>S99+U98*$W$10</f>
        <v>8.4371271475019403E-3</v>
      </c>
      <c r="V99" s="68">
        <f>U98*(1-$W$10)+T99</f>
        <v>6.1176074447594068E-4</v>
      </c>
      <c r="W99" s="102">
        <f t="shared" si="25"/>
        <v>4.0784049631729377E-4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0.11470638720000002</v>
      </c>
      <c r="D36" s="418">
        <f>Dry_Matter_Content!E23</f>
        <v>0.44</v>
      </c>
      <c r="E36" s="284">
        <f>MCF!R35</f>
        <v>0.6</v>
      </c>
      <c r="F36" s="67">
        <f t="shared" si="0"/>
        <v>9.0847458662400016E-3</v>
      </c>
      <c r="G36" s="67">
        <f t="shared" si="1"/>
        <v>9.0847458662400016E-3</v>
      </c>
      <c r="H36" s="67">
        <f t="shared" si="2"/>
        <v>0</v>
      </c>
      <c r="I36" s="67">
        <f t="shared" si="3"/>
        <v>9.0847458662400016E-3</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0.1264594875708</v>
      </c>
      <c r="D37" s="418">
        <f>Dry_Matter_Content!E24</f>
        <v>0.44</v>
      </c>
      <c r="E37" s="284">
        <f>MCF!R36</f>
        <v>0.6</v>
      </c>
      <c r="F37" s="67">
        <f t="shared" si="0"/>
        <v>1.001559141560736E-2</v>
      </c>
      <c r="G37" s="67">
        <f t="shared" si="1"/>
        <v>1.001559141560736E-2</v>
      </c>
      <c r="H37" s="67">
        <f t="shared" si="2"/>
        <v>0</v>
      </c>
      <c r="I37" s="67">
        <f t="shared" si="3"/>
        <v>1.7680071870673487E-2</v>
      </c>
      <c r="J37" s="67">
        <f t="shared" si="4"/>
        <v>1.4202654111738757E-3</v>
      </c>
      <c r="K37" s="100">
        <f t="shared" si="6"/>
        <v>9.4684360744925046E-4</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0.139317270258348</v>
      </c>
      <c r="D38" s="418">
        <f>Dry_Matter_Content!E25</f>
        <v>0.44</v>
      </c>
      <c r="E38" s="284">
        <f>MCF!R37</f>
        <v>0.6</v>
      </c>
      <c r="F38" s="67">
        <f t="shared" si="0"/>
        <v>1.1033927804461162E-2</v>
      </c>
      <c r="G38" s="67">
        <f t="shared" si="1"/>
        <v>1.1033927804461162E-2</v>
      </c>
      <c r="H38" s="67">
        <f t="shared" si="2"/>
        <v>0</v>
      </c>
      <c r="I38" s="67">
        <f t="shared" si="3"/>
        <v>2.5949982396643791E-2</v>
      </c>
      <c r="J38" s="67">
        <f t="shared" si="4"/>
        <v>2.7640172784908568E-3</v>
      </c>
      <c r="K38" s="100">
        <f t="shared" si="6"/>
        <v>1.8426781856605711E-3</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0.15337838660901321</v>
      </c>
      <c r="D39" s="418">
        <f>Dry_Matter_Content!E26</f>
        <v>0.44</v>
      </c>
      <c r="E39" s="284">
        <f>MCF!R38</f>
        <v>0.6</v>
      </c>
      <c r="F39" s="67">
        <f t="shared" si="0"/>
        <v>1.2147568219433845E-2</v>
      </c>
      <c r="G39" s="67">
        <f t="shared" si="1"/>
        <v>1.2147568219433845E-2</v>
      </c>
      <c r="H39" s="67">
        <f t="shared" si="2"/>
        <v>0</v>
      </c>
      <c r="I39" s="67">
        <f t="shared" si="3"/>
        <v>3.4040655358777712E-2</v>
      </c>
      <c r="J39" s="67">
        <f t="shared" si="4"/>
        <v>4.0568952572999214E-3</v>
      </c>
      <c r="K39" s="100">
        <f t="shared" si="6"/>
        <v>2.7045968381999475E-3</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0.16875000421366879</v>
      </c>
      <c r="D40" s="418">
        <f>Dry_Matter_Content!E27</f>
        <v>0.44</v>
      </c>
      <c r="E40" s="284">
        <f>MCF!R39</f>
        <v>0.6</v>
      </c>
      <c r="F40" s="67">
        <f t="shared" si="0"/>
        <v>1.3365000333722567E-2</v>
      </c>
      <c r="G40" s="67">
        <f t="shared" si="1"/>
        <v>1.3365000333722567E-2</v>
      </c>
      <c r="H40" s="67">
        <f t="shared" si="2"/>
        <v>0</v>
      </c>
      <c r="I40" s="67">
        <f t="shared" si="3"/>
        <v>4.2083903593806468E-2</v>
      </c>
      <c r="J40" s="67">
        <f t="shared" si="4"/>
        <v>5.3217520986938074E-3</v>
      </c>
      <c r="K40" s="100">
        <f t="shared" si="6"/>
        <v>3.5478347324625382E-3</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0.18554852456636464</v>
      </c>
      <c r="D41" s="418">
        <f>Dry_Matter_Content!E28</f>
        <v>0.44</v>
      </c>
      <c r="E41" s="284">
        <f>MCF!R40</f>
        <v>0.6</v>
      </c>
      <c r="F41" s="67">
        <f t="shared" si="0"/>
        <v>1.469544314565608E-2</v>
      </c>
      <c r="G41" s="67">
        <f t="shared" si="1"/>
        <v>1.469544314565608E-2</v>
      </c>
      <c r="H41" s="67">
        <f t="shared" si="2"/>
        <v>0</v>
      </c>
      <c r="I41" s="67">
        <f t="shared" si="3"/>
        <v>5.0200151952784704E-2</v>
      </c>
      <c r="J41" s="67">
        <f t="shared" si="4"/>
        <v>6.5791947866778409E-3</v>
      </c>
      <c r="K41" s="100">
        <f t="shared" si="6"/>
        <v>4.3861298577852273E-3</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0.20390036011809948</v>
      </c>
      <c r="D42" s="418">
        <f>Dry_Matter_Content!E29</f>
        <v>0.44</v>
      </c>
      <c r="E42" s="284">
        <f>MCF!R41</f>
        <v>0.6</v>
      </c>
      <c r="F42" s="67">
        <f t="shared" si="0"/>
        <v>1.6148908521353478E-2</v>
      </c>
      <c r="G42" s="67">
        <f t="shared" si="1"/>
        <v>1.6148908521353478E-2</v>
      </c>
      <c r="H42" s="67">
        <f t="shared" si="2"/>
        <v>0</v>
      </c>
      <c r="I42" s="67">
        <f t="shared" si="3"/>
        <v>5.850101051171018E-2</v>
      </c>
      <c r="J42" s="67">
        <f t="shared" si="4"/>
        <v>7.8480499624280029E-3</v>
      </c>
      <c r="K42" s="100">
        <f t="shared" si="6"/>
        <v>5.2320333082853353E-3</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0.22394277557297346</v>
      </c>
      <c r="D43" s="418">
        <f>Dry_Matter_Content!E30</f>
        <v>0.44</v>
      </c>
      <c r="E43" s="284">
        <f>MCF!R42</f>
        <v>0.6</v>
      </c>
      <c r="F43" s="67">
        <f t="shared" si="0"/>
        <v>1.7736267825379497E-2</v>
      </c>
      <c r="G43" s="67">
        <f t="shared" si="1"/>
        <v>1.7736267825379497E-2</v>
      </c>
      <c r="H43" s="67">
        <f t="shared" si="2"/>
        <v>0</v>
      </c>
      <c r="I43" s="67">
        <f t="shared" si="3"/>
        <v>6.7091512129444586E-2</v>
      </c>
      <c r="J43" s="67">
        <f t="shared" si="4"/>
        <v>9.1457662076450952E-3</v>
      </c>
      <c r="K43" s="100">
        <f t="shared" si="6"/>
        <v>6.0971774717633962E-3</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0.24582479866518972</v>
      </c>
      <c r="D44" s="418">
        <f>Dry_Matter_Content!E31</f>
        <v>0.44</v>
      </c>
      <c r="E44" s="284">
        <f>MCF!R43</f>
        <v>0.6</v>
      </c>
      <c r="F44" s="67">
        <f t="shared" si="0"/>
        <v>1.9469324054283026E-2</v>
      </c>
      <c r="G44" s="67">
        <f t="shared" si="1"/>
        <v>1.9469324054283026E-2</v>
      </c>
      <c r="H44" s="67">
        <f t="shared" si="2"/>
        <v>0</v>
      </c>
      <c r="I44" s="67">
        <f t="shared" si="3"/>
        <v>7.6072072330144944E-2</v>
      </c>
      <c r="J44" s="67">
        <f t="shared" si="4"/>
        <v>1.0488763853582666E-2</v>
      </c>
      <c r="K44" s="100">
        <f t="shared" si="6"/>
        <v>6.9925092357217772E-3</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0.26970820607784107</v>
      </c>
      <c r="D45" s="418">
        <f>Dry_Matter_Content!E32</f>
        <v>0.44</v>
      </c>
      <c r="E45" s="284">
        <f>MCF!R44</f>
        <v>0.6</v>
      </c>
      <c r="F45" s="67">
        <f t="shared" si="0"/>
        <v>2.136088992136501E-2</v>
      </c>
      <c r="G45" s="67">
        <f t="shared" si="1"/>
        <v>2.136088992136501E-2</v>
      </c>
      <c r="H45" s="67">
        <f t="shared" si="2"/>
        <v>0</v>
      </c>
      <c r="I45" s="67">
        <f t="shared" si="3"/>
        <v>8.5540220871883579E-2</v>
      </c>
      <c r="J45" s="67">
        <f t="shared" si="4"/>
        <v>1.1892741379626374E-2</v>
      </c>
      <c r="K45" s="100">
        <f t="shared" si="6"/>
        <v>7.9284942530842492E-3</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0.29576859062065269</v>
      </c>
      <c r="D46" s="418">
        <f>Dry_Matter_Content!E33</f>
        <v>0.44</v>
      </c>
      <c r="E46" s="284">
        <f>MCF!R45</f>
        <v>0.6</v>
      </c>
      <c r="F46" s="67">
        <f t="shared" si="0"/>
        <v>2.3424872377155691E-2</v>
      </c>
      <c r="G46" s="67">
        <f t="shared" si="1"/>
        <v>2.3424872377155691E-2</v>
      </c>
      <c r="H46" s="67">
        <f t="shared" si="2"/>
        <v>0</v>
      </c>
      <c r="I46" s="67">
        <f t="shared" si="3"/>
        <v>9.5592147130647509E-2</v>
      </c>
      <c r="J46" s="67">
        <f t="shared" si="4"/>
        <v>1.3372946118391765E-2</v>
      </c>
      <c r="K46" s="100">
        <f t="shared" si="6"/>
        <v>8.9152974122611757E-3</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0.32419651627652613</v>
      </c>
      <c r="D47" s="418">
        <f>Dry_Matter_Content!E34</f>
        <v>0.44</v>
      </c>
      <c r="E47" s="284">
        <f>MCF!R46</f>
        <v>0.6</v>
      </c>
      <c r="F47" s="67">
        <f t="shared" si="0"/>
        <v>2.5676364089100869E-2</v>
      </c>
      <c r="G47" s="67">
        <f t="shared" si="1"/>
        <v>2.5676364089100869E-2</v>
      </c>
      <c r="H47" s="67">
        <f t="shared" si="2"/>
        <v>0</v>
      </c>
      <c r="I47" s="67">
        <f t="shared" si="3"/>
        <v>0.10632409536613313</v>
      </c>
      <c r="J47" s="67">
        <f t="shared" si="4"/>
        <v>1.4944415853615252E-2</v>
      </c>
      <c r="K47" s="100">
        <f t="shared" si="6"/>
        <v>9.9629439024101676E-3</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0.35519876825873964</v>
      </c>
      <c r="D48" s="418">
        <f>Dry_Matter_Content!E35</f>
        <v>0.44</v>
      </c>
      <c r="E48" s="284">
        <f>MCF!R47</f>
        <v>0.6</v>
      </c>
      <c r="F48" s="67">
        <f t="shared" si="0"/>
        <v>2.8131742446092178E-2</v>
      </c>
      <c r="G48" s="67">
        <f t="shared" si="1"/>
        <v>2.8131742446092178E-2</v>
      </c>
      <c r="H48" s="67">
        <f t="shared" si="2"/>
        <v>0</v>
      </c>
      <c r="I48" s="67">
        <f t="shared" si="3"/>
        <v>0.11783364086293729</v>
      </c>
      <c r="J48" s="67">
        <f t="shared" si="4"/>
        <v>1.6622196949288012E-2</v>
      </c>
      <c r="K48" s="100">
        <f t="shared" si="6"/>
        <v>1.1081464632858674E-2</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0.38912837100000014</v>
      </c>
      <c r="D49" s="418">
        <f>Dry_Matter_Content!E36</f>
        <v>0.44</v>
      </c>
      <c r="E49" s="284">
        <f>MCF!R48</f>
        <v>0.6</v>
      </c>
      <c r="F49" s="67">
        <f t="shared" si="0"/>
        <v>3.0818966983200004E-2</v>
      </c>
      <c r="G49" s="67">
        <f t="shared" si="1"/>
        <v>3.0818966983200004E-2</v>
      </c>
      <c r="H49" s="67">
        <f t="shared" si="2"/>
        <v>0</v>
      </c>
      <c r="I49" s="67">
        <f t="shared" si="3"/>
        <v>0.13023106399071413</v>
      </c>
      <c r="J49" s="67">
        <f t="shared" si="4"/>
        <v>1.8421543855423158E-2</v>
      </c>
      <c r="K49" s="100">
        <f t="shared" si="6"/>
        <v>1.2281029236948772E-2</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0.10987136671687775</v>
      </c>
      <c r="J50" s="67">
        <f t="shared" si="4"/>
        <v>2.0359697273836384E-2</v>
      </c>
      <c r="K50" s="100">
        <f t="shared" si="6"/>
        <v>1.3573131515890922E-2</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9.2694606450388684E-2</v>
      </c>
      <c r="J51" s="67">
        <f t="shared" si="4"/>
        <v>1.7176760266489066E-2</v>
      </c>
      <c r="K51" s="100">
        <f t="shared" si="6"/>
        <v>1.145117351099271E-2</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7.820317815044113E-2</v>
      </c>
      <c r="J52" s="67">
        <f t="shared" si="4"/>
        <v>1.4491428299947548E-2</v>
      </c>
      <c r="K52" s="100">
        <f t="shared" si="6"/>
        <v>9.6609521999650311E-3</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6.5977269951546236E-2</v>
      </c>
      <c r="J53" s="67">
        <f t="shared" si="4"/>
        <v>1.2225908198894892E-2</v>
      </c>
      <c r="K53" s="100">
        <f t="shared" si="6"/>
        <v>8.1506054659299283E-3</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5.5662701353201352E-2</v>
      </c>
      <c r="J54" s="67">
        <f t="shared" si="4"/>
        <v>1.0314568598344884E-2</v>
      </c>
      <c r="K54" s="100">
        <f t="shared" si="6"/>
        <v>6.8763790655632555E-3</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4.6960662728407897E-2</v>
      </c>
      <c r="J55" s="67">
        <f t="shared" si="4"/>
        <v>8.7020386247934536E-3</v>
      </c>
      <c r="K55" s="100">
        <f t="shared" si="6"/>
        <v>5.8013590831956351E-3</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3.9619058908006884E-2</v>
      </c>
      <c r="J56" s="67">
        <f t="shared" si="4"/>
        <v>7.3416038204010166E-3</v>
      </c>
      <c r="K56" s="100">
        <f t="shared" si="6"/>
        <v>4.8944025469340111E-3</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3.3425206067344948E-2</v>
      </c>
      <c r="J57" s="67">
        <f t="shared" si="4"/>
        <v>6.1938528406619339E-3</v>
      </c>
      <c r="K57" s="100">
        <f t="shared" si="6"/>
        <v>4.1292352271079559E-3</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2.8199670346502906E-2</v>
      </c>
      <c r="J58" s="67">
        <f t="shared" si="4"/>
        <v>5.2255357208420405E-3</v>
      </c>
      <c r="K58" s="100">
        <f t="shared" si="6"/>
        <v>3.48369048056136E-3</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2.3791069710960854E-2</v>
      </c>
      <c r="J59" s="67">
        <f t="shared" si="4"/>
        <v>4.4086006355420516E-3</v>
      </c>
      <c r="K59" s="100">
        <f t="shared" si="6"/>
        <v>2.9390670903613678E-3</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2.0071688464329569E-2</v>
      </c>
      <c r="J60" s="67">
        <f t="shared" si="4"/>
        <v>3.7193812466312856E-3</v>
      </c>
      <c r="K60" s="100">
        <f t="shared" si="6"/>
        <v>2.4795874977541904E-3</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1.6933777367038355E-2</v>
      </c>
      <c r="J61" s="67">
        <f t="shared" si="4"/>
        <v>3.1379110972912126E-3</v>
      </c>
      <c r="K61" s="100">
        <f t="shared" si="6"/>
        <v>2.0919407315274749E-3</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1.4286432176646408E-2</v>
      </c>
      <c r="J62" s="67">
        <f t="shared" si="4"/>
        <v>2.647345190391948E-3</v>
      </c>
      <c r="K62" s="100">
        <f t="shared" si="6"/>
        <v>1.764896793594632E-3</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1.2052960182127067E-2</v>
      </c>
      <c r="J63" s="67">
        <f t="shared" si="4"/>
        <v>2.2334719945193413E-3</v>
      </c>
      <c r="K63" s="100">
        <f t="shared" si="6"/>
        <v>1.4889813296795609E-3</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1.0168658441497747E-2</v>
      </c>
      <c r="J64" s="67">
        <f t="shared" si="4"/>
        <v>1.8843017406293195E-3</v>
      </c>
      <c r="K64" s="100">
        <f t="shared" si="6"/>
        <v>1.2562011604195463E-3</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8.5789393590774664E-3</v>
      </c>
      <c r="J65" s="67">
        <f t="shared" si="4"/>
        <v>1.5897190824202814E-3</v>
      </c>
      <c r="K65" s="100">
        <f t="shared" si="6"/>
        <v>1.0598127216135209E-3</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7.2377493009675884E-3</v>
      </c>
      <c r="J66" s="67">
        <f t="shared" si="4"/>
        <v>1.3411900581098782E-3</v>
      </c>
      <c r="K66" s="100">
        <f t="shared" si="6"/>
        <v>8.9412670540658544E-4</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6.1062344365714252E-3</v>
      </c>
      <c r="J67" s="67">
        <f t="shared" si="4"/>
        <v>1.1315148643961635E-3</v>
      </c>
      <c r="K67" s="100">
        <f t="shared" si="6"/>
        <v>7.5434324293077563E-4</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5.1516151560245535E-3</v>
      </c>
      <c r="J68" s="67">
        <f t="shared" si="4"/>
        <v>9.5461928054687141E-4</v>
      </c>
      <c r="K68" s="100">
        <f t="shared" si="6"/>
        <v>6.3641285369791427E-4</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4.346236455782606E-3</v>
      </c>
      <c r="J69" s="67">
        <f t="shared" si="4"/>
        <v>8.0537870024194791E-4</v>
      </c>
      <c r="K69" s="100">
        <f t="shared" si="6"/>
        <v>5.3691913349463187E-4</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3.6667667823523488E-3</v>
      </c>
      <c r="J70" s="67">
        <f t="shared" si="4"/>
        <v>6.7946967343025702E-4</v>
      </c>
      <c r="K70" s="100">
        <f t="shared" si="6"/>
        <v>4.5297978228683801E-4</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3.0935221249350064E-3</v>
      </c>
      <c r="J71" s="67">
        <f t="shared" si="4"/>
        <v>5.7324465741734245E-4</v>
      </c>
      <c r="K71" s="100">
        <f t="shared" si="6"/>
        <v>3.8216310494489493E-4</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2.6098957761701473E-3</v>
      </c>
      <c r="J72" s="67">
        <f t="shared" si="4"/>
        <v>4.8362634876485903E-4</v>
      </c>
      <c r="K72" s="100">
        <f t="shared" si="6"/>
        <v>3.2241756584323932E-4</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2.2018772413382637E-3</v>
      </c>
      <c r="J73" s="67">
        <f t="shared" si="4"/>
        <v>4.0801853483188349E-4</v>
      </c>
      <c r="K73" s="100">
        <f t="shared" si="6"/>
        <v>2.7201235655458899E-4</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1.8576463589813975E-3</v>
      </c>
      <c r="J74" s="67">
        <f t="shared" si="4"/>
        <v>3.4423088235686618E-4</v>
      </c>
      <c r="K74" s="100">
        <f t="shared" si="6"/>
        <v>2.2948725490457743E-4</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1.5672308747509806E-3</v>
      </c>
      <c r="J75" s="67">
        <f t="shared" si="4"/>
        <v>2.9041548423041681E-4</v>
      </c>
      <c r="K75" s="100">
        <f t="shared" si="6"/>
        <v>1.9361032282027787E-4</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1.3222175485109761E-3</v>
      </c>
      <c r="J76" s="67">
        <f t="shared" si="4"/>
        <v>2.4501332624000455E-4</v>
      </c>
      <c r="K76" s="100">
        <f t="shared" si="6"/>
        <v>1.6334221749333635E-4</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1.1155084255650327E-3</v>
      </c>
      <c r="J77" s="67">
        <f t="shared" si="4"/>
        <v>2.0670912294594337E-4</v>
      </c>
      <c r="K77" s="100">
        <f t="shared" si="6"/>
        <v>1.3780608196396223E-4</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9.4111521126604412E-4</v>
      </c>
      <c r="J78" s="67">
        <f t="shared" si="4"/>
        <v>1.7439321429898864E-4</v>
      </c>
      <c r="K78" s="100">
        <f t="shared" si="6"/>
        <v>1.1626214286599243E-4</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7.9398579210883402E-4</v>
      </c>
      <c r="J79" s="67">
        <f t="shared" si="4"/>
        <v>1.471294191572101E-4</v>
      </c>
      <c r="K79" s="100">
        <f t="shared" si="6"/>
        <v>9.8086279438140063E-5</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6.6985787767963388E-4</v>
      </c>
      <c r="J80" s="67">
        <f t="shared" si="4"/>
        <v>1.2412791442920014E-4</v>
      </c>
      <c r="K80" s="100">
        <f t="shared" si="6"/>
        <v>8.2751942952800093E-5</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5.6513552351823118E-4</v>
      </c>
      <c r="J81" s="67">
        <f t="shared" si="4"/>
        <v>1.0472235416140274E-4</v>
      </c>
      <c r="K81" s="100">
        <f t="shared" si="6"/>
        <v>6.9814902774268487E-5</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4.7678495780110981E-4</v>
      </c>
      <c r="J82" s="67">
        <f t="shared" si="4"/>
        <v>8.8350565717121388E-5</v>
      </c>
      <c r="K82" s="100">
        <f t="shared" si="6"/>
        <v>5.890037714474759E-5</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4.0224669397918785E-4</v>
      </c>
      <c r="J83" s="67">
        <f t="shared" ref="J83:J99" si="16">I82*(1-$K$10)+H83</f>
        <v>7.4538263821921961E-5</v>
      </c>
      <c r="K83" s="100">
        <f t="shared" si="6"/>
        <v>4.9692175881281305E-5</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3.3936138330245319E-4</v>
      </c>
      <c r="J84" s="67">
        <f t="shared" si="16"/>
        <v>6.2885310676734656E-5</v>
      </c>
      <c r="K84" s="100">
        <f t="shared" si="6"/>
        <v>4.1923540451156435E-5</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2.8630725920375923E-4</v>
      </c>
      <c r="J85" s="67">
        <f t="shared" si="16"/>
        <v>5.3054124098693951E-5</v>
      </c>
      <c r="K85" s="100">
        <f t="shared" ref="K85:K99" si="18">J85*CH4_fraction*conv</f>
        <v>3.5369416065795965E-5</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2.4154736132635281E-4</v>
      </c>
      <c r="J86" s="67">
        <f t="shared" si="16"/>
        <v>4.4759897877406407E-5</v>
      </c>
      <c r="K86" s="100">
        <f t="shared" si="18"/>
        <v>2.9839931918270936E-5</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2.0378501029273788E-4</v>
      </c>
      <c r="J87" s="67">
        <f t="shared" si="16"/>
        <v>3.7762351033614938E-5</v>
      </c>
      <c r="K87" s="100">
        <f t="shared" si="18"/>
        <v>2.5174900689076626E-5</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1.7192624333371487E-4</v>
      </c>
      <c r="J88" s="67">
        <f t="shared" si="16"/>
        <v>3.185876695902301E-5</v>
      </c>
      <c r="K88" s="100">
        <f t="shared" si="18"/>
        <v>2.1239177972682006E-5</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1.450481225502438E-4</v>
      </c>
      <c r="J89" s="67">
        <f t="shared" si="16"/>
        <v>2.6878120783471077E-5</v>
      </c>
      <c r="K89" s="100">
        <f t="shared" si="18"/>
        <v>1.7918747188980718E-5</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1.2237199770900122E-4</v>
      </c>
      <c r="J90" s="67">
        <f t="shared" si="16"/>
        <v>2.2676124841242576E-5</v>
      </c>
      <c r="K90" s="100">
        <f t="shared" si="18"/>
        <v>1.5117416560828384E-5</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1.032409490036976E-4</v>
      </c>
      <c r="J91" s="67">
        <f t="shared" si="16"/>
        <v>1.9131048705303618E-5</v>
      </c>
      <c r="K91" s="100">
        <f t="shared" si="18"/>
        <v>1.2754032470202412E-5</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8.7100756306441143E-5</v>
      </c>
      <c r="J92" s="67">
        <f t="shared" si="16"/>
        <v>1.6140192697256461E-5</v>
      </c>
      <c r="K92" s="100">
        <f t="shared" si="18"/>
        <v>1.076012846483764E-5</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7.3483843594679979E-5</v>
      </c>
      <c r="J93" s="67">
        <f t="shared" si="16"/>
        <v>1.3616912711761165E-5</v>
      </c>
      <c r="K93" s="100">
        <f t="shared" si="18"/>
        <v>9.0779418078407756E-6</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6.1995733429103032E-5</v>
      </c>
      <c r="J94" s="67">
        <f t="shared" si="16"/>
        <v>1.1488110165576949E-5</v>
      </c>
      <c r="K94" s="100">
        <f t="shared" si="18"/>
        <v>7.6587401103846318E-6</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5.2303619073222506E-5</v>
      </c>
      <c r="J95" s="67">
        <f t="shared" si="16"/>
        <v>9.6921143558805284E-6</v>
      </c>
      <c r="K95" s="100">
        <f t="shared" si="18"/>
        <v>6.4614095705870187E-6</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4.4126723192737382E-5</v>
      </c>
      <c r="J96" s="67">
        <f t="shared" si="16"/>
        <v>8.1768958804851236E-6</v>
      </c>
      <c r="K96" s="100">
        <f t="shared" si="18"/>
        <v>5.4512639203234152E-6</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3.7228163829400177E-5</v>
      </c>
      <c r="J97" s="67">
        <f t="shared" si="16"/>
        <v>6.8985593633372076E-6</v>
      </c>
      <c r="K97" s="100">
        <f t="shared" si="18"/>
        <v>4.5990395755581384E-6</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3.1408092009351027E-5</v>
      </c>
      <c r="J98" s="67">
        <f t="shared" si="16"/>
        <v>5.820071820049151E-6</v>
      </c>
      <c r="K98" s="100">
        <f t="shared" si="18"/>
        <v>3.8800478800327668E-6</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2.649790218471148E-5</v>
      </c>
      <c r="J99" s="68">
        <f t="shared" si="16"/>
        <v>4.9101898246395484E-6</v>
      </c>
      <c r="K99" s="102">
        <f t="shared" si="18"/>
        <v>3.2734598830930321E-6</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8.8030483200000009E-2</v>
      </c>
      <c r="Q36" s="284">
        <f>MCF!R35</f>
        <v>0.6</v>
      </c>
      <c r="R36" s="67">
        <f t="shared" si="5"/>
        <v>1.13559323328E-2</v>
      </c>
      <c r="S36" s="67">
        <f t="shared" si="7"/>
        <v>1.13559323328E-2</v>
      </c>
      <c r="T36" s="67">
        <f t="shared" si="8"/>
        <v>0</v>
      </c>
      <c r="U36" s="67">
        <f t="shared" si="9"/>
        <v>1.13559323328E-2</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9.7050304414800004E-2</v>
      </c>
      <c r="Q37" s="284">
        <f>MCF!R36</f>
        <v>0.6</v>
      </c>
      <c r="R37" s="67">
        <f t="shared" si="5"/>
        <v>1.25194892695092E-2</v>
      </c>
      <c r="S37" s="67">
        <f t="shared" si="7"/>
        <v>1.25194892695092E-2</v>
      </c>
      <c r="T37" s="67">
        <f t="shared" si="8"/>
        <v>0</v>
      </c>
      <c r="U37" s="67">
        <f t="shared" si="9"/>
        <v>2.3484839036715301E-2</v>
      </c>
      <c r="V37" s="67">
        <f t="shared" si="10"/>
        <v>3.9058256559389826E-4</v>
      </c>
      <c r="W37" s="100">
        <f t="shared" si="11"/>
        <v>2.6038837706259882E-4</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0.10691790508198801</v>
      </c>
      <c r="Q38" s="284">
        <f>MCF!R37</f>
        <v>0.6</v>
      </c>
      <c r="R38" s="67">
        <f t="shared" si="5"/>
        <v>1.3792409755576452E-2</v>
      </c>
      <c r="S38" s="67">
        <f t="shared" si="7"/>
        <v>1.3792409755576452E-2</v>
      </c>
      <c r="T38" s="67">
        <f t="shared" si="8"/>
        <v>0</v>
      </c>
      <c r="U38" s="67">
        <f t="shared" si="9"/>
        <v>3.6469497529365874E-2</v>
      </c>
      <c r="V38" s="67">
        <f t="shared" si="10"/>
        <v>8.077512629258766E-4</v>
      </c>
      <c r="W38" s="100">
        <f t="shared" si="11"/>
        <v>5.3850084195058436E-4</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0.11770899437435897</v>
      </c>
      <c r="Q39" s="284">
        <f>MCF!R38</f>
        <v>0.6</v>
      </c>
      <c r="R39" s="67">
        <f t="shared" si="5"/>
        <v>1.5184460274292308E-2</v>
      </c>
      <c r="S39" s="67">
        <f t="shared" si="7"/>
        <v>1.5184460274292308E-2</v>
      </c>
      <c r="T39" s="67">
        <f t="shared" si="8"/>
        <v>0</v>
      </c>
      <c r="U39" s="67">
        <f t="shared" si="9"/>
        <v>5.0399604616839934E-2</v>
      </c>
      <c r="V39" s="67">
        <f t="shared" si="10"/>
        <v>1.2543531868182477E-3</v>
      </c>
      <c r="W39" s="100">
        <f t="shared" si="11"/>
        <v>8.362354578788317E-4</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0.1295058171872342</v>
      </c>
      <c r="Q40" s="284">
        <f>MCF!R39</f>
        <v>0.6</v>
      </c>
      <c r="R40" s="67">
        <f t="shared" si="5"/>
        <v>1.670625041715321E-2</v>
      </c>
      <c r="S40" s="67">
        <f t="shared" si="7"/>
        <v>1.670625041715321E-2</v>
      </c>
      <c r="T40" s="67">
        <f t="shared" si="8"/>
        <v>0</v>
      </c>
      <c r="U40" s="67">
        <f t="shared" si="9"/>
        <v>6.5372381612413696E-2</v>
      </c>
      <c r="V40" s="67">
        <f t="shared" si="10"/>
        <v>1.733473421579441E-3</v>
      </c>
      <c r="W40" s="100">
        <f t="shared" si="11"/>
        <v>1.1556489477196272E-3</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0.14239770489976822</v>
      </c>
      <c r="Q41" s="284">
        <f>MCF!R40</f>
        <v>0.6</v>
      </c>
      <c r="R41" s="67">
        <f t="shared" si="5"/>
        <v>1.8369303932070098E-2</v>
      </c>
      <c r="S41" s="67">
        <f t="shared" si="7"/>
        <v>1.8369303932070098E-2</v>
      </c>
      <c r="T41" s="67">
        <f t="shared" si="8"/>
        <v>0</v>
      </c>
      <c r="U41" s="67">
        <f t="shared" si="9"/>
        <v>8.1493229690673297E-2</v>
      </c>
      <c r="V41" s="67">
        <f t="shared" si="10"/>
        <v>2.2484558538104853E-3</v>
      </c>
      <c r="W41" s="100">
        <f t="shared" si="11"/>
        <v>1.4989705692069902E-3</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0.15648167171854147</v>
      </c>
      <c r="Q42" s="284">
        <f>MCF!R41</f>
        <v>0.6</v>
      </c>
      <c r="R42" s="67">
        <f t="shared" si="5"/>
        <v>2.0186135651691847E-2</v>
      </c>
      <c r="S42" s="67">
        <f t="shared" si="7"/>
        <v>2.0186135651691847E-2</v>
      </c>
      <c r="T42" s="67">
        <f t="shared" si="8"/>
        <v>0</v>
      </c>
      <c r="U42" s="67">
        <f t="shared" si="9"/>
        <v>9.8876439629327906E-2</v>
      </c>
      <c r="V42" s="67">
        <f t="shared" si="10"/>
        <v>2.8029257130372338E-3</v>
      </c>
      <c r="W42" s="100">
        <f t="shared" si="11"/>
        <v>1.8686171420248224E-3</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0.17186306032344476</v>
      </c>
      <c r="Q43" s="284">
        <f>MCF!R42</f>
        <v>0.6</v>
      </c>
      <c r="R43" s="67">
        <f t="shared" si="5"/>
        <v>2.2170334781724373E-2</v>
      </c>
      <c r="S43" s="67">
        <f t="shared" si="7"/>
        <v>2.2170334781724373E-2</v>
      </c>
      <c r="T43" s="67">
        <f t="shared" si="8"/>
        <v>0</v>
      </c>
      <c r="U43" s="67">
        <f t="shared" si="9"/>
        <v>0.11764596042806769</v>
      </c>
      <c r="V43" s="67">
        <f t="shared" si="10"/>
        <v>3.400813982984593E-3</v>
      </c>
      <c r="W43" s="100">
        <f t="shared" si="11"/>
        <v>2.2672093219897283E-3</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0.18865624083607582</v>
      </c>
      <c r="Q44" s="284">
        <f>MCF!R43</f>
        <v>0.6</v>
      </c>
      <c r="R44" s="67">
        <f t="shared" si="5"/>
        <v>2.433665506785378E-2</v>
      </c>
      <c r="S44" s="67">
        <f t="shared" si="7"/>
        <v>2.433665506785378E-2</v>
      </c>
      <c r="T44" s="67">
        <f t="shared" si="8"/>
        <v>0</v>
      </c>
      <c r="U44" s="67">
        <f t="shared" si="9"/>
        <v>0.13793623165801927</v>
      </c>
      <c r="V44" s="67">
        <f t="shared" si="10"/>
        <v>4.0463838379021962E-3</v>
      </c>
      <c r="W44" s="100">
        <f t="shared" si="11"/>
        <v>2.6975892252681308E-3</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0.20698536745508736</v>
      </c>
      <c r="Q45" s="284">
        <f>MCF!R44</f>
        <v>0.6</v>
      </c>
      <c r="R45" s="67">
        <f t="shared" si="5"/>
        <v>2.6701112401706268E-2</v>
      </c>
      <c r="S45" s="67">
        <f t="shared" si="7"/>
        <v>2.6701112401706268E-2</v>
      </c>
      <c r="T45" s="67">
        <f t="shared" si="8"/>
        <v>0</v>
      </c>
      <c r="U45" s="67">
        <f t="shared" si="9"/>
        <v>0.15989308478884809</v>
      </c>
      <c r="V45" s="67">
        <f t="shared" si="10"/>
        <v>4.7442592708774557E-3</v>
      </c>
      <c r="W45" s="100">
        <f t="shared" si="11"/>
        <v>3.1628395139183035E-3</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0.22698519745305906</v>
      </c>
      <c r="Q46" s="284">
        <f>MCF!R45</f>
        <v>0.6</v>
      </c>
      <c r="R46" s="67">
        <f t="shared" si="5"/>
        <v>2.9281090471444619E-2</v>
      </c>
      <c r="S46" s="67">
        <f t="shared" si="7"/>
        <v>2.9281090471444619E-2</v>
      </c>
      <c r="T46" s="67">
        <f t="shared" si="8"/>
        <v>0</v>
      </c>
      <c r="U46" s="67">
        <f t="shared" si="9"/>
        <v>0.18367471916568665</v>
      </c>
      <c r="V46" s="67">
        <f t="shared" si="10"/>
        <v>5.4994560946060615E-3</v>
      </c>
      <c r="W46" s="100">
        <f t="shared" si="11"/>
        <v>3.6663040630707075E-3</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0.24880197760756659</v>
      </c>
      <c r="Q47" s="284">
        <f>MCF!R46</f>
        <v>0.6</v>
      </c>
      <c r="R47" s="67">
        <f t="shared" si="5"/>
        <v>3.2095455111376091E-2</v>
      </c>
      <c r="S47" s="67">
        <f t="shared" si="7"/>
        <v>3.2095455111376091E-2</v>
      </c>
      <c r="T47" s="67">
        <f t="shared" si="8"/>
        <v>0</v>
      </c>
      <c r="U47" s="67">
        <f t="shared" si="9"/>
        <v>0.20945275876735056</v>
      </c>
      <c r="V47" s="67">
        <f t="shared" si="10"/>
        <v>6.3174155097121716E-3</v>
      </c>
      <c r="W47" s="100">
        <f t="shared" si="11"/>
        <v>4.2116103398081141E-3</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0.27259440354740488</v>
      </c>
      <c r="Q48" s="284">
        <f>MCF!R47</f>
        <v>0.6</v>
      </c>
      <c r="R48" s="67">
        <f t="shared" si="5"/>
        <v>3.516467805761523E-2</v>
      </c>
      <c r="S48" s="67">
        <f t="shared" si="7"/>
        <v>3.516467805761523E-2</v>
      </c>
      <c r="T48" s="67">
        <f t="shared" si="8"/>
        <v>0</v>
      </c>
      <c r="U48" s="67">
        <f t="shared" si="9"/>
        <v>0.2374133963734584</v>
      </c>
      <c r="V48" s="67">
        <f t="shared" si="10"/>
        <v>7.2040404515073689E-3</v>
      </c>
      <c r="W48" s="100">
        <f t="shared" si="11"/>
        <v>4.8026936343382454E-3</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0.29863340100000013</v>
      </c>
      <c r="Q49" s="284">
        <f>MCF!R48</f>
        <v>0.6</v>
      </c>
      <c r="R49" s="67">
        <f t="shared" si="5"/>
        <v>3.8523708729000017E-2</v>
      </c>
      <c r="S49" s="67">
        <f t="shared" si="7"/>
        <v>3.8523708729000017E-2</v>
      </c>
      <c r="T49" s="67">
        <f t="shared" si="8"/>
        <v>0</v>
      </c>
      <c r="U49" s="67">
        <f t="shared" si="9"/>
        <v>0.26777137015931596</v>
      </c>
      <c r="V49" s="67">
        <f t="shared" si="10"/>
        <v>8.1657349431424817E-3</v>
      </c>
      <c r="W49" s="100">
        <f t="shared" si="11"/>
        <v>5.4438232954283211E-3</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0.25856148534454521</v>
      </c>
      <c r="V50" s="67">
        <f t="shared" si="10"/>
        <v>9.2098848147707611E-3</v>
      </c>
      <c r="W50" s="100">
        <f t="shared" si="11"/>
        <v>6.1399232098471737E-3</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0.24966837068429423</v>
      </c>
      <c r="V51" s="67">
        <f t="shared" si="10"/>
        <v>8.8931146602509621E-3</v>
      </c>
      <c r="W51" s="100">
        <f t="shared" si="11"/>
        <v>5.9287431068339742E-3</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0.24108113100095635</v>
      </c>
      <c r="V52" s="67">
        <f t="shared" si="10"/>
        <v>8.5872396833378967E-3</v>
      </c>
      <c r="W52" s="100">
        <f t="shared" si="11"/>
        <v>5.7248264555585975E-3</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0.23278924585202337</v>
      </c>
      <c r="V53" s="67">
        <f t="shared" si="10"/>
        <v>8.2918851489329828E-3</v>
      </c>
      <c r="W53" s="100">
        <f t="shared" si="11"/>
        <v>5.5279234326219883E-3</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0.22478255664122801</v>
      </c>
      <c r="V54" s="67">
        <f t="shared" si="10"/>
        <v>8.0066892107953664E-3</v>
      </c>
      <c r="W54" s="100">
        <f t="shared" si="11"/>
        <v>5.3377928071969109E-3</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0.21705125417299298</v>
      </c>
      <c r="V55" s="67">
        <f t="shared" si="10"/>
        <v>7.7313024682350269E-3</v>
      </c>
      <c r="W55" s="100">
        <f t="shared" si="11"/>
        <v>5.154201645490018E-3</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0.20958586663493975</v>
      </c>
      <c r="V56" s="67">
        <f t="shared" si="10"/>
        <v>7.4653875380532343E-3</v>
      </c>
      <c r="W56" s="100">
        <f t="shared" si="11"/>
        <v>4.9769250253688226E-3</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0.2023772479937338</v>
      </c>
      <c r="V57" s="67">
        <f t="shared" si="10"/>
        <v>7.2086186412059425E-3</v>
      </c>
      <c r="W57" s="100">
        <f t="shared" si="11"/>
        <v>4.8057457608039617E-3</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0.19541656679005009</v>
      </c>
      <c r="V58" s="67">
        <f t="shared" si="10"/>
        <v>6.9606812036837164E-3</v>
      </c>
      <c r="W58" s="100">
        <f t="shared" si="11"/>
        <v>4.6404541357891443E-3</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0.18869529531893087</v>
      </c>
      <c r="V59" s="67">
        <f t="shared" si="10"/>
        <v>6.7212714711192348E-3</v>
      </c>
      <c r="W59" s="100">
        <f t="shared" si="11"/>
        <v>4.4808476474128226E-3</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0.18220519918228067</v>
      </c>
      <c r="V60" s="67">
        <f t="shared" si="10"/>
        <v>6.4900961366501945E-3</v>
      </c>
      <c r="W60" s="100">
        <f t="shared" si="11"/>
        <v>4.3267307577667963E-3</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0.17593832720069894</v>
      </c>
      <c r="V61" s="67">
        <f t="shared" si="10"/>
        <v>6.2668719815817354E-3</v>
      </c>
      <c r="W61" s="100">
        <f t="shared" si="11"/>
        <v>4.177914654387823E-3</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0.16988700167229082</v>
      </c>
      <c r="V62" s="67">
        <f t="shared" si="10"/>
        <v>6.0513255284081122E-3</v>
      </c>
      <c r="W62" s="100">
        <f t="shared" si="11"/>
        <v>4.0342170189387409E-3</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0.16404380896652226</v>
      </c>
      <c r="V63" s="67">
        <f t="shared" si="10"/>
        <v>5.8431927057685526E-3</v>
      </c>
      <c r="W63" s="100">
        <f t="shared" si="11"/>
        <v>3.8954618038457016E-3</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0.15840159044159544</v>
      </c>
      <c r="V64" s="67">
        <f t="shared" si="10"/>
        <v>5.64221852492682E-3</v>
      </c>
      <c r="W64" s="100">
        <f t="shared" si="11"/>
        <v>3.7614790166178797E-3</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0.15295343367421732</v>
      </c>
      <c r="V65" s="67">
        <f t="shared" si="10"/>
        <v>5.4481567673781142E-3</v>
      </c>
      <c r="W65" s="100">
        <f t="shared" si="11"/>
        <v>3.6321045115854092E-3</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0.14769266399101669</v>
      </c>
      <c r="V66" s="67">
        <f t="shared" si="10"/>
        <v>5.2607696832006213E-3</v>
      </c>
      <c r="W66" s="100">
        <f t="shared" si="11"/>
        <v>3.5071797888004139E-3</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0.14261283629123456</v>
      </c>
      <c r="V67" s="67">
        <f t="shared" si="10"/>
        <v>5.0798276997821214E-3</v>
      </c>
      <c r="W67" s="100">
        <f t="shared" si="11"/>
        <v>3.3865517998547473E-3</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0.13770772715066973</v>
      </c>
      <c r="V68" s="67">
        <f t="shared" si="10"/>
        <v>4.9051091405648319E-3</v>
      </c>
      <c r="W68" s="100">
        <f t="shared" si="11"/>
        <v>3.2700727603765544E-3</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0.13297132719720584</v>
      </c>
      <c r="V69" s="67">
        <f t="shared" si="10"/>
        <v>4.7363999534638986E-3</v>
      </c>
      <c r="W69" s="100">
        <f t="shared" si="11"/>
        <v>3.1575999689759321E-3</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0.12839783374857902</v>
      </c>
      <c r="V70" s="67">
        <f t="shared" si="10"/>
        <v>4.5734934486268263E-3</v>
      </c>
      <c r="W70" s="100">
        <f t="shared" si="11"/>
        <v>3.0489956324178842E-3</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0.12398164370336646</v>
      </c>
      <c r="V71" s="67">
        <f t="shared" si="10"/>
        <v>4.4161900452125598E-3</v>
      </c>
      <c r="W71" s="100">
        <f t="shared" si="11"/>
        <v>2.9441266968083732E-3</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0.11971734667648647</v>
      </c>
      <c r="V72" s="67">
        <f t="shared" si="10"/>
        <v>4.2642970268799959E-3</v>
      </c>
      <c r="W72" s="100">
        <f t="shared" si="11"/>
        <v>2.8428646845866639E-3</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0.1155997183708001</v>
      </c>
      <c r="V73" s="67">
        <f t="shared" si="10"/>
        <v>4.1176283056863616E-3</v>
      </c>
      <c r="W73" s="100">
        <f t="shared" si="11"/>
        <v>2.7450855371242409E-3</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0.11162371417669388</v>
      </c>
      <c r="V74" s="67">
        <f t="shared" si="10"/>
        <v>3.9760041941062172E-3</v>
      </c>
      <c r="W74" s="100">
        <f t="shared" si="11"/>
        <v>2.6506694627374781E-3</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0.10778446299180212</v>
      </c>
      <c r="V75" s="67">
        <f t="shared" si="10"/>
        <v>3.8392511848917635E-3</v>
      </c>
      <c r="W75" s="100">
        <f t="shared" si="11"/>
        <v>2.559500789927842E-3</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0.10407726125329736</v>
      </c>
      <c r="V76" s="67">
        <f t="shared" si="10"/>
        <v>3.7072017385047667E-3</v>
      </c>
      <c r="W76" s="100">
        <f t="shared" si="11"/>
        <v>2.4714678256698443E-3</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0.10049756717543769</v>
      </c>
      <c r="V77" s="67">
        <f t="shared" si="10"/>
        <v>3.5796940778596693E-3</v>
      </c>
      <c r="W77" s="100">
        <f t="shared" si="11"/>
        <v>2.3864627185731127E-3</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9.7040995185311257E-2</v>
      </c>
      <c r="V78" s="67">
        <f t="shared" si="10"/>
        <v>3.4565719901264317E-3</v>
      </c>
      <c r="W78" s="100">
        <f t="shared" si="11"/>
        <v>2.3043813267509543E-3</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9.3703310549960978E-2</v>
      </c>
      <c r="V79" s="67">
        <f t="shared" si="10"/>
        <v>3.3376846353502776E-3</v>
      </c>
      <c r="W79" s="100">
        <f t="shared" si="11"/>
        <v>2.2251230902335184E-3</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9.0480424188307082E-2</v>
      </c>
      <c r="V80" s="67">
        <f t="shared" si="10"/>
        <v>3.222886361653889E-3</v>
      </c>
      <c r="W80" s="100">
        <f t="shared" si="11"/>
        <v>2.1485909077692592E-3</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8.7368387661511449E-2</v>
      </c>
      <c r="V81" s="67">
        <f t="shared" si="10"/>
        <v>3.1120365267956369E-3</v>
      </c>
      <c r="W81" s="100">
        <f t="shared" si="11"/>
        <v>2.0746910178637578E-3</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8.4363388335646203E-2</v>
      </c>
      <c r="V82" s="67">
        <f t="shared" si="10"/>
        <v>3.0049993258652527E-3</v>
      </c>
      <c r="W82" s="100">
        <f t="shared" si="11"/>
        <v>2.0033328839101682E-3</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8.1461744710740372E-2</v>
      </c>
      <c r="V83" s="67">
        <f t="shared" si="10"/>
        <v>2.9016436249058239E-3</v>
      </c>
      <c r="W83" s="100">
        <f t="shared" si="11"/>
        <v>1.9344290832705492E-3</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7.8659901910482069E-2</v>
      </c>
      <c r="V84" s="67">
        <f t="shared" si="10"/>
        <v>2.801842800258302E-3</v>
      </c>
      <c r="W84" s="100">
        <f t="shared" si="11"/>
        <v>1.8678952001722014E-3</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7.5954427327050392E-2</v>
      </c>
      <c r="V85" s="67">
        <f t="shared" ref="V85:V98" si="22">U84*(1-$W$10)+T85</f>
        <v>2.7054745834316834E-3</v>
      </c>
      <c r="W85" s="100">
        <f t="shared" ref="W85:W99" si="23">V85*CH4_fraction*conv</f>
        <v>1.8036497222877889E-3</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7.3342006415741581E-2</v>
      </c>
      <c r="V86" s="67">
        <f t="shared" si="22"/>
        <v>2.6124209113088169E-3</v>
      </c>
      <c r="W86" s="100">
        <f t="shared" si="23"/>
        <v>1.7416139408725445E-3</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7.0819438634237258E-2</v>
      </c>
      <c r="V87" s="67">
        <f t="shared" si="22"/>
        <v>2.5225677815043216E-3</v>
      </c>
      <c r="W87" s="100">
        <f t="shared" si="23"/>
        <v>1.6817118543362144E-3</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6.8383633521539852E-2</v>
      </c>
      <c r="V88" s="67">
        <f t="shared" si="22"/>
        <v>2.4358051126974062E-3</v>
      </c>
      <c r="W88" s="100">
        <f t="shared" si="23"/>
        <v>1.623870075131604E-3</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6.6031606911771359E-2</v>
      </c>
      <c r="V89" s="67">
        <f t="shared" si="22"/>
        <v>2.3520266097684876E-3</v>
      </c>
      <c r="W89" s="100">
        <f t="shared" si="23"/>
        <v>1.5680177398456584E-3</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6.3760477278196989E-2</v>
      </c>
      <c r="V90" s="67">
        <f t="shared" si="22"/>
        <v>2.2711296335743733E-3</v>
      </c>
      <c r="W90" s="100">
        <f t="shared" si="23"/>
        <v>1.5140864223829155E-3</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6.1567462202994513E-2</v>
      </c>
      <c r="V91" s="67">
        <f t="shared" si="22"/>
        <v>2.193015075202477E-3</v>
      </c>
      <c r="W91" s="100">
        <f t="shared" si="23"/>
        <v>1.4620100501349846E-3</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5.9449874968444505E-2</v>
      </c>
      <c r="V92" s="67">
        <f t="shared" si="22"/>
        <v>2.1175872345500064E-3</v>
      </c>
      <c r="W92" s="100">
        <f t="shared" si="23"/>
        <v>1.4117248230333375E-3</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5.7405121265365136E-2</v>
      </c>
      <c r="V93" s="67">
        <f t="shared" si="22"/>
        <v>2.044753703079368E-3</v>
      </c>
      <c r="W93" s="100">
        <f t="shared" si="23"/>
        <v>1.3631691353862452E-3</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5.543069601475898E-2</v>
      </c>
      <c r="V94" s="67">
        <f t="shared" si="22"/>
        <v>1.9744252506061536E-3</v>
      </c>
      <c r="W94" s="100">
        <f t="shared" si="23"/>
        <v>1.3162835004041024E-3</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5.3524180298777972E-2</v>
      </c>
      <c r="V95" s="67">
        <f t="shared" si="22"/>
        <v>1.9065157159810046E-3</v>
      </c>
      <c r="W95" s="100">
        <f t="shared" si="23"/>
        <v>1.2710104773206697E-3</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5.1683238397246541E-2</v>
      </c>
      <c r="V96" s="67">
        <f t="shared" si="22"/>
        <v>1.8409419015314303E-3</v>
      </c>
      <c r="W96" s="100">
        <f t="shared" si="23"/>
        <v>1.2272946010209534E-3</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4.9905614926112285E-2</v>
      </c>
      <c r="V97" s="67">
        <f t="shared" si="22"/>
        <v>1.7776234711342526E-3</v>
      </c>
      <c r="W97" s="100">
        <f t="shared" si="23"/>
        <v>1.1850823140895016E-3</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4.8189132074318478E-2</v>
      </c>
      <c r="V98" s="67">
        <f t="shared" si="22"/>
        <v>1.71648285179381E-3</v>
      </c>
      <c r="W98" s="100">
        <f t="shared" si="23"/>
        <v>1.1443219011958734E-3</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4.6531686935713142E-2</v>
      </c>
      <c r="V99" s="68">
        <f>U98*(1-$W$10)+T99</f>
        <v>1.6574451386053369E-3</v>
      </c>
      <c r="W99" s="102">
        <f t="shared" si="23"/>
        <v>1.1049634257368911E-3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2.4008313600000004E-2</v>
      </c>
      <c r="D36" s="418">
        <f>Dry_Matter_Content!H23</f>
        <v>0.73</v>
      </c>
      <c r="E36" s="284">
        <f>MCF!R35</f>
        <v>0.6</v>
      </c>
      <c r="F36" s="67">
        <f t="shared" si="0"/>
        <v>1.57734620352E-3</v>
      </c>
      <c r="G36" s="67">
        <f t="shared" si="1"/>
        <v>1.57734620352E-3</v>
      </c>
      <c r="H36" s="67">
        <f t="shared" si="2"/>
        <v>0</v>
      </c>
      <c r="I36" s="67">
        <f t="shared" si="3"/>
        <v>1.57734620352E-3</v>
      </c>
      <c r="J36" s="67">
        <f t="shared" si="4"/>
        <v>0</v>
      </c>
      <c r="K36" s="100">
        <f t="shared" si="6"/>
        <v>0</v>
      </c>
      <c r="O36" s="96">
        <f>Amnt_Deposited!B31</f>
        <v>2017</v>
      </c>
      <c r="P36" s="99">
        <f>Amnt_Deposited!H31</f>
        <v>2.4008313600000004E-2</v>
      </c>
      <c r="Q36" s="284">
        <f>MCF!R35</f>
        <v>0.6</v>
      </c>
      <c r="R36" s="67">
        <f t="shared" si="5"/>
        <v>1.7285985792000001E-3</v>
      </c>
      <c r="S36" s="67">
        <f t="shared" si="7"/>
        <v>1.7285985792000001E-3</v>
      </c>
      <c r="T36" s="67">
        <f t="shared" si="8"/>
        <v>0</v>
      </c>
      <c r="U36" s="67">
        <f t="shared" si="9"/>
        <v>1.7285985792000001E-3</v>
      </c>
      <c r="V36" s="67">
        <f t="shared" si="10"/>
        <v>0</v>
      </c>
      <c r="W36" s="100">
        <f t="shared" si="11"/>
        <v>0</v>
      </c>
    </row>
    <row r="37" spans="2:23">
      <c r="B37" s="96">
        <f>Amnt_Deposited!B32</f>
        <v>2018</v>
      </c>
      <c r="C37" s="99">
        <f>Amnt_Deposited!H32</f>
        <v>2.6468264840399998E-2</v>
      </c>
      <c r="D37" s="418">
        <f>Dry_Matter_Content!H24</f>
        <v>0.73</v>
      </c>
      <c r="E37" s="284">
        <f>MCF!R36</f>
        <v>0.6</v>
      </c>
      <c r="F37" s="67">
        <f t="shared" si="0"/>
        <v>1.7389650000142797E-3</v>
      </c>
      <c r="G37" s="67">
        <f t="shared" si="1"/>
        <v>1.7389650000142797E-3</v>
      </c>
      <c r="H37" s="67">
        <f t="shared" si="2"/>
        <v>0</v>
      </c>
      <c r="I37" s="67">
        <f t="shared" si="3"/>
        <v>3.2096728520284376E-3</v>
      </c>
      <c r="J37" s="67">
        <f t="shared" si="4"/>
        <v>1.0663835150584188E-4</v>
      </c>
      <c r="K37" s="100">
        <f t="shared" si="6"/>
        <v>7.1092234337227916E-5</v>
      </c>
      <c r="O37" s="96">
        <f>Amnt_Deposited!B32</f>
        <v>2018</v>
      </c>
      <c r="P37" s="99">
        <f>Amnt_Deposited!H32</f>
        <v>2.6468264840399998E-2</v>
      </c>
      <c r="Q37" s="284">
        <f>MCF!R36</f>
        <v>0.6</v>
      </c>
      <c r="R37" s="67">
        <f t="shared" si="5"/>
        <v>1.9057150685087996E-3</v>
      </c>
      <c r="S37" s="67">
        <f t="shared" si="7"/>
        <v>1.9057150685087996E-3</v>
      </c>
      <c r="T37" s="67">
        <f t="shared" si="8"/>
        <v>0</v>
      </c>
      <c r="U37" s="67">
        <f t="shared" si="9"/>
        <v>3.5174497008530828E-3</v>
      </c>
      <c r="V37" s="67">
        <f t="shared" si="10"/>
        <v>1.1686394685571715E-4</v>
      </c>
      <c r="W37" s="100">
        <f t="shared" si="11"/>
        <v>7.7909297903811431E-5</v>
      </c>
    </row>
    <row r="38" spans="2:23">
      <c r="B38" s="96">
        <f>Amnt_Deposited!B33</f>
        <v>2019</v>
      </c>
      <c r="C38" s="99">
        <f>Amnt_Deposited!H33</f>
        <v>2.9159428658724E-2</v>
      </c>
      <c r="D38" s="418">
        <f>Dry_Matter_Content!H25</f>
        <v>0.73</v>
      </c>
      <c r="E38" s="284">
        <f>MCF!R37</f>
        <v>0.6</v>
      </c>
      <c r="F38" s="67">
        <f t="shared" si="0"/>
        <v>1.9157744628781666E-3</v>
      </c>
      <c r="G38" s="67">
        <f t="shared" si="1"/>
        <v>1.9157744628781666E-3</v>
      </c>
      <c r="H38" s="67">
        <f t="shared" si="2"/>
        <v>0</v>
      </c>
      <c r="I38" s="67">
        <f t="shared" si="3"/>
        <v>4.9084535940293814E-3</v>
      </c>
      <c r="J38" s="67">
        <f t="shared" si="4"/>
        <v>2.1699372087722319E-4</v>
      </c>
      <c r="K38" s="100">
        <f t="shared" si="6"/>
        <v>1.4466248058481545E-4</v>
      </c>
      <c r="O38" s="96">
        <f>Amnt_Deposited!B33</f>
        <v>2019</v>
      </c>
      <c r="P38" s="99">
        <f>Amnt_Deposited!H33</f>
        <v>2.9159428658724E-2</v>
      </c>
      <c r="Q38" s="284">
        <f>MCF!R37</f>
        <v>0.6</v>
      </c>
      <c r="R38" s="67">
        <f t="shared" si="5"/>
        <v>2.0994788634281277E-3</v>
      </c>
      <c r="S38" s="67">
        <f t="shared" si="7"/>
        <v>2.0994788634281277E-3</v>
      </c>
      <c r="T38" s="67">
        <f t="shared" si="8"/>
        <v>0</v>
      </c>
      <c r="U38" s="67">
        <f t="shared" si="9"/>
        <v>5.3791272263335691E-3</v>
      </c>
      <c r="V38" s="67">
        <f t="shared" si="10"/>
        <v>2.378013379476419E-4</v>
      </c>
      <c r="W38" s="100">
        <f t="shared" si="11"/>
        <v>1.5853422529842791E-4</v>
      </c>
    </row>
    <row r="39" spans="2:23">
      <c r="B39" s="96">
        <f>Amnt_Deposited!B34</f>
        <v>2020</v>
      </c>
      <c r="C39" s="99">
        <f>Amnt_Deposited!H34</f>
        <v>3.210245301118881E-2</v>
      </c>
      <c r="D39" s="418">
        <f>Dry_Matter_Content!H26</f>
        <v>0.73</v>
      </c>
      <c r="E39" s="284">
        <f>MCF!R38</f>
        <v>0.6</v>
      </c>
      <c r="F39" s="67">
        <f t="shared" si="0"/>
        <v>2.1091311628351045E-3</v>
      </c>
      <c r="G39" s="67">
        <f t="shared" si="1"/>
        <v>2.1091311628351045E-3</v>
      </c>
      <c r="H39" s="67">
        <f t="shared" si="2"/>
        <v>0</v>
      </c>
      <c r="I39" s="67">
        <f t="shared" si="3"/>
        <v>6.6857429592032409E-3</v>
      </c>
      <c r="J39" s="67">
        <f t="shared" si="4"/>
        <v>3.3184179766124579E-4</v>
      </c>
      <c r="K39" s="100">
        <f t="shared" si="6"/>
        <v>2.212278651074972E-4</v>
      </c>
      <c r="O39" s="96">
        <f>Amnt_Deposited!B34</f>
        <v>2020</v>
      </c>
      <c r="P39" s="99">
        <f>Amnt_Deposited!H34</f>
        <v>3.210245301118881E-2</v>
      </c>
      <c r="Q39" s="284">
        <f>MCF!R38</f>
        <v>0.6</v>
      </c>
      <c r="R39" s="67">
        <f t="shared" si="5"/>
        <v>2.3113766168055944E-3</v>
      </c>
      <c r="S39" s="67">
        <f t="shared" si="7"/>
        <v>2.3113766168055944E-3</v>
      </c>
      <c r="T39" s="67">
        <f t="shared" si="8"/>
        <v>0</v>
      </c>
      <c r="U39" s="67">
        <f t="shared" si="9"/>
        <v>7.326841599126839E-3</v>
      </c>
      <c r="V39" s="67">
        <f t="shared" si="10"/>
        <v>3.6366224401232424E-4</v>
      </c>
      <c r="W39" s="100">
        <f t="shared" si="11"/>
        <v>2.4244149600821614E-4</v>
      </c>
    </row>
    <row r="40" spans="2:23">
      <c r="B40" s="96">
        <f>Amnt_Deposited!B35</f>
        <v>2021</v>
      </c>
      <c r="C40" s="99">
        <f>Amnt_Deposited!H35</f>
        <v>3.5319768323791141E-2</v>
      </c>
      <c r="D40" s="418">
        <f>Dry_Matter_Content!H27</f>
        <v>0.73</v>
      </c>
      <c r="E40" s="284">
        <f>MCF!R39</f>
        <v>0.6</v>
      </c>
      <c r="F40" s="67">
        <f t="shared" si="0"/>
        <v>2.3205087788730778E-3</v>
      </c>
      <c r="G40" s="67">
        <f t="shared" si="1"/>
        <v>2.3205087788730778E-3</v>
      </c>
      <c r="H40" s="67">
        <f t="shared" si="2"/>
        <v>0</v>
      </c>
      <c r="I40" s="67">
        <f t="shared" si="3"/>
        <v>8.554254195513887E-3</v>
      </c>
      <c r="J40" s="67">
        <f t="shared" si="4"/>
        <v>4.5199754256243263E-4</v>
      </c>
      <c r="K40" s="100">
        <f t="shared" si="6"/>
        <v>3.0133169504162176E-4</v>
      </c>
      <c r="O40" s="96">
        <f>Amnt_Deposited!B35</f>
        <v>2021</v>
      </c>
      <c r="P40" s="99">
        <f>Amnt_Deposited!H35</f>
        <v>3.5319768323791141E-2</v>
      </c>
      <c r="Q40" s="284">
        <f>MCF!R39</f>
        <v>0.6</v>
      </c>
      <c r="R40" s="67">
        <f t="shared" si="5"/>
        <v>2.5430233193129621E-3</v>
      </c>
      <c r="S40" s="67">
        <f t="shared" si="7"/>
        <v>2.5430233193129621E-3</v>
      </c>
      <c r="T40" s="67">
        <f t="shared" si="8"/>
        <v>0</v>
      </c>
      <c r="U40" s="67">
        <f t="shared" si="9"/>
        <v>9.3745251457686418E-3</v>
      </c>
      <c r="V40" s="67">
        <f t="shared" si="10"/>
        <v>4.9533977267115907E-4</v>
      </c>
      <c r="W40" s="100">
        <f t="shared" si="11"/>
        <v>3.3022651511410603E-4</v>
      </c>
    </row>
    <row r="41" spans="2:23">
      <c r="B41" s="96">
        <f>Amnt_Deposited!B36</f>
        <v>2022</v>
      </c>
      <c r="C41" s="99">
        <f>Amnt_Deposited!H36</f>
        <v>3.8835737699936784E-2</v>
      </c>
      <c r="D41" s="418">
        <f>Dry_Matter_Content!H28</f>
        <v>0.73</v>
      </c>
      <c r="E41" s="284">
        <f>MCF!R40</f>
        <v>0.6</v>
      </c>
      <c r="F41" s="67">
        <f t="shared" si="0"/>
        <v>2.5515079668858463E-3</v>
      </c>
      <c r="G41" s="67">
        <f t="shared" si="1"/>
        <v>2.5515079668858463E-3</v>
      </c>
      <c r="H41" s="67">
        <f t="shared" si="2"/>
        <v>0</v>
      </c>
      <c r="I41" s="67">
        <f t="shared" si="3"/>
        <v>1.0527441712687526E-2</v>
      </c>
      <c r="J41" s="67">
        <f t="shared" si="4"/>
        <v>5.7832044971220943E-4</v>
      </c>
      <c r="K41" s="100">
        <f t="shared" si="6"/>
        <v>3.8554696647480628E-4</v>
      </c>
      <c r="O41" s="96">
        <f>Amnt_Deposited!B36</f>
        <v>2022</v>
      </c>
      <c r="P41" s="99">
        <f>Amnt_Deposited!H36</f>
        <v>3.8835737699936784E-2</v>
      </c>
      <c r="Q41" s="284">
        <f>MCF!R40</f>
        <v>0.6</v>
      </c>
      <c r="R41" s="67">
        <f t="shared" si="5"/>
        <v>2.7961731143954483E-3</v>
      </c>
      <c r="S41" s="67">
        <f t="shared" si="7"/>
        <v>2.7961731143954483E-3</v>
      </c>
      <c r="T41" s="67">
        <f t="shared" si="8"/>
        <v>0</v>
      </c>
      <c r="U41" s="67">
        <f t="shared" si="9"/>
        <v>1.1536922424863039E-2</v>
      </c>
      <c r="V41" s="67">
        <f t="shared" si="10"/>
        <v>6.3377583530105136E-4</v>
      </c>
      <c r="W41" s="100">
        <f t="shared" si="11"/>
        <v>4.2251722353403424E-4</v>
      </c>
    </row>
    <row r="42" spans="2:23">
      <c r="B42" s="96">
        <f>Amnt_Deposited!B37</f>
        <v>2023</v>
      </c>
      <c r="C42" s="99">
        <f>Amnt_Deposited!H37</f>
        <v>4.2676819559602217E-2</v>
      </c>
      <c r="D42" s="418">
        <f>Dry_Matter_Content!H29</f>
        <v>0.73</v>
      </c>
      <c r="E42" s="284">
        <f>MCF!R41</f>
        <v>0.6</v>
      </c>
      <c r="F42" s="67">
        <f t="shared" si="0"/>
        <v>2.8038670450658654E-3</v>
      </c>
      <c r="G42" s="67">
        <f t="shared" si="1"/>
        <v>2.8038670450658654E-3</v>
      </c>
      <c r="H42" s="67">
        <f t="shared" si="2"/>
        <v>0</v>
      </c>
      <c r="I42" s="67">
        <f t="shared" si="3"/>
        <v>1.2619588637395806E-2</v>
      </c>
      <c r="J42" s="67">
        <f t="shared" si="4"/>
        <v>7.1172012035758522E-4</v>
      </c>
      <c r="K42" s="100">
        <f t="shared" si="6"/>
        <v>4.7448008023839015E-4</v>
      </c>
      <c r="O42" s="96">
        <f>Amnt_Deposited!B37</f>
        <v>2023</v>
      </c>
      <c r="P42" s="99">
        <f>Amnt_Deposited!H37</f>
        <v>4.2676819559602217E-2</v>
      </c>
      <c r="Q42" s="284">
        <f>MCF!R41</f>
        <v>0.6</v>
      </c>
      <c r="R42" s="67">
        <f t="shared" si="5"/>
        <v>3.0727310082913593E-3</v>
      </c>
      <c r="S42" s="67">
        <f t="shared" si="7"/>
        <v>3.0727310082913593E-3</v>
      </c>
      <c r="T42" s="67">
        <f t="shared" si="8"/>
        <v>0</v>
      </c>
      <c r="U42" s="67">
        <f t="shared" si="9"/>
        <v>1.3829686177968004E-2</v>
      </c>
      <c r="V42" s="67">
        <f t="shared" si="10"/>
        <v>7.7996725518639459E-4</v>
      </c>
      <c r="W42" s="100">
        <f t="shared" si="11"/>
        <v>5.1997817012426303E-4</v>
      </c>
    </row>
    <row r="43" spans="2:23">
      <c r="B43" s="96">
        <f>Amnt_Deposited!B38</f>
        <v>2024</v>
      </c>
      <c r="C43" s="99">
        <f>Amnt_Deposited!H38</f>
        <v>4.6871743724575837E-2</v>
      </c>
      <c r="D43" s="418">
        <f>Dry_Matter_Content!H30</f>
        <v>0.73</v>
      </c>
      <c r="E43" s="284">
        <f>MCF!R42</f>
        <v>0.6</v>
      </c>
      <c r="F43" s="67">
        <f t="shared" si="0"/>
        <v>3.0794735627046326E-3</v>
      </c>
      <c r="G43" s="67">
        <f t="shared" si="1"/>
        <v>3.0794735627046326E-3</v>
      </c>
      <c r="H43" s="67">
        <f t="shared" si="2"/>
        <v>0</v>
      </c>
      <c r="I43" s="67">
        <f t="shared" si="3"/>
        <v>1.4845900017967808E-2</v>
      </c>
      <c r="J43" s="67">
        <f t="shared" si="4"/>
        <v>8.531621821326297E-4</v>
      </c>
      <c r="K43" s="100">
        <f t="shared" si="6"/>
        <v>5.687747880884198E-4</v>
      </c>
      <c r="O43" s="96">
        <f>Amnt_Deposited!B38</f>
        <v>2024</v>
      </c>
      <c r="P43" s="99">
        <f>Amnt_Deposited!H38</f>
        <v>4.6871743724575837E-2</v>
      </c>
      <c r="Q43" s="284">
        <f>MCF!R42</f>
        <v>0.6</v>
      </c>
      <c r="R43" s="67">
        <f t="shared" si="5"/>
        <v>3.37476554816946E-3</v>
      </c>
      <c r="S43" s="67">
        <f t="shared" si="7"/>
        <v>3.37476554816946E-3</v>
      </c>
      <c r="T43" s="67">
        <f t="shared" si="8"/>
        <v>0</v>
      </c>
      <c r="U43" s="67">
        <f t="shared" si="9"/>
        <v>1.6269479471745542E-2</v>
      </c>
      <c r="V43" s="67">
        <f t="shared" si="10"/>
        <v>9.3497225439192273E-4</v>
      </c>
      <c r="W43" s="100">
        <f t="shared" si="11"/>
        <v>6.2331483626128182E-4</v>
      </c>
    </row>
    <row r="44" spans="2:23">
      <c r="B44" s="96">
        <f>Amnt_Deposited!B39</f>
        <v>2025</v>
      </c>
      <c r="C44" s="99">
        <f>Amnt_Deposited!H39</f>
        <v>5.1451702046202495E-2</v>
      </c>
      <c r="D44" s="418">
        <f>Dry_Matter_Content!H31</f>
        <v>0.73</v>
      </c>
      <c r="E44" s="284">
        <f>MCF!R43</f>
        <v>0.6</v>
      </c>
      <c r="F44" s="67">
        <f t="shared" si="0"/>
        <v>3.3803768244355038E-3</v>
      </c>
      <c r="G44" s="67">
        <f t="shared" si="1"/>
        <v>3.3803768244355038E-3</v>
      </c>
      <c r="H44" s="67">
        <f t="shared" si="2"/>
        <v>0</v>
      </c>
      <c r="I44" s="67">
        <f t="shared" si="3"/>
        <v>1.7222602252130296E-2</v>
      </c>
      <c r="J44" s="67">
        <f t="shared" si="4"/>
        <v>1.0036745902730175E-3</v>
      </c>
      <c r="K44" s="100">
        <f t="shared" si="6"/>
        <v>6.6911639351534497E-4</v>
      </c>
      <c r="O44" s="96">
        <f>Amnt_Deposited!B39</f>
        <v>2025</v>
      </c>
      <c r="P44" s="99">
        <f>Amnt_Deposited!H39</f>
        <v>5.1451702046202495E-2</v>
      </c>
      <c r="Q44" s="284">
        <f>MCF!R43</f>
        <v>0.6</v>
      </c>
      <c r="R44" s="67">
        <f t="shared" si="5"/>
        <v>3.7045225473265795E-3</v>
      </c>
      <c r="S44" s="67">
        <f t="shared" si="7"/>
        <v>3.7045225473265795E-3</v>
      </c>
      <c r="T44" s="67">
        <f t="shared" si="8"/>
        <v>0</v>
      </c>
      <c r="U44" s="67">
        <f t="shared" si="9"/>
        <v>1.8874084659868815E-2</v>
      </c>
      <c r="V44" s="67">
        <f t="shared" si="10"/>
        <v>1.0999173592033066E-3</v>
      </c>
      <c r="W44" s="100">
        <f t="shared" si="11"/>
        <v>7.3327823946887102E-4</v>
      </c>
    </row>
    <row r="45" spans="2:23">
      <c r="B45" s="96">
        <f>Amnt_Deposited!B40</f>
        <v>2026</v>
      </c>
      <c r="C45" s="99">
        <f>Amnt_Deposited!H40</f>
        <v>5.6450554760478368E-2</v>
      </c>
      <c r="D45" s="418">
        <f>Dry_Matter_Content!H32</f>
        <v>0.73</v>
      </c>
      <c r="E45" s="284">
        <f>MCF!R44</f>
        <v>0.6</v>
      </c>
      <c r="F45" s="67">
        <f t="shared" si="0"/>
        <v>3.7088014477634286E-3</v>
      </c>
      <c r="G45" s="67">
        <f t="shared" si="1"/>
        <v>3.7088014477634286E-3</v>
      </c>
      <c r="H45" s="67">
        <f t="shared" si="2"/>
        <v>0</v>
      </c>
      <c r="I45" s="67">
        <f t="shared" si="3"/>
        <v>1.9767049350347982E-2</v>
      </c>
      <c r="J45" s="67">
        <f t="shared" si="4"/>
        <v>1.1643543495457416E-3</v>
      </c>
      <c r="K45" s="100">
        <f t="shared" si="6"/>
        <v>7.7623623303049434E-4</v>
      </c>
      <c r="O45" s="96">
        <f>Amnt_Deposited!B40</f>
        <v>2026</v>
      </c>
      <c r="P45" s="99">
        <f>Amnt_Deposited!H40</f>
        <v>5.6450554760478368E-2</v>
      </c>
      <c r="Q45" s="284">
        <f>MCF!R44</f>
        <v>0.6</v>
      </c>
      <c r="R45" s="67">
        <f t="shared" si="5"/>
        <v>4.0644399427544418E-3</v>
      </c>
      <c r="S45" s="67">
        <f t="shared" si="7"/>
        <v>4.0644399427544418E-3</v>
      </c>
      <c r="T45" s="67">
        <f t="shared" si="8"/>
        <v>0</v>
      </c>
      <c r="U45" s="67">
        <f t="shared" si="9"/>
        <v>2.166251983599779E-2</v>
      </c>
      <c r="V45" s="67">
        <f t="shared" si="10"/>
        <v>1.2760047666254702E-3</v>
      </c>
      <c r="W45" s="100">
        <f t="shared" si="11"/>
        <v>8.506698444169801E-4</v>
      </c>
    </row>
    <row r="46" spans="2:23">
      <c r="B46" s="96">
        <f>Amnt_Deposited!B41</f>
        <v>2027</v>
      </c>
      <c r="C46" s="99">
        <f>Amnt_Deposited!H41</f>
        <v>6.1905053850834287E-2</v>
      </c>
      <c r="D46" s="418">
        <f>Dry_Matter_Content!H33</f>
        <v>0.73</v>
      </c>
      <c r="E46" s="284">
        <f>MCF!R45</f>
        <v>0.6</v>
      </c>
      <c r="F46" s="67">
        <f t="shared" si="0"/>
        <v>4.0671620379998117E-3</v>
      </c>
      <c r="G46" s="67">
        <f t="shared" si="1"/>
        <v>4.0671620379998117E-3</v>
      </c>
      <c r="H46" s="67">
        <f t="shared" si="2"/>
        <v>0</v>
      </c>
      <c r="I46" s="67">
        <f t="shared" si="3"/>
        <v>2.2497836690040157E-2</v>
      </c>
      <c r="J46" s="67">
        <f t="shared" si="4"/>
        <v>1.3363746983076339E-3</v>
      </c>
      <c r="K46" s="100">
        <f t="shared" si="6"/>
        <v>8.9091646553842254E-4</v>
      </c>
      <c r="O46" s="96">
        <f>Amnt_Deposited!B41</f>
        <v>2027</v>
      </c>
      <c r="P46" s="99">
        <f>Amnt_Deposited!H41</f>
        <v>6.1905053850834287E-2</v>
      </c>
      <c r="Q46" s="284">
        <f>MCF!R45</f>
        <v>0.6</v>
      </c>
      <c r="R46" s="67">
        <f t="shared" si="5"/>
        <v>4.4571638772600685E-3</v>
      </c>
      <c r="S46" s="67">
        <f t="shared" si="7"/>
        <v>4.4571638772600685E-3</v>
      </c>
      <c r="T46" s="67">
        <f t="shared" si="8"/>
        <v>0</v>
      </c>
      <c r="U46" s="67">
        <f t="shared" si="9"/>
        <v>2.4655163495934426E-2</v>
      </c>
      <c r="V46" s="67">
        <f t="shared" si="10"/>
        <v>1.4645202173234344E-3</v>
      </c>
      <c r="W46" s="100">
        <f t="shared" si="11"/>
        <v>9.7634681154895619E-4</v>
      </c>
    </row>
    <row r="47" spans="2:23">
      <c r="B47" s="96">
        <f>Amnt_Deposited!B42</f>
        <v>2028</v>
      </c>
      <c r="C47" s="99">
        <f>Amnt_Deposited!H42</f>
        <v>6.7855084802063606E-2</v>
      </c>
      <c r="D47" s="418">
        <f>Dry_Matter_Content!H34</f>
        <v>0.73</v>
      </c>
      <c r="E47" s="284">
        <f>MCF!R46</f>
        <v>0.6</v>
      </c>
      <c r="F47" s="67">
        <f t="shared" si="0"/>
        <v>4.4580790714955779E-3</v>
      </c>
      <c r="G47" s="67">
        <f t="shared" si="1"/>
        <v>4.4580790714955779E-3</v>
      </c>
      <c r="H47" s="67">
        <f t="shared" si="2"/>
        <v>0</v>
      </c>
      <c r="I47" s="67">
        <f t="shared" si="3"/>
        <v>2.5434922962542315E-2</v>
      </c>
      <c r="J47" s="67">
        <f t="shared" si="4"/>
        <v>1.5209927989934195E-3</v>
      </c>
      <c r="K47" s="100">
        <f t="shared" si="6"/>
        <v>1.0139951993289463E-3</v>
      </c>
      <c r="O47" s="96">
        <f>Amnt_Deposited!B42</f>
        <v>2028</v>
      </c>
      <c r="P47" s="99">
        <f>Amnt_Deposited!H42</f>
        <v>6.7855084802063606E-2</v>
      </c>
      <c r="Q47" s="284">
        <f>MCF!R46</f>
        <v>0.6</v>
      </c>
      <c r="R47" s="67">
        <f t="shared" si="5"/>
        <v>4.8855661057485792E-3</v>
      </c>
      <c r="S47" s="67">
        <f t="shared" si="7"/>
        <v>4.8855661057485792E-3</v>
      </c>
      <c r="T47" s="67">
        <f t="shared" si="8"/>
        <v>0</v>
      </c>
      <c r="U47" s="67">
        <f t="shared" si="9"/>
        <v>2.7873888178128574E-2</v>
      </c>
      <c r="V47" s="67">
        <f t="shared" si="10"/>
        <v>1.6668414235544327E-3</v>
      </c>
      <c r="W47" s="100">
        <f t="shared" si="11"/>
        <v>1.111227615702955E-3</v>
      </c>
    </row>
    <row r="48" spans="2:23">
      <c r="B48" s="96">
        <f>Amnt_Deposited!B43</f>
        <v>2029</v>
      </c>
      <c r="C48" s="99">
        <f>Amnt_Deposited!H43</f>
        <v>7.4343928240201321E-2</v>
      </c>
      <c r="D48" s="418">
        <f>Dry_Matter_Content!H35</f>
        <v>0.73</v>
      </c>
      <c r="E48" s="284">
        <f>MCF!R47</f>
        <v>0.6</v>
      </c>
      <c r="F48" s="67">
        <f t="shared" si="0"/>
        <v>4.8843960853812264E-3</v>
      </c>
      <c r="G48" s="67">
        <f t="shared" si="1"/>
        <v>4.8843960853812264E-3</v>
      </c>
      <c r="H48" s="67">
        <f t="shared" si="2"/>
        <v>0</v>
      </c>
      <c r="I48" s="67">
        <f t="shared" si="3"/>
        <v>2.8599761065439575E-2</v>
      </c>
      <c r="J48" s="67">
        <f t="shared" si="4"/>
        <v>1.7195579824839675E-3</v>
      </c>
      <c r="K48" s="100">
        <f t="shared" si="6"/>
        <v>1.1463719883226448E-3</v>
      </c>
      <c r="O48" s="96">
        <f>Amnt_Deposited!B43</f>
        <v>2029</v>
      </c>
      <c r="P48" s="99">
        <f>Amnt_Deposited!H43</f>
        <v>7.4343928240201321E-2</v>
      </c>
      <c r="Q48" s="284">
        <f>MCF!R47</f>
        <v>0.6</v>
      </c>
      <c r="R48" s="67">
        <f t="shared" si="5"/>
        <v>5.3527628332944947E-3</v>
      </c>
      <c r="S48" s="67">
        <f t="shared" si="7"/>
        <v>5.3527628332944947E-3</v>
      </c>
      <c r="T48" s="67">
        <f t="shared" si="8"/>
        <v>0</v>
      </c>
      <c r="U48" s="67">
        <f t="shared" si="9"/>
        <v>3.134220390733105E-2</v>
      </c>
      <c r="V48" s="67">
        <f t="shared" si="10"/>
        <v>1.8844471040920198E-3</v>
      </c>
      <c r="W48" s="100">
        <f t="shared" si="11"/>
        <v>1.2562980693946798E-3</v>
      </c>
    </row>
    <row r="49" spans="2:23">
      <c r="B49" s="96">
        <f>Amnt_Deposited!B44</f>
        <v>2030</v>
      </c>
      <c r="C49" s="99">
        <f>Amnt_Deposited!H44</f>
        <v>8.1445473000000018E-2</v>
      </c>
      <c r="D49" s="418">
        <f>Dry_Matter_Content!H36</f>
        <v>0.73</v>
      </c>
      <c r="E49" s="284">
        <f>MCF!R48</f>
        <v>0.6</v>
      </c>
      <c r="F49" s="67">
        <f t="shared" si="0"/>
        <v>5.3509675761000009E-3</v>
      </c>
      <c r="G49" s="67">
        <f t="shared" si="1"/>
        <v>5.3509675761000009E-3</v>
      </c>
      <c r="H49" s="67">
        <f t="shared" si="2"/>
        <v>0</v>
      </c>
      <c r="I49" s="67">
        <f t="shared" si="3"/>
        <v>3.2017208044302622E-2</v>
      </c>
      <c r="J49" s="67">
        <f t="shared" si="4"/>
        <v>1.9335205972369567E-3</v>
      </c>
      <c r="K49" s="100">
        <f t="shared" si="6"/>
        <v>1.2890137314913045E-3</v>
      </c>
      <c r="O49" s="96">
        <f>Amnt_Deposited!B44</f>
        <v>2030</v>
      </c>
      <c r="P49" s="99">
        <f>Amnt_Deposited!H44</f>
        <v>8.1445473000000018E-2</v>
      </c>
      <c r="Q49" s="284">
        <f>MCF!R48</f>
        <v>0.6</v>
      </c>
      <c r="R49" s="67">
        <f t="shared" si="5"/>
        <v>5.864074056000001E-3</v>
      </c>
      <c r="S49" s="67">
        <f t="shared" si="7"/>
        <v>5.864074056000001E-3</v>
      </c>
      <c r="T49" s="67">
        <f t="shared" si="8"/>
        <v>0</v>
      </c>
      <c r="U49" s="67">
        <f t="shared" si="9"/>
        <v>3.5087351281427537E-2</v>
      </c>
      <c r="V49" s="67">
        <f t="shared" si="10"/>
        <v>2.1189266819035147E-3</v>
      </c>
      <c r="W49" s="100">
        <f t="shared" si="11"/>
        <v>1.4126177879356765E-3</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2.9852646911150776E-2</v>
      </c>
      <c r="J50" s="67">
        <f t="shared" si="4"/>
        <v>2.1645611331518448E-3</v>
      </c>
      <c r="K50" s="100">
        <f t="shared" si="6"/>
        <v>1.443040755434563E-3</v>
      </c>
      <c r="O50" s="96">
        <f>Amnt_Deposited!B45</f>
        <v>2031</v>
      </c>
      <c r="P50" s="99">
        <f>Amnt_Deposited!H45</f>
        <v>0</v>
      </c>
      <c r="Q50" s="284">
        <f>MCF!R49</f>
        <v>0.6</v>
      </c>
      <c r="R50" s="67">
        <f t="shared" si="5"/>
        <v>0</v>
      </c>
      <c r="S50" s="67">
        <f t="shared" si="7"/>
        <v>0</v>
      </c>
      <c r="T50" s="67">
        <f t="shared" si="8"/>
        <v>0</v>
      </c>
      <c r="U50" s="67">
        <f t="shared" si="9"/>
        <v>3.271522949167209E-2</v>
      </c>
      <c r="V50" s="67">
        <f t="shared" si="10"/>
        <v>2.3721217897554468E-3</v>
      </c>
      <c r="W50" s="100">
        <f t="shared" si="11"/>
        <v>1.5814145265036312E-3</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2.7834423487791381E-2</v>
      </c>
      <c r="J51" s="67">
        <f t="shared" si="4"/>
        <v>2.0182234233593966E-3</v>
      </c>
      <c r="K51" s="100">
        <f t="shared" si="6"/>
        <v>1.3454822822395976E-3</v>
      </c>
      <c r="O51" s="96">
        <f>Amnt_Deposited!B46</f>
        <v>2032</v>
      </c>
      <c r="P51" s="99">
        <f>Amnt_Deposited!H46</f>
        <v>0</v>
      </c>
      <c r="Q51" s="284">
        <f>MCF!R50</f>
        <v>0.6</v>
      </c>
      <c r="R51" s="67">
        <f t="shared" ref="R51:R82" si="13">P51*$W$6*DOCF*Q51</f>
        <v>0</v>
      </c>
      <c r="S51" s="67">
        <f t="shared" si="7"/>
        <v>0</v>
      </c>
      <c r="T51" s="67">
        <f t="shared" si="8"/>
        <v>0</v>
      </c>
      <c r="U51" s="67">
        <f t="shared" si="9"/>
        <v>3.0503477794839876E-2</v>
      </c>
      <c r="V51" s="67">
        <f t="shared" si="10"/>
        <v>2.2117516968322157E-3</v>
      </c>
      <c r="W51" s="100">
        <f t="shared" si="11"/>
        <v>1.4745011312214771E-3</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2.5952644440661653E-2</v>
      </c>
      <c r="J52" s="67">
        <f t="shared" si="4"/>
        <v>1.8817790471297275E-3</v>
      </c>
      <c r="K52" s="100">
        <f t="shared" si="6"/>
        <v>1.2545193647531517E-3</v>
      </c>
      <c r="O52" s="96">
        <f>Amnt_Deposited!B47</f>
        <v>2033</v>
      </c>
      <c r="P52" s="99">
        <f>Amnt_Deposited!H47</f>
        <v>0</v>
      </c>
      <c r="Q52" s="284">
        <f>MCF!R51</f>
        <v>0.6</v>
      </c>
      <c r="R52" s="67">
        <f t="shared" si="13"/>
        <v>0</v>
      </c>
      <c r="S52" s="67">
        <f t="shared" si="7"/>
        <v>0</v>
      </c>
      <c r="T52" s="67">
        <f t="shared" si="8"/>
        <v>0</v>
      </c>
      <c r="U52" s="67">
        <f t="shared" si="9"/>
        <v>2.8441254181547023E-2</v>
      </c>
      <c r="V52" s="67">
        <f t="shared" si="10"/>
        <v>2.0622236132928524E-3</v>
      </c>
      <c r="W52" s="100">
        <f t="shared" si="11"/>
        <v>1.3748157421952349E-3</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2.4198085286689392E-2</v>
      </c>
      <c r="J53" s="67">
        <f t="shared" si="4"/>
        <v>1.7545591539722622E-3</v>
      </c>
      <c r="K53" s="100">
        <f t="shared" si="6"/>
        <v>1.1697061026481746E-3</v>
      </c>
      <c r="O53" s="96">
        <f>Amnt_Deposited!B48</f>
        <v>2034</v>
      </c>
      <c r="P53" s="99">
        <f>Amnt_Deposited!H48</f>
        <v>0</v>
      </c>
      <c r="Q53" s="284">
        <f>MCF!R52</f>
        <v>0.6</v>
      </c>
      <c r="R53" s="67">
        <f t="shared" si="13"/>
        <v>0</v>
      </c>
      <c r="S53" s="67">
        <f t="shared" si="7"/>
        <v>0</v>
      </c>
      <c r="T53" s="67">
        <f t="shared" si="8"/>
        <v>0</v>
      </c>
      <c r="U53" s="67">
        <f t="shared" si="9"/>
        <v>2.6518449629248653E-2</v>
      </c>
      <c r="V53" s="67">
        <f t="shared" si="10"/>
        <v>1.9228045522983698E-3</v>
      </c>
      <c r="W53" s="100">
        <f t="shared" si="11"/>
        <v>1.2818697015322465E-3</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2.2562145174866245E-2</v>
      </c>
      <c r="J54" s="67">
        <f t="shared" si="4"/>
        <v>1.6359401118231465E-3</v>
      </c>
      <c r="K54" s="100">
        <f t="shared" si="6"/>
        <v>1.090626741215431E-3</v>
      </c>
      <c r="O54" s="96">
        <f>Amnt_Deposited!B49</f>
        <v>2035</v>
      </c>
      <c r="P54" s="99">
        <f>Amnt_Deposited!H49</f>
        <v>0</v>
      </c>
      <c r="Q54" s="284">
        <f>MCF!R53</f>
        <v>0.6</v>
      </c>
      <c r="R54" s="67">
        <f t="shared" si="13"/>
        <v>0</v>
      </c>
      <c r="S54" s="67">
        <f t="shared" si="7"/>
        <v>0</v>
      </c>
      <c r="T54" s="67">
        <f t="shared" si="8"/>
        <v>0</v>
      </c>
      <c r="U54" s="67">
        <f t="shared" si="9"/>
        <v>2.4725638547798631E-2</v>
      </c>
      <c r="V54" s="67">
        <f t="shared" si="10"/>
        <v>1.7928110814500236E-3</v>
      </c>
      <c r="W54" s="100">
        <f t="shared" si="11"/>
        <v>1.195207387633349E-3</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2.1036804724866097E-2</v>
      </c>
      <c r="J55" s="67">
        <f t="shared" si="4"/>
        <v>1.5253404500001476E-3</v>
      </c>
      <c r="K55" s="100">
        <f t="shared" si="6"/>
        <v>1.0168936333334318E-3</v>
      </c>
      <c r="O55" s="96">
        <f>Amnt_Deposited!B50</f>
        <v>2036</v>
      </c>
      <c r="P55" s="99">
        <f>Amnt_Deposited!H50</f>
        <v>0</v>
      </c>
      <c r="Q55" s="284">
        <f>MCF!R54</f>
        <v>0.6</v>
      </c>
      <c r="R55" s="67">
        <f t="shared" si="13"/>
        <v>0</v>
      </c>
      <c r="S55" s="67">
        <f t="shared" si="7"/>
        <v>0</v>
      </c>
      <c r="T55" s="67">
        <f t="shared" si="8"/>
        <v>0</v>
      </c>
      <c r="U55" s="67">
        <f t="shared" si="9"/>
        <v>2.305403257519573E-2</v>
      </c>
      <c r="V55" s="67">
        <f t="shared" si="10"/>
        <v>1.6716059726029019E-3</v>
      </c>
      <c r="W55" s="100">
        <f t="shared" si="11"/>
        <v>1.1144039817352679E-3</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1.9614586716033403E-2</v>
      </c>
      <c r="J56" s="67">
        <f t="shared" si="4"/>
        <v>1.4222180088326957E-3</v>
      </c>
      <c r="K56" s="100">
        <f t="shared" si="6"/>
        <v>9.4814533922179709E-4</v>
      </c>
      <c r="O56" s="96">
        <f>Amnt_Deposited!B51</f>
        <v>2037</v>
      </c>
      <c r="P56" s="99">
        <f>Amnt_Deposited!H51</f>
        <v>0</v>
      </c>
      <c r="Q56" s="284">
        <f>MCF!R55</f>
        <v>0.6</v>
      </c>
      <c r="R56" s="67">
        <f t="shared" si="13"/>
        <v>0</v>
      </c>
      <c r="S56" s="67">
        <f t="shared" si="7"/>
        <v>0</v>
      </c>
      <c r="T56" s="67">
        <f t="shared" si="8"/>
        <v>0</v>
      </c>
      <c r="U56" s="67">
        <f t="shared" si="9"/>
        <v>2.1495437497022912E-2</v>
      </c>
      <c r="V56" s="67">
        <f t="shared" si="10"/>
        <v>1.5585950781728177E-3</v>
      </c>
      <c r="W56" s="100">
        <f t="shared" si="11"/>
        <v>1.0390633854485451E-3</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1.8288519434038853E-2</v>
      </c>
      <c r="J57" s="67">
        <f t="shared" si="4"/>
        <v>1.3260672819945488E-3</v>
      </c>
      <c r="K57" s="100">
        <f t="shared" si="6"/>
        <v>8.8404485466303247E-4</v>
      </c>
      <c r="O57" s="96">
        <f>Amnt_Deposited!B52</f>
        <v>2038</v>
      </c>
      <c r="P57" s="99">
        <f>Amnt_Deposited!H52</f>
        <v>0</v>
      </c>
      <c r="Q57" s="284">
        <f>MCF!R56</f>
        <v>0.6</v>
      </c>
      <c r="R57" s="67">
        <f t="shared" si="13"/>
        <v>0</v>
      </c>
      <c r="S57" s="67">
        <f t="shared" si="7"/>
        <v>0</v>
      </c>
      <c r="T57" s="67">
        <f t="shared" si="8"/>
        <v>0</v>
      </c>
      <c r="U57" s="67">
        <f t="shared" si="9"/>
        <v>2.0042213078398749E-2</v>
      </c>
      <c r="V57" s="67">
        <f t="shared" si="10"/>
        <v>1.4532244186241635E-3</v>
      </c>
      <c r="W57" s="100">
        <f t="shared" si="11"/>
        <v>9.6881627908277561E-4</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1.7052102495527657E-2</v>
      </c>
      <c r="J58" s="67">
        <f t="shared" si="4"/>
        <v>1.2364169385111956E-3</v>
      </c>
      <c r="K58" s="100">
        <f t="shared" si="6"/>
        <v>8.2427795900746371E-4</v>
      </c>
      <c r="O58" s="96">
        <f>Amnt_Deposited!B53</f>
        <v>2039</v>
      </c>
      <c r="P58" s="99">
        <f>Amnt_Deposited!H53</f>
        <v>0</v>
      </c>
      <c r="Q58" s="284">
        <f>MCF!R57</f>
        <v>0.6</v>
      </c>
      <c r="R58" s="67">
        <f t="shared" si="13"/>
        <v>0</v>
      </c>
      <c r="S58" s="67">
        <f t="shared" si="7"/>
        <v>0</v>
      </c>
      <c r="T58" s="67">
        <f t="shared" si="8"/>
        <v>0</v>
      </c>
      <c r="U58" s="67">
        <f t="shared" si="9"/>
        <v>1.8687235611537165E-2</v>
      </c>
      <c r="V58" s="67">
        <f t="shared" si="10"/>
        <v>1.3549774668615846E-3</v>
      </c>
      <c r="W58" s="100">
        <f t="shared" si="11"/>
        <v>9.0331831124105632E-4</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1.5899274983232785E-2</v>
      </c>
      <c r="J59" s="67">
        <f t="shared" si="4"/>
        <v>1.1528275122948716E-3</v>
      </c>
      <c r="K59" s="100">
        <f t="shared" si="6"/>
        <v>7.6855167486324766E-4</v>
      </c>
      <c r="O59" s="96">
        <f>Amnt_Deposited!B54</f>
        <v>2040</v>
      </c>
      <c r="P59" s="99">
        <f>Amnt_Deposited!H54</f>
        <v>0</v>
      </c>
      <c r="Q59" s="284">
        <f>MCF!R58</f>
        <v>0.6</v>
      </c>
      <c r="R59" s="67">
        <f t="shared" si="13"/>
        <v>0</v>
      </c>
      <c r="S59" s="67">
        <f t="shared" si="7"/>
        <v>0</v>
      </c>
      <c r="T59" s="67">
        <f t="shared" si="8"/>
        <v>0</v>
      </c>
      <c r="U59" s="67">
        <f t="shared" si="9"/>
        <v>1.7423862995323607E-2</v>
      </c>
      <c r="V59" s="67">
        <f t="shared" si="10"/>
        <v>1.2633726162135585E-3</v>
      </c>
      <c r="W59" s="100">
        <f t="shared" si="11"/>
        <v>8.42248410809039E-4</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1.4824385735351497E-2</v>
      </c>
      <c r="J60" s="67">
        <f t="shared" si="4"/>
        <v>1.074889247881287E-3</v>
      </c>
      <c r="K60" s="100">
        <f t="shared" si="6"/>
        <v>7.1659283192085799E-4</v>
      </c>
      <c r="O60" s="96">
        <f>Amnt_Deposited!B55</f>
        <v>2041</v>
      </c>
      <c r="P60" s="99">
        <f>Amnt_Deposited!H55</f>
        <v>0</v>
      </c>
      <c r="Q60" s="284">
        <f>MCF!R59</f>
        <v>0.6</v>
      </c>
      <c r="R60" s="67">
        <f t="shared" si="13"/>
        <v>0</v>
      </c>
      <c r="S60" s="67">
        <f t="shared" si="7"/>
        <v>0</v>
      </c>
      <c r="T60" s="67">
        <f t="shared" si="8"/>
        <v>0</v>
      </c>
      <c r="U60" s="67">
        <f t="shared" si="9"/>
        <v>1.6245902175727675E-2</v>
      </c>
      <c r="V60" s="67">
        <f t="shared" si="10"/>
        <v>1.1779608195959313E-3</v>
      </c>
      <c r="W60" s="100">
        <f t="shared" si="11"/>
        <v>7.8530721306395413E-4</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1.3822165643543632E-2</v>
      </c>
      <c r="J61" s="67">
        <f t="shared" si="4"/>
        <v>1.0022200918078648E-3</v>
      </c>
      <c r="K61" s="100">
        <f t="shared" si="6"/>
        <v>6.6814672787190977E-4</v>
      </c>
      <c r="O61" s="96">
        <f>Amnt_Deposited!B56</f>
        <v>2042</v>
      </c>
      <c r="P61" s="99">
        <f>Amnt_Deposited!H56</f>
        <v>0</v>
      </c>
      <c r="Q61" s="284">
        <f>MCF!R60</f>
        <v>0.6</v>
      </c>
      <c r="R61" s="67">
        <f t="shared" si="13"/>
        <v>0</v>
      </c>
      <c r="S61" s="67">
        <f t="shared" si="7"/>
        <v>0</v>
      </c>
      <c r="T61" s="67">
        <f t="shared" si="8"/>
        <v>0</v>
      </c>
      <c r="U61" s="67">
        <f t="shared" si="9"/>
        <v>1.5147578787445083E-2</v>
      </c>
      <c r="V61" s="67">
        <f t="shared" si="10"/>
        <v>1.0983233882825921E-3</v>
      </c>
      <c r="W61" s="100">
        <f t="shared" si="11"/>
        <v>7.3221559218839471E-4</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1.2887701823756407E-2</v>
      </c>
      <c r="J62" s="67">
        <f t="shared" si="4"/>
        <v>9.3446381978722515E-4</v>
      </c>
      <c r="K62" s="100">
        <f t="shared" si="6"/>
        <v>6.229758798581501E-4</v>
      </c>
      <c r="O62" s="96">
        <f>Amnt_Deposited!B57</f>
        <v>2043</v>
      </c>
      <c r="P62" s="99">
        <f>Amnt_Deposited!H57</f>
        <v>0</v>
      </c>
      <c r="Q62" s="284">
        <f>MCF!R61</f>
        <v>0.6</v>
      </c>
      <c r="R62" s="67">
        <f t="shared" si="13"/>
        <v>0</v>
      </c>
      <c r="S62" s="67">
        <f t="shared" si="7"/>
        <v>0</v>
      </c>
      <c r="T62" s="67">
        <f t="shared" si="8"/>
        <v>0</v>
      </c>
      <c r="U62" s="67">
        <f t="shared" si="9"/>
        <v>1.4123508847952233E-2</v>
      </c>
      <c r="V62" s="67">
        <f t="shared" si="10"/>
        <v>1.0240699394928499E-3</v>
      </c>
      <c r="W62" s="100">
        <f t="shared" si="11"/>
        <v>6.8271329299523327E-4</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1.2016413533261092E-2</v>
      </c>
      <c r="J63" s="67">
        <f t="shared" si="4"/>
        <v>8.7128829049531455E-4</v>
      </c>
      <c r="K63" s="100">
        <f t="shared" si="6"/>
        <v>5.808588603302097E-4</v>
      </c>
      <c r="O63" s="96">
        <f>Amnt_Deposited!B58</f>
        <v>2044</v>
      </c>
      <c r="P63" s="99">
        <f>Amnt_Deposited!H58</f>
        <v>0</v>
      </c>
      <c r="Q63" s="284">
        <f>MCF!R62</f>
        <v>0.6</v>
      </c>
      <c r="R63" s="67">
        <f t="shared" si="13"/>
        <v>0</v>
      </c>
      <c r="S63" s="67">
        <f t="shared" si="7"/>
        <v>0</v>
      </c>
      <c r="T63" s="67">
        <f t="shared" si="8"/>
        <v>0</v>
      </c>
      <c r="U63" s="67">
        <f t="shared" si="9"/>
        <v>1.316867236521764E-2</v>
      </c>
      <c r="V63" s="67">
        <f t="shared" si="10"/>
        <v>9.548364827345917E-4</v>
      </c>
      <c r="W63" s="100">
        <f t="shared" si="11"/>
        <v>6.3655765515639447E-4</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1.1204029715846843E-2</v>
      </c>
      <c r="J64" s="67">
        <f t="shared" si="4"/>
        <v>8.1238381741424975E-4</v>
      </c>
      <c r="K64" s="100">
        <f t="shared" si="6"/>
        <v>5.4158921160949976E-4</v>
      </c>
      <c r="O64" s="96">
        <f>Amnt_Deposited!B59</f>
        <v>2045</v>
      </c>
      <c r="P64" s="99">
        <f>Amnt_Deposited!H59</f>
        <v>0</v>
      </c>
      <c r="Q64" s="284">
        <f>MCF!R63</f>
        <v>0.6</v>
      </c>
      <c r="R64" s="67">
        <f t="shared" si="13"/>
        <v>0</v>
      </c>
      <c r="S64" s="67">
        <f t="shared" si="7"/>
        <v>0</v>
      </c>
      <c r="T64" s="67">
        <f t="shared" si="8"/>
        <v>0</v>
      </c>
      <c r="U64" s="67">
        <f t="shared" si="9"/>
        <v>1.2278388729695174E-2</v>
      </c>
      <c r="V64" s="67">
        <f t="shared" si="10"/>
        <v>8.9028363552246588E-4</v>
      </c>
      <c r="W64" s="100">
        <f t="shared" si="11"/>
        <v>5.9352242368164389E-4</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1.0446568065098194E-2</v>
      </c>
      <c r="J65" s="67">
        <f t="shared" si="4"/>
        <v>7.5746165074864883E-4</v>
      </c>
      <c r="K65" s="100">
        <f t="shared" si="6"/>
        <v>5.0497443383243248E-4</v>
      </c>
      <c r="O65" s="96">
        <f>Amnt_Deposited!B60</f>
        <v>2046</v>
      </c>
      <c r="P65" s="99">
        <f>Amnt_Deposited!H60</f>
        <v>0</v>
      </c>
      <c r="Q65" s="284">
        <f>MCF!R64</f>
        <v>0.6</v>
      </c>
      <c r="R65" s="67">
        <f t="shared" si="13"/>
        <v>0</v>
      </c>
      <c r="S65" s="67">
        <f t="shared" si="7"/>
        <v>0</v>
      </c>
      <c r="T65" s="67">
        <f t="shared" si="8"/>
        <v>0</v>
      </c>
      <c r="U65" s="67">
        <f t="shared" si="9"/>
        <v>1.1448293769970627E-2</v>
      </c>
      <c r="V65" s="67">
        <f t="shared" si="10"/>
        <v>8.3009495972454688E-4</v>
      </c>
      <c r="W65" s="100">
        <f t="shared" si="11"/>
        <v>5.5339663981636455E-4</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9.7403155031243957E-3</v>
      </c>
      <c r="J66" s="67">
        <f t="shared" si="4"/>
        <v>7.06252561973798E-4</v>
      </c>
      <c r="K66" s="100">
        <f t="shared" si="6"/>
        <v>4.7083504131586529E-4</v>
      </c>
      <c r="O66" s="96">
        <f>Amnt_Deposited!B61</f>
        <v>2047</v>
      </c>
      <c r="P66" s="99">
        <f>Amnt_Deposited!H61</f>
        <v>0</v>
      </c>
      <c r="Q66" s="284">
        <f>MCF!R65</f>
        <v>0.6</v>
      </c>
      <c r="R66" s="67">
        <f t="shared" si="13"/>
        <v>0</v>
      </c>
      <c r="S66" s="67">
        <f t="shared" si="7"/>
        <v>0</v>
      </c>
      <c r="T66" s="67">
        <f t="shared" si="8"/>
        <v>0</v>
      </c>
      <c r="U66" s="67">
        <f t="shared" si="9"/>
        <v>1.0674318359588382E-2</v>
      </c>
      <c r="V66" s="67">
        <f t="shared" si="10"/>
        <v>7.7397541038224456E-4</v>
      </c>
      <c r="W66" s="100">
        <f t="shared" si="11"/>
        <v>5.1598360692149637E-4</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9.0818099790472839E-3</v>
      </c>
      <c r="J67" s="67">
        <f t="shared" si="4"/>
        <v>6.5850552407711199E-4</v>
      </c>
      <c r="K67" s="100">
        <f t="shared" si="6"/>
        <v>4.3900368271807466E-4</v>
      </c>
      <c r="O67" s="96">
        <f>Amnt_Deposited!B62</f>
        <v>2048</v>
      </c>
      <c r="P67" s="99">
        <f>Amnt_Deposited!H62</f>
        <v>0</v>
      </c>
      <c r="Q67" s="284">
        <f>MCF!R66</f>
        <v>0.6</v>
      </c>
      <c r="R67" s="67">
        <f t="shared" si="13"/>
        <v>0</v>
      </c>
      <c r="S67" s="67">
        <f t="shared" si="7"/>
        <v>0</v>
      </c>
      <c r="T67" s="67">
        <f t="shared" si="8"/>
        <v>0</v>
      </c>
      <c r="U67" s="67">
        <f t="shared" si="9"/>
        <v>9.9526684701888076E-3</v>
      </c>
      <c r="V67" s="67">
        <f t="shared" si="10"/>
        <v>7.2164988939957492E-4</v>
      </c>
      <c r="W67" s="100">
        <f t="shared" si="11"/>
        <v>4.8109992626638328E-4</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8.4678234980238576E-3</v>
      </c>
      <c r="J68" s="67">
        <f t="shared" si="4"/>
        <v>6.1398648102342678E-4</v>
      </c>
      <c r="K68" s="100">
        <f t="shared" si="6"/>
        <v>4.0932432068228452E-4</v>
      </c>
      <c r="O68" s="96">
        <f>Amnt_Deposited!B63</f>
        <v>2049</v>
      </c>
      <c r="P68" s="99">
        <f>Amnt_Deposited!H63</f>
        <v>0</v>
      </c>
      <c r="Q68" s="284">
        <f>MCF!R67</f>
        <v>0.6</v>
      </c>
      <c r="R68" s="67">
        <f t="shared" si="13"/>
        <v>0</v>
      </c>
      <c r="S68" s="67">
        <f t="shared" si="7"/>
        <v>0</v>
      </c>
      <c r="T68" s="67">
        <f t="shared" si="8"/>
        <v>0</v>
      </c>
      <c r="U68" s="67">
        <f t="shared" si="9"/>
        <v>9.2798065731768322E-3</v>
      </c>
      <c r="V68" s="67">
        <f t="shared" si="10"/>
        <v>6.7286189701197487E-4</v>
      </c>
      <c r="W68" s="100">
        <f t="shared" si="11"/>
        <v>4.4857459800798323E-4</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7.8953462976118129E-3</v>
      </c>
      <c r="J69" s="67">
        <f t="shared" si="4"/>
        <v>5.72477200412044E-4</v>
      </c>
      <c r="K69" s="100">
        <f t="shared" si="6"/>
        <v>3.8165146694136263E-4</v>
      </c>
      <c r="O69" s="96">
        <f>Amnt_Deposited!B64</f>
        <v>2050</v>
      </c>
      <c r="P69" s="99">
        <f>Amnt_Deposited!H64</f>
        <v>0</v>
      </c>
      <c r="Q69" s="284">
        <f>MCF!R68</f>
        <v>0.6</v>
      </c>
      <c r="R69" s="67">
        <f t="shared" si="13"/>
        <v>0</v>
      </c>
      <c r="S69" s="67">
        <f t="shared" si="7"/>
        <v>0</v>
      </c>
      <c r="T69" s="67">
        <f t="shared" si="8"/>
        <v>0</v>
      </c>
      <c r="U69" s="67">
        <f t="shared" si="9"/>
        <v>8.6524342987526742E-3</v>
      </c>
      <c r="V69" s="67">
        <f t="shared" si="10"/>
        <v>6.2737227442415794E-4</v>
      </c>
      <c r="W69" s="100">
        <f t="shared" si="11"/>
        <v>4.1824818294943861E-4</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7.3615720939105645E-3</v>
      </c>
      <c r="J70" s="67">
        <f t="shared" si="4"/>
        <v>5.3377420370124878E-4</v>
      </c>
      <c r="K70" s="100">
        <f t="shared" si="6"/>
        <v>3.5584946913416586E-4</v>
      </c>
      <c r="O70" s="96">
        <f>Amnt_Deposited!B65</f>
        <v>2051</v>
      </c>
      <c r="P70" s="99">
        <f>Amnt_Deposited!H65</f>
        <v>0</v>
      </c>
      <c r="Q70" s="284">
        <f>MCF!R69</f>
        <v>0.6</v>
      </c>
      <c r="R70" s="67">
        <f t="shared" si="13"/>
        <v>0</v>
      </c>
      <c r="S70" s="67">
        <f t="shared" si="7"/>
        <v>0</v>
      </c>
      <c r="T70" s="67">
        <f t="shared" si="8"/>
        <v>0</v>
      </c>
      <c r="U70" s="67">
        <f t="shared" si="9"/>
        <v>8.0674762672992509E-3</v>
      </c>
      <c r="V70" s="67">
        <f t="shared" si="10"/>
        <v>5.8495803145342342E-4</v>
      </c>
      <c r="W70" s="100">
        <f t="shared" si="11"/>
        <v>3.8997202096894895E-4</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6.8638843251543017E-3</v>
      </c>
      <c r="J71" s="67">
        <f t="shared" si="4"/>
        <v>4.976877687562631E-4</v>
      </c>
      <c r="K71" s="100">
        <f t="shared" si="6"/>
        <v>3.3179184583750871E-4</v>
      </c>
      <c r="O71" s="96">
        <f>Amnt_Deposited!B66</f>
        <v>2052</v>
      </c>
      <c r="P71" s="99">
        <f>Amnt_Deposited!H66</f>
        <v>0</v>
      </c>
      <c r="Q71" s="284">
        <f>MCF!R70</f>
        <v>0.6</v>
      </c>
      <c r="R71" s="67">
        <f t="shared" si="13"/>
        <v>0</v>
      </c>
      <c r="S71" s="67">
        <f t="shared" si="7"/>
        <v>0</v>
      </c>
      <c r="T71" s="67">
        <f t="shared" si="8"/>
        <v>0</v>
      </c>
      <c r="U71" s="67">
        <f t="shared" si="9"/>
        <v>7.5220650138677295E-3</v>
      </c>
      <c r="V71" s="67">
        <f t="shared" si="10"/>
        <v>5.4541125343152131E-4</v>
      </c>
      <c r="W71" s="100">
        <f t="shared" si="11"/>
        <v>3.6360750228768085E-4</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6.3998433253231813E-3</v>
      </c>
      <c r="J72" s="67">
        <f t="shared" si="4"/>
        <v>4.6404099983112044E-4</v>
      </c>
      <c r="K72" s="100">
        <f t="shared" si="6"/>
        <v>3.0936066655408027E-4</v>
      </c>
      <c r="O72" s="96">
        <f>Amnt_Deposited!B67</f>
        <v>2053</v>
      </c>
      <c r="P72" s="99">
        <f>Amnt_Deposited!H67</f>
        <v>0</v>
      </c>
      <c r="Q72" s="284">
        <f>MCF!R71</f>
        <v>0.6</v>
      </c>
      <c r="R72" s="67">
        <f t="shared" si="13"/>
        <v>0</v>
      </c>
      <c r="S72" s="67">
        <f t="shared" si="7"/>
        <v>0</v>
      </c>
      <c r="T72" s="67">
        <f t="shared" si="8"/>
        <v>0</v>
      </c>
      <c r="U72" s="67">
        <f t="shared" si="9"/>
        <v>7.0135269318610223E-3</v>
      </c>
      <c r="V72" s="67">
        <f t="shared" si="10"/>
        <v>5.0853808200670742E-4</v>
      </c>
      <c r="W72" s="100">
        <f t="shared" si="11"/>
        <v>3.3902538800447161E-4</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5.9671743648976672E-3</v>
      </c>
      <c r="J73" s="67">
        <f t="shared" si="4"/>
        <v>4.3266896042551384E-4</v>
      </c>
      <c r="K73" s="100">
        <f t="shared" si="6"/>
        <v>2.8844597361700919E-4</v>
      </c>
      <c r="O73" s="96">
        <f>Amnt_Deposited!B68</f>
        <v>2054</v>
      </c>
      <c r="P73" s="99">
        <f>Amnt_Deposited!H68</f>
        <v>0</v>
      </c>
      <c r="Q73" s="284">
        <f>MCF!R72</f>
        <v>0.6</v>
      </c>
      <c r="R73" s="67">
        <f t="shared" si="13"/>
        <v>0</v>
      </c>
      <c r="S73" s="67">
        <f t="shared" si="7"/>
        <v>0</v>
      </c>
      <c r="T73" s="67">
        <f t="shared" si="8"/>
        <v>0</v>
      </c>
      <c r="U73" s="67">
        <f t="shared" si="9"/>
        <v>6.5393691670111442E-3</v>
      </c>
      <c r="V73" s="67">
        <f t="shared" si="10"/>
        <v>4.7415776484987832E-4</v>
      </c>
      <c r="W73" s="100">
        <f t="shared" si="11"/>
        <v>3.1610517656658553E-4</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5.5637565001317871E-3</v>
      </c>
      <c r="J74" s="67">
        <f t="shared" si="4"/>
        <v>4.0341786476588042E-4</v>
      </c>
      <c r="K74" s="100">
        <f t="shared" si="6"/>
        <v>2.689452431772536E-4</v>
      </c>
      <c r="O74" s="96">
        <f>Amnt_Deposited!B69</f>
        <v>2055</v>
      </c>
      <c r="P74" s="99">
        <f>Amnt_Deposited!H69</f>
        <v>0</v>
      </c>
      <c r="Q74" s="284">
        <f>MCF!R73</f>
        <v>0.6</v>
      </c>
      <c r="R74" s="67">
        <f t="shared" si="13"/>
        <v>0</v>
      </c>
      <c r="S74" s="67">
        <f t="shared" si="7"/>
        <v>0</v>
      </c>
      <c r="T74" s="67">
        <f t="shared" si="8"/>
        <v>0</v>
      </c>
      <c r="U74" s="67">
        <f t="shared" si="9"/>
        <v>6.0972673974046994E-3</v>
      </c>
      <c r="V74" s="67">
        <f t="shared" si="10"/>
        <v>4.4210176960644446E-4</v>
      </c>
      <c r="W74" s="100">
        <f t="shared" si="11"/>
        <v>2.9473451307096294E-4</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5.1876121761844267E-3</v>
      </c>
      <c r="J75" s="67">
        <f t="shared" si="4"/>
        <v>3.7614432394736055E-4</v>
      </c>
      <c r="K75" s="100">
        <f t="shared" si="6"/>
        <v>2.507628826315737E-4</v>
      </c>
      <c r="O75" s="96">
        <f>Amnt_Deposited!B70</f>
        <v>2056</v>
      </c>
      <c r="P75" s="99">
        <f>Amnt_Deposited!H70</f>
        <v>0</v>
      </c>
      <c r="Q75" s="284">
        <f>MCF!R74</f>
        <v>0.6</v>
      </c>
      <c r="R75" s="67">
        <f t="shared" si="13"/>
        <v>0</v>
      </c>
      <c r="S75" s="67">
        <f t="shared" si="7"/>
        <v>0</v>
      </c>
      <c r="T75" s="67">
        <f t="shared" si="8"/>
        <v>0</v>
      </c>
      <c r="U75" s="67">
        <f t="shared" si="9"/>
        <v>5.6850544396541674E-3</v>
      </c>
      <c r="V75" s="67">
        <f t="shared" si="10"/>
        <v>4.1221295775053217E-4</v>
      </c>
      <c r="W75" s="100">
        <f t="shared" si="11"/>
        <v>2.7480863850035478E-4</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4.8368975331432064E-3</v>
      </c>
      <c r="J76" s="67">
        <f t="shared" si="4"/>
        <v>3.5071464304121995E-4</v>
      </c>
      <c r="K76" s="100">
        <f t="shared" si="6"/>
        <v>2.3380976202747996E-4</v>
      </c>
      <c r="O76" s="96">
        <f>Amnt_Deposited!B71</f>
        <v>2057</v>
      </c>
      <c r="P76" s="99">
        <f>Amnt_Deposited!H71</f>
        <v>0</v>
      </c>
      <c r="Q76" s="284">
        <f>MCF!R75</f>
        <v>0.6</v>
      </c>
      <c r="R76" s="67">
        <f t="shared" si="13"/>
        <v>0</v>
      </c>
      <c r="S76" s="67">
        <f t="shared" si="7"/>
        <v>0</v>
      </c>
      <c r="T76" s="67">
        <f t="shared" si="8"/>
        <v>0</v>
      </c>
      <c r="U76" s="67">
        <f t="shared" si="9"/>
        <v>5.3007096253624196E-3</v>
      </c>
      <c r="V76" s="67">
        <f t="shared" si="10"/>
        <v>3.8434481429174797E-4</v>
      </c>
      <c r="W76" s="100">
        <f t="shared" si="11"/>
        <v>2.5622987619449865E-4</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4.509893367421052E-3</v>
      </c>
      <c r="J77" s="67">
        <f t="shared" si="4"/>
        <v>3.2700416572215414E-4</v>
      </c>
      <c r="K77" s="100">
        <f t="shared" si="6"/>
        <v>2.1800277714810275E-4</v>
      </c>
      <c r="O77" s="96">
        <f>Amnt_Deposited!B72</f>
        <v>2058</v>
      </c>
      <c r="P77" s="99">
        <f>Amnt_Deposited!H72</f>
        <v>0</v>
      </c>
      <c r="Q77" s="284">
        <f>MCF!R76</f>
        <v>0.6</v>
      </c>
      <c r="R77" s="67">
        <f t="shared" si="13"/>
        <v>0</v>
      </c>
      <c r="S77" s="67">
        <f t="shared" si="7"/>
        <v>0</v>
      </c>
      <c r="T77" s="67">
        <f t="shared" si="8"/>
        <v>0</v>
      </c>
      <c r="U77" s="67">
        <f t="shared" si="9"/>
        <v>4.9423488958038947E-3</v>
      </c>
      <c r="V77" s="67">
        <f t="shared" si="10"/>
        <v>3.583607295585252E-4</v>
      </c>
      <c r="W77" s="100">
        <f t="shared" si="11"/>
        <v>2.389071530390168E-4</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4.2049967042182149E-3</v>
      </c>
      <c r="J78" s="67">
        <f t="shared" si="4"/>
        <v>3.0489666320283702E-4</v>
      </c>
      <c r="K78" s="100">
        <f t="shared" si="6"/>
        <v>2.0326444213522468E-4</v>
      </c>
      <c r="O78" s="96">
        <f>Amnt_Deposited!B73</f>
        <v>2059</v>
      </c>
      <c r="P78" s="99">
        <f>Amnt_Deposited!H73</f>
        <v>0</v>
      </c>
      <c r="Q78" s="284">
        <f>MCF!R77</f>
        <v>0.6</v>
      </c>
      <c r="R78" s="67">
        <f t="shared" si="13"/>
        <v>0</v>
      </c>
      <c r="S78" s="67">
        <f t="shared" si="7"/>
        <v>0</v>
      </c>
      <c r="T78" s="67">
        <f t="shared" si="8"/>
        <v>0</v>
      </c>
      <c r="U78" s="67">
        <f t="shared" si="9"/>
        <v>4.6082155662665386E-3</v>
      </c>
      <c r="V78" s="67">
        <f t="shared" si="10"/>
        <v>3.3413332953735581E-4</v>
      </c>
      <c r="W78" s="100">
        <f t="shared" si="11"/>
        <v>2.2275555302490386E-4</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3.9207129397379444E-3</v>
      </c>
      <c r="J79" s="67">
        <f t="shared" si="4"/>
        <v>2.8428376448027062E-4</v>
      </c>
      <c r="K79" s="100">
        <f t="shared" si="6"/>
        <v>1.8952250965351375E-4</v>
      </c>
      <c r="O79" s="96">
        <f>Amnt_Deposited!B74</f>
        <v>2060</v>
      </c>
      <c r="P79" s="99">
        <f>Amnt_Deposited!H74</f>
        <v>0</v>
      </c>
      <c r="Q79" s="284">
        <f>MCF!R78</f>
        <v>0.6</v>
      </c>
      <c r="R79" s="67">
        <f t="shared" si="13"/>
        <v>0</v>
      </c>
      <c r="S79" s="67">
        <f t="shared" si="7"/>
        <v>0</v>
      </c>
      <c r="T79" s="67">
        <f t="shared" si="8"/>
        <v>0</v>
      </c>
      <c r="U79" s="67">
        <f t="shared" si="9"/>
        <v>4.2966717147813107E-3</v>
      </c>
      <c r="V79" s="67">
        <f t="shared" si="10"/>
        <v>3.1154385148522815E-4</v>
      </c>
      <c r="W79" s="100">
        <f t="shared" si="11"/>
        <v>2.076959009901521E-4</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3.6556485146369421E-3</v>
      </c>
      <c r="J80" s="67">
        <f t="shared" si="4"/>
        <v>2.6506442510100244E-4</v>
      </c>
      <c r="K80" s="100">
        <f t="shared" si="6"/>
        <v>1.7670961673400161E-4</v>
      </c>
      <c r="O80" s="96">
        <f>Amnt_Deposited!B75</f>
        <v>2061</v>
      </c>
      <c r="P80" s="99">
        <f>Amnt_Deposited!H75</f>
        <v>0</v>
      </c>
      <c r="Q80" s="284">
        <f>MCF!R79</f>
        <v>0.6</v>
      </c>
      <c r="R80" s="67">
        <f t="shared" si="13"/>
        <v>0</v>
      </c>
      <c r="S80" s="67">
        <f t="shared" si="7"/>
        <v>0</v>
      </c>
      <c r="T80" s="67">
        <f t="shared" si="8"/>
        <v>0</v>
      </c>
      <c r="U80" s="67">
        <f t="shared" si="9"/>
        <v>4.0061901530267872E-3</v>
      </c>
      <c r="V80" s="67">
        <f t="shared" si="10"/>
        <v>2.9048156175452336E-4</v>
      </c>
      <c r="W80" s="100">
        <f t="shared" si="11"/>
        <v>1.9365437450301557E-4</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3.4085040827958441E-3</v>
      </c>
      <c r="J81" s="67">
        <f t="shared" si="4"/>
        <v>2.471444318410978E-4</v>
      </c>
      <c r="K81" s="100">
        <f t="shared" si="6"/>
        <v>1.6476295456073186E-4</v>
      </c>
      <c r="O81" s="96">
        <f>Amnt_Deposited!B76</f>
        <v>2062</v>
      </c>
      <c r="P81" s="99">
        <f>Amnt_Deposited!H76</f>
        <v>0</v>
      </c>
      <c r="Q81" s="284">
        <f>MCF!R80</f>
        <v>0.6</v>
      </c>
      <c r="R81" s="67">
        <f t="shared" si="13"/>
        <v>0</v>
      </c>
      <c r="S81" s="67">
        <f t="shared" si="7"/>
        <v>0</v>
      </c>
      <c r="T81" s="67">
        <f t="shared" si="8"/>
        <v>0</v>
      </c>
      <c r="U81" s="67">
        <f t="shared" si="9"/>
        <v>3.7353469400502417E-3</v>
      </c>
      <c r="V81" s="67">
        <f t="shared" si="10"/>
        <v>2.7084321297654563E-4</v>
      </c>
      <c r="W81" s="100">
        <f t="shared" si="11"/>
        <v>1.8056214198436374E-4</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3.1780681419230376E-3</v>
      </c>
      <c r="J82" s="67">
        <f t="shared" si="4"/>
        <v>2.3043594087280642E-4</v>
      </c>
      <c r="K82" s="100">
        <f t="shared" si="6"/>
        <v>1.5362396058187094E-4</v>
      </c>
      <c r="O82" s="96">
        <f>Amnt_Deposited!B77</f>
        <v>2063</v>
      </c>
      <c r="P82" s="99">
        <f>Amnt_Deposited!H77</f>
        <v>0</v>
      </c>
      <c r="Q82" s="284">
        <f>MCF!R81</f>
        <v>0.6</v>
      </c>
      <c r="R82" s="67">
        <f t="shared" si="13"/>
        <v>0</v>
      </c>
      <c r="S82" s="67">
        <f t="shared" si="7"/>
        <v>0</v>
      </c>
      <c r="T82" s="67">
        <f t="shared" si="8"/>
        <v>0</v>
      </c>
      <c r="U82" s="67">
        <f t="shared" si="9"/>
        <v>3.4828144021074401E-3</v>
      </c>
      <c r="V82" s="67">
        <f t="shared" si="10"/>
        <v>2.5253253794280166E-4</v>
      </c>
      <c r="W82" s="100">
        <f t="shared" si="11"/>
        <v>1.683550252952011E-4</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2.9632110947690202E-3</v>
      </c>
      <c r="J83" s="67">
        <f t="shared" ref="J83:J99" si="18">I82*(1-$K$10)+H83</f>
        <v>2.1485704715401723E-4</v>
      </c>
      <c r="K83" s="100">
        <f t="shared" si="6"/>
        <v>1.4323803143601147E-4</v>
      </c>
      <c r="O83" s="96">
        <f>Amnt_Deposited!B78</f>
        <v>2064</v>
      </c>
      <c r="P83" s="99">
        <f>Amnt_Deposited!H78</f>
        <v>0</v>
      </c>
      <c r="Q83" s="284">
        <f>MCF!R82</f>
        <v>0.6</v>
      </c>
      <c r="R83" s="67">
        <f t="shared" ref="R83:R99" si="19">P83*$W$6*DOCF*Q83</f>
        <v>0</v>
      </c>
      <c r="S83" s="67">
        <f t="shared" si="7"/>
        <v>0</v>
      </c>
      <c r="T83" s="67">
        <f t="shared" si="8"/>
        <v>0</v>
      </c>
      <c r="U83" s="67">
        <f t="shared" si="9"/>
        <v>3.2473546244044076E-3</v>
      </c>
      <c r="V83" s="67">
        <f t="shared" si="10"/>
        <v>2.3545977770303268E-4</v>
      </c>
      <c r="W83" s="100">
        <f t="shared" si="11"/>
        <v>1.569731851353551E-4</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2.7628797118393737E-3</v>
      </c>
      <c r="J84" s="67">
        <f t="shared" si="18"/>
        <v>2.0033138292964656E-4</v>
      </c>
      <c r="K84" s="100">
        <f t="shared" si="6"/>
        <v>1.3355425528643102E-4</v>
      </c>
      <c r="O84" s="96">
        <f>Amnt_Deposited!B79</f>
        <v>2065</v>
      </c>
      <c r="P84" s="99">
        <f>Amnt_Deposited!H79</f>
        <v>0</v>
      </c>
      <c r="Q84" s="284">
        <f>MCF!R83</f>
        <v>0.6</v>
      </c>
      <c r="R84" s="67">
        <f t="shared" si="19"/>
        <v>0</v>
      </c>
      <c r="S84" s="67">
        <f t="shared" si="7"/>
        <v>0</v>
      </c>
      <c r="T84" s="67">
        <f t="shared" si="8"/>
        <v>0</v>
      </c>
      <c r="U84" s="67">
        <f t="shared" si="9"/>
        <v>3.0278133828376716E-3</v>
      </c>
      <c r="V84" s="67">
        <f t="shared" si="10"/>
        <v>2.1954124156673609E-4</v>
      </c>
      <c r="W84" s="100">
        <f t="shared" si="11"/>
        <v>1.4636082771115737E-4</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2.5760919684625593E-3</v>
      </c>
      <c r="J85" s="67">
        <f t="shared" si="18"/>
        <v>1.8678774337681442E-4</v>
      </c>
      <c r="K85" s="100">
        <f t="shared" ref="K85:K99" si="20">J85*CH4_fraction*conv</f>
        <v>1.245251622512096E-4</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2.8231144859863682E-3</v>
      </c>
      <c r="V85" s="67">
        <f t="shared" ref="V85:V98" si="24">U84*(1-$W$10)+T85</f>
        <v>2.046988968513036E-4</v>
      </c>
      <c r="W85" s="100">
        <f t="shared" ref="W85:W99" si="25">V85*CH4_fraction*conv</f>
        <v>1.3646593123420238E-4</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2.4019322309038393E-3</v>
      </c>
      <c r="J86" s="67">
        <f t="shared" si="18"/>
        <v>1.7415973755872E-4</v>
      </c>
      <c r="K86" s="100">
        <f t="shared" si="20"/>
        <v>1.1610649170581333E-4</v>
      </c>
      <c r="O86" s="96">
        <f>Amnt_Deposited!B81</f>
        <v>2067</v>
      </c>
      <c r="P86" s="99">
        <f>Amnt_Deposited!H81</f>
        <v>0</v>
      </c>
      <c r="Q86" s="284">
        <f>MCF!R85</f>
        <v>0.6</v>
      </c>
      <c r="R86" s="67">
        <f t="shared" si="19"/>
        <v>0</v>
      </c>
      <c r="S86" s="67">
        <f t="shared" si="21"/>
        <v>0</v>
      </c>
      <c r="T86" s="67">
        <f t="shared" si="22"/>
        <v>0</v>
      </c>
      <c r="U86" s="67">
        <f t="shared" si="23"/>
        <v>2.6322544996206475E-3</v>
      </c>
      <c r="V86" s="67">
        <f t="shared" si="24"/>
        <v>1.9085998636572067E-4</v>
      </c>
      <c r="W86" s="100">
        <f t="shared" si="25"/>
        <v>1.2723999091048043E-4</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2.2395467679276471E-3</v>
      </c>
      <c r="J87" s="67">
        <f t="shared" si="18"/>
        <v>1.623854629761924E-4</v>
      </c>
      <c r="K87" s="100">
        <f t="shared" si="20"/>
        <v>1.082569753174616E-4</v>
      </c>
      <c r="O87" s="96">
        <f>Amnt_Deposited!B82</f>
        <v>2068</v>
      </c>
      <c r="P87" s="99">
        <f>Amnt_Deposited!H82</f>
        <v>0</v>
      </c>
      <c r="Q87" s="284">
        <f>MCF!R86</f>
        <v>0.6</v>
      </c>
      <c r="R87" s="67">
        <f t="shared" si="19"/>
        <v>0</v>
      </c>
      <c r="S87" s="67">
        <f t="shared" si="21"/>
        <v>0</v>
      </c>
      <c r="T87" s="67">
        <f t="shared" si="22"/>
        <v>0</v>
      </c>
      <c r="U87" s="67">
        <f t="shared" si="23"/>
        <v>2.4542978278659158E-3</v>
      </c>
      <c r="V87" s="67">
        <f t="shared" si="24"/>
        <v>1.7795667175473151E-4</v>
      </c>
      <c r="W87" s="100">
        <f t="shared" si="25"/>
        <v>1.18637781169821E-4</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2.0881395658060792E-3</v>
      </c>
      <c r="J88" s="67">
        <f t="shared" si="18"/>
        <v>1.5140720212156799E-4</v>
      </c>
      <c r="K88" s="100">
        <f t="shared" si="20"/>
        <v>1.0093813474771199E-4</v>
      </c>
      <c r="O88" s="96">
        <f>Amnt_Deposited!B83</f>
        <v>2069</v>
      </c>
      <c r="P88" s="99">
        <f>Amnt_Deposited!H83</f>
        <v>0</v>
      </c>
      <c r="Q88" s="284">
        <f>MCF!R87</f>
        <v>0.6</v>
      </c>
      <c r="R88" s="67">
        <f t="shared" si="19"/>
        <v>0</v>
      </c>
      <c r="S88" s="67">
        <f t="shared" si="21"/>
        <v>0</v>
      </c>
      <c r="T88" s="67">
        <f t="shared" si="22"/>
        <v>0</v>
      </c>
      <c r="U88" s="67">
        <f t="shared" si="23"/>
        <v>2.2883721269107726E-3</v>
      </c>
      <c r="V88" s="67">
        <f t="shared" si="24"/>
        <v>1.6592570095514306E-4</v>
      </c>
      <c r="W88" s="100">
        <f t="shared" si="25"/>
        <v>1.1061713397009537E-4</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1.9469684262586784E-3</v>
      </c>
      <c r="J89" s="67">
        <f t="shared" si="18"/>
        <v>1.4117113954740076E-4</v>
      </c>
      <c r="K89" s="100">
        <f t="shared" si="20"/>
        <v>9.4114093031600504E-5</v>
      </c>
      <c r="O89" s="96">
        <f>Amnt_Deposited!B84</f>
        <v>2070</v>
      </c>
      <c r="P89" s="99">
        <f>Amnt_Deposited!H84</f>
        <v>0</v>
      </c>
      <c r="Q89" s="284">
        <f>MCF!R88</f>
        <v>0.6</v>
      </c>
      <c r="R89" s="67">
        <f t="shared" si="19"/>
        <v>0</v>
      </c>
      <c r="S89" s="67">
        <f t="shared" si="21"/>
        <v>0</v>
      </c>
      <c r="T89" s="67">
        <f t="shared" si="22"/>
        <v>0</v>
      </c>
      <c r="U89" s="67">
        <f t="shared" si="23"/>
        <v>2.1336640287766347E-3</v>
      </c>
      <c r="V89" s="67">
        <f t="shared" si="24"/>
        <v>1.547080981341379E-4</v>
      </c>
      <c r="W89" s="100">
        <f t="shared" si="25"/>
        <v>1.0313873208942526E-4</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1.8153413281956018E-3</v>
      </c>
      <c r="J90" s="67">
        <f t="shared" si="18"/>
        <v>1.3162709806307669E-4</v>
      </c>
      <c r="K90" s="100">
        <f t="shared" si="20"/>
        <v>8.7751398708717796E-5</v>
      </c>
      <c r="O90" s="96">
        <f>Amnt_Deposited!B85</f>
        <v>2071</v>
      </c>
      <c r="P90" s="99">
        <f>Amnt_Deposited!H85</f>
        <v>0</v>
      </c>
      <c r="Q90" s="284">
        <f>MCF!R89</f>
        <v>0.6</v>
      </c>
      <c r="R90" s="67">
        <f t="shared" si="19"/>
        <v>0</v>
      </c>
      <c r="S90" s="67">
        <f t="shared" si="21"/>
        <v>0</v>
      </c>
      <c r="T90" s="67">
        <f t="shared" si="22"/>
        <v>0</v>
      </c>
      <c r="U90" s="67">
        <f t="shared" si="23"/>
        <v>1.9894151541869614E-3</v>
      </c>
      <c r="V90" s="67">
        <f t="shared" si="24"/>
        <v>1.4424887458967312E-4</v>
      </c>
      <c r="W90" s="100">
        <f t="shared" si="25"/>
        <v>9.6165916393115415E-5</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1.6926130354294349E-3</v>
      </c>
      <c r="J91" s="67">
        <f t="shared" si="18"/>
        <v>1.2272829276616692E-4</v>
      </c>
      <c r="K91" s="100">
        <f t="shared" si="20"/>
        <v>8.1818861844111277E-5</v>
      </c>
      <c r="O91" s="96">
        <f>Amnt_Deposited!B86</f>
        <v>2072</v>
      </c>
      <c r="P91" s="99">
        <f>Amnt_Deposited!H86</f>
        <v>0</v>
      </c>
      <c r="Q91" s="284">
        <f>MCF!R90</f>
        <v>0.6</v>
      </c>
      <c r="R91" s="67">
        <f t="shared" si="19"/>
        <v>0</v>
      </c>
      <c r="S91" s="67">
        <f t="shared" si="21"/>
        <v>0</v>
      </c>
      <c r="T91" s="67">
        <f t="shared" si="22"/>
        <v>0</v>
      </c>
      <c r="U91" s="67">
        <f t="shared" si="23"/>
        <v>1.8549183949911621E-3</v>
      </c>
      <c r="V91" s="67">
        <f t="shared" si="24"/>
        <v>1.3449675919579939E-4</v>
      </c>
      <c r="W91" s="100">
        <f t="shared" si="25"/>
        <v>8.9664506130532925E-5</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1.578181933726653E-3</v>
      </c>
      <c r="J92" s="67">
        <f t="shared" si="18"/>
        <v>1.1443110170278193E-4</v>
      </c>
      <c r="K92" s="100">
        <f t="shared" si="20"/>
        <v>7.6287401135187943E-5</v>
      </c>
      <c r="O92" s="96">
        <f>Amnt_Deposited!B87</f>
        <v>2073</v>
      </c>
      <c r="P92" s="99">
        <f>Amnt_Deposited!H87</f>
        <v>0</v>
      </c>
      <c r="Q92" s="284">
        <f>MCF!R91</f>
        <v>0.6</v>
      </c>
      <c r="R92" s="67">
        <f t="shared" si="19"/>
        <v>0</v>
      </c>
      <c r="S92" s="67">
        <f t="shared" si="21"/>
        <v>0</v>
      </c>
      <c r="T92" s="67">
        <f t="shared" si="22"/>
        <v>0</v>
      </c>
      <c r="U92" s="67">
        <f t="shared" si="23"/>
        <v>1.7295144479196202E-3</v>
      </c>
      <c r="V92" s="67">
        <f t="shared" si="24"/>
        <v>1.2540394707154188E-4</v>
      </c>
      <c r="W92" s="100">
        <f t="shared" si="25"/>
        <v>8.3602631381027922E-5</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1.4714870816939501E-3</v>
      </c>
      <c r="J93" s="67">
        <f t="shared" si="18"/>
        <v>1.066948520327029E-4</v>
      </c>
      <c r="K93" s="100">
        <f t="shared" si="20"/>
        <v>7.1129901355135267E-5</v>
      </c>
      <c r="O93" s="96">
        <f>Amnt_Deposited!B88</f>
        <v>2074</v>
      </c>
      <c r="P93" s="99">
        <f>Amnt_Deposited!H88</f>
        <v>0</v>
      </c>
      <c r="Q93" s="284">
        <f>MCF!R92</f>
        <v>0.6</v>
      </c>
      <c r="R93" s="67">
        <f t="shared" si="19"/>
        <v>0</v>
      </c>
      <c r="S93" s="67">
        <f t="shared" si="21"/>
        <v>0</v>
      </c>
      <c r="T93" s="67">
        <f t="shared" si="22"/>
        <v>0</v>
      </c>
      <c r="U93" s="67">
        <f t="shared" si="23"/>
        <v>1.612588582678302E-3</v>
      </c>
      <c r="V93" s="67">
        <f t="shared" si="24"/>
        <v>1.1692586524131829E-4</v>
      </c>
      <c r="W93" s="100">
        <f t="shared" si="25"/>
        <v>7.7950576827545524E-5</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1.3720054610428783E-3</v>
      </c>
      <c r="J94" s="67">
        <f t="shared" si="18"/>
        <v>9.9481620651071788E-5</v>
      </c>
      <c r="K94" s="100">
        <f t="shared" si="20"/>
        <v>6.6321080434047854E-5</v>
      </c>
      <c r="O94" s="96">
        <f>Amnt_Deposited!B89</f>
        <v>2075</v>
      </c>
      <c r="P94" s="99">
        <f>Amnt_Deposited!H89</f>
        <v>0</v>
      </c>
      <c r="Q94" s="284">
        <f>MCF!R93</f>
        <v>0.6</v>
      </c>
      <c r="R94" s="67">
        <f t="shared" si="19"/>
        <v>0</v>
      </c>
      <c r="S94" s="67">
        <f t="shared" si="21"/>
        <v>0</v>
      </c>
      <c r="T94" s="67">
        <f t="shared" si="22"/>
        <v>0</v>
      </c>
      <c r="U94" s="67">
        <f t="shared" si="23"/>
        <v>1.5035676285401411E-3</v>
      </c>
      <c r="V94" s="67">
        <f t="shared" si="24"/>
        <v>1.0902095413816091E-4</v>
      </c>
      <c r="W94" s="100">
        <f t="shared" si="25"/>
        <v>7.2680636092107266E-5</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1.279249412753591E-3</v>
      </c>
      <c r="J95" s="67">
        <f t="shared" si="18"/>
        <v>9.27560482892873E-5</v>
      </c>
      <c r="K95" s="100">
        <f t="shared" si="20"/>
        <v>6.1837365526191534E-5</v>
      </c>
      <c r="O95" s="96">
        <f>Amnt_Deposited!B90</f>
        <v>2076</v>
      </c>
      <c r="P95" s="99">
        <f>Amnt_Deposited!H90</f>
        <v>0</v>
      </c>
      <c r="Q95" s="284">
        <f>MCF!R94</f>
        <v>0.6</v>
      </c>
      <c r="R95" s="67">
        <f t="shared" si="19"/>
        <v>0</v>
      </c>
      <c r="S95" s="67">
        <f t="shared" si="21"/>
        <v>0</v>
      </c>
      <c r="T95" s="67">
        <f t="shared" si="22"/>
        <v>0</v>
      </c>
      <c r="U95" s="67">
        <f t="shared" si="23"/>
        <v>1.4019171646614701E-3</v>
      </c>
      <c r="V95" s="67">
        <f t="shared" si="24"/>
        <v>1.0165046387867105E-4</v>
      </c>
      <c r="W95" s="100">
        <f t="shared" si="25"/>
        <v>6.7766975919114023E-5</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1.1927642465697618E-3</v>
      </c>
      <c r="J96" s="67">
        <f t="shared" si="18"/>
        <v>8.6485166183829186E-5</v>
      </c>
      <c r="K96" s="100">
        <f t="shared" si="20"/>
        <v>5.7656777455886119E-5</v>
      </c>
      <c r="O96" s="96">
        <f>Amnt_Deposited!B91</f>
        <v>2077</v>
      </c>
      <c r="P96" s="99">
        <f>Amnt_Deposited!H91</f>
        <v>0</v>
      </c>
      <c r="Q96" s="284">
        <f>MCF!R95</f>
        <v>0.6</v>
      </c>
      <c r="R96" s="67">
        <f t="shared" si="19"/>
        <v>0</v>
      </c>
      <c r="S96" s="67">
        <f t="shared" si="21"/>
        <v>0</v>
      </c>
      <c r="T96" s="67">
        <f t="shared" si="22"/>
        <v>0</v>
      </c>
      <c r="U96" s="67">
        <f t="shared" si="23"/>
        <v>1.3071389003504244E-3</v>
      </c>
      <c r="V96" s="67">
        <f t="shared" si="24"/>
        <v>9.4778264311045713E-5</v>
      </c>
      <c r="W96" s="100">
        <f t="shared" si="25"/>
        <v>6.3185509540697137E-5</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1.1121260121064206E-3</v>
      </c>
      <c r="J97" s="67">
        <f t="shared" si="18"/>
        <v>8.0638234463341235E-5</v>
      </c>
      <c r="K97" s="100">
        <f t="shared" si="20"/>
        <v>5.3758822975560823E-5</v>
      </c>
      <c r="O97" s="96">
        <f>Amnt_Deposited!B92</f>
        <v>2078</v>
      </c>
      <c r="P97" s="99">
        <f>Amnt_Deposited!H92</f>
        <v>0</v>
      </c>
      <c r="Q97" s="284">
        <f>MCF!R96</f>
        <v>0.6</v>
      </c>
      <c r="R97" s="67">
        <f t="shared" si="19"/>
        <v>0</v>
      </c>
      <c r="S97" s="67">
        <f t="shared" si="21"/>
        <v>0</v>
      </c>
      <c r="T97" s="67">
        <f t="shared" si="22"/>
        <v>0</v>
      </c>
      <c r="U97" s="67">
        <f t="shared" si="23"/>
        <v>1.2187682324453929E-3</v>
      </c>
      <c r="V97" s="67">
        <f t="shared" si="24"/>
        <v>8.837066790503153E-5</v>
      </c>
      <c r="W97" s="100">
        <f t="shared" si="25"/>
        <v>5.8913778603354353E-5</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1.0369394206446744E-3</v>
      </c>
      <c r="J98" s="67">
        <f t="shared" si="18"/>
        <v>7.518659146174622E-5</v>
      </c>
      <c r="K98" s="100">
        <f t="shared" si="20"/>
        <v>5.0124394307830809E-5</v>
      </c>
      <c r="O98" s="96">
        <f>Amnt_Deposited!B93</f>
        <v>2079</v>
      </c>
      <c r="P98" s="99">
        <f>Amnt_Deposited!H93</f>
        <v>0</v>
      </c>
      <c r="Q98" s="284">
        <f>MCF!R97</f>
        <v>0.6</v>
      </c>
      <c r="R98" s="67">
        <f t="shared" si="19"/>
        <v>0</v>
      </c>
      <c r="S98" s="67">
        <f t="shared" si="21"/>
        <v>0</v>
      </c>
      <c r="T98" s="67">
        <f t="shared" si="22"/>
        <v>0</v>
      </c>
      <c r="U98" s="67">
        <f t="shared" si="23"/>
        <v>1.1363719678297805E-3</v>
      </c>
      <c r="V98" s="67">
        <f t="shared" si="24"/>
        <v>8.2396264615612329E-5</v>
      </c>
      <c r="W98" s="100">
        <f t="shared" si="25"/>
        <v>5.4930843077074886E-5</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9.6683590742594893E-4</v>
      </c>
      <c r="J99" s="68">
        <f t="shared" si="18"/>
        <v>7.0103513218725523E-5</v>
      </c>
      <c r="K99" s="102">
        <f t="shared" si="20"/>
        <v>4.6735675479150348E-5</v>
      </c>
      <c r="O99" s="97">
        <f>Amnt_Deposited!B94</f>
        <v>2080</v>
      </c>
      <c r="P99" s="101">
        <f>Amnt_Deposited!H94</f>
        <v>0</v>
      </c>
      <c r="Q99" s="285">
        <f>MCF!R98</f>
        <v>0.6</v>
      </c>
      <c r="R99" s="68">
        <f t="shared" si="19"/>
        <v>0</v>
      </c>
      <c r="S99" s="68">
        <f>R99*$W$12</f>
        <v>0</v>
      </c>
      <c r="T99" s="68">
        <f>R99*(1-$W$12)</f>
        <v>0</v>
      </c>
      <c r="U99" s="68">
        <f>S99+U98*$W$10</f>
        <v>1.0595461999188484E-3</v>
      </c>
      <c r="V99" s="68">
        <f>U98*(1-$W$10)+T99</f>
        <v>7.6825767910932092E-5</v>
      </c>
      <c r="W99" s="102">
        <f t="shared" si="25"/>
        <v>5.1217178607288059E-5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87" t="s">
        <v>338</v>
      </c>
      <c r="E2" s="888"/>
      <c r="F2" s="889"/>
    </row>
    <row r="3" spans="1:18" ht="16.5" thickBot="1">
      <c r="B3" s="12"/>
      <c r="C3" s="5" t="s">
        <v>276</v>
      </c>
      <c r="D3" s="887" t="s">
        <v>337</v>
      </c>
      <c r="E3" s="888"/>
      <c r="F3" s="889"/>
    </row>
    <row r="4" spans="1:18" ht="16.5" thickBot="1">
      <c r="B4" s="12"/>
      <c r="C4" s="5" t="s">
        <v>30</v>
      </c>
      <c r="D4" s="887" t="s">
        <v>266</v>
      </c>
      <c r="E4" s="888"/>
      <c r="F4" s="889"/>
    </row>
    <row r="5" spans="1:18" ht="16.5" thickBot="1">
      <c r="B5" s="12"/>
      <c r="C5" s="5" t="s">
        <v>117</v>
      </c>
      <c r="D5" s="890"/>
      <c r="E5" s="891"/>
      <c r="F5" s="892"/>
    </row>
    <row r="6" spans="1:18">
      <c r="B6" s="13" t="s">
        <v>201</v>
      </c>
    </row>
    <row r="7" spans="1:18">
      <c r="B7" s="20" t="s">
        <v>31</v>
      </c>
    </row>
    <row r="8" spans="1:18" ht="13.5" thickBot="1">
      <c r="B8" s="20"/>
    </row>
    <row r="9" spans="1:18" ht="12.75" customHeight="1">
      <c r="A9" s="1"/>
      <c r="C9" s="885" t="s">
        <v>18</v>
      </c>
      <c r="D9" s="886"/>
      <c r="E9" s="883" t="s">
        <v>100</v>
      </c>
      <c r="F9" s="884"/>
      <c r="H9" s="885" t="s">
        <v>18</v>
      </c>
      <c r="I9" s="886"/>
      <c r="J9" s="883" t="s">
        <v>100</v>
      </c>
      <c r="K9" s="8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1" t="s">
        <v>250</v>
      </c>
      <c r="D12" s="882"/>
      <c r="E12" s="881" t="s">
        <v>250</v>
      </c>
      <c r="F12" s="882"/>
      <c r="H12" s="881" t="s">
        <v>251</v>
      </c>
      <c r="I12" s="882"/>
      <c r="J12" s="881" t="s">
        <v>251</v>
      </c>
      <c r="K12" s="8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78" t="s">
        <v>250</v>
      </c>
      <c r="E61" s="879"/>
      <c r="F61" s="880"/>
      <c r="H61" s="38"/>
      <c r="I61" s="878" t="s">
        <v>251</v>
      </c>
      <c r="J61" s="879"/>
      <c r="K61" s="8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93" t="s">
        <v>317</v>
      </c>
      <c r="C71" s="893"/>
      <c r="D71" s="894" t="s">
        <v>318</v>
      </c>
      <c r="E71" s="894"/>
      <c r="F71" s="894"/>
      <c r="G71" s="894"/>
      <c r="H71" s="894"/>
    </row>
    <row r="72" spans="2:8">
      <c r="B72" s="893" t="s">
        <v>319</v>
      </c>
      <c r="C72" s="893"/>
      <c r="D72" s="894" t="s">
        <v>320</v>
      </c>
      <c r="E72" s="894"/>
      <c r="F72" s="894"/>
      <c r="G72" s="894"/>
      <c r="H72" s="894"/>
    </row>
    <row r="73" spans="2:8">
      <c r="B73" s="893" t="s">
        <v>321</v>
      </c>
      <c r="C73" s="893"/>
      <c r="D73" s="894" t="s">
        <v>322</v>
      </c>
      <c r="E73" s="894"/>
      <c r="F73" s="894"/>
      <c r="G73" s="894"/>
      <c r="H73" s="894"/>
    </row>
    <row r="74" spans="2:8">
      <c r="B74" s="893" t="s">
        <v>323</v>
      </c>
      <c r="C74" s="893"/>
      <c r="D74" s="894" t="s">
        <v>324</v>
      </c>
      <c r="E74" s="894"/>
      <c r="F74" s="894"/>
      <c r="G74" s="894"/>
      <c r="H74" s="894"/>
    </row>
    <row r="75" spans="2:8">
      <c r="B75" s="561"/>
      <c r="C75" s="562"/>
      <c r="D75" s="562"/>
      <c r="E75" s="562"/>
      <c r="F75" s="562"/>
      <c r="G75" s="562"/>
      <c r="H75" s="562"/>
    </row>
    <row r="76" spans="2:8">
      <c r="B76" s="564"/>
      <c r="C76" s="565" t="s">
        <v>325</v>
      </c>
      <c r="D76" s="566" t="s">
        <v>87</v>
      </c>
      <c r="E76" s="566" t="s">
        <v>88</v>
      </c>
    </row>
    <row r="77" spans="2:8">
      <c r="B77" s="899" t="s">
        <v>133</v>
      </c>
      <c r="C77" s="567" t="s">
        <v>326</v>
      </c>
      <c r="D77" s="568" t="s">
        <v>327</v>
      </c>
      <c r="E77" s="568" t="s">
        <v>9</v>
      </c>
      <c r="F77" s="488"/>
      <c r="G77" s="547"/>
      <c r="H77" s="6"/>
    </row>
    <row r="78" spans="2:8">
      <c r="B78" s="900"/>
      <c r="C78" s="569"/>
      <c r="D78" s="570"/>
      <c r="E78" s="571"/>
      <c r="F78" s="6"/>
      <c r="G78" s="488"/>
      <c r="H78" s="6"/>
    </row>
    <row r="79" spans="2:8">
      <c r="B79" s="900"/>
      <c r="C79" s="569"/>
      <c r="D79" s="570"/>
      <c r="E79" s="571"/>
      <c r="F79" s="6"/>
      <c r="G79" s="488"/>
      <c r="H79" s="6"/>
    </row>
    <row r="80" spans="2:8">
      <c r="B80" s="900"/>
      <c r="C80" s="569"/>
      <c r="D80" s="570"/>
      <c r="E80" s="571"/>
      <c r="F80" s="6"/>
      <c r="G80" s="488"/>
      <c r="H80" s="6"/>
    </row>
    <row r="81" spans="2:8">
      <c r="B81" s="900"/>
      <c r="C81" s="569"/>
      <c r="D81" s="570"/>
      <c r="E81" s="571"/>
      <c r="F81" s="6"/>
      <c r="G81" s="488"/>
      <c r="H81" s="6"/>
    </row>
    <row r="82" spans="2:8">
      <c r="B82" s="900"/>
      <c r="C82" s="569"/>
      <c r="D82" s="570" t="s">
        <v>328</v>
      </c>
      <c r="E82" s="571"/>
      <c r="F82" s="6"/>
      <c r="G82" s="488"/>
      <c r="H82" s="6"/>
    </row>
    <row r="83" spans="2:8" ht="13.5" thickBot="1">
      <c r="B83" s="901"/>
      <c r="C83" s="572"/>
      <c r="D83" s="572"/>
      <c r="E83" s="573" t="s">
        <v>329</v>
      </c>
      <c r="F83" s="6"/>
      <c r="G83" s="6"/>
      <c r="H83" s="6"/>
    </row>
    <row r="84" spans="2:8" ht="13.5" thickTop="1">
      <c r="B84" s="564"/>
      <c r="C84" s="571"/>
      <c r="D84" s="564"/>
      <c r="E84" s="574"/>
      <c r="F84" s="6"/>
      <c r="G84" s="6"/>
      <c r="H84" s="6"/>
    </row>
    <row r="85" spans="2:8">
      <c r="B85" s="895" t="s">
        <v>330</v>
      </c>
      <c r="C85" s="896"/>
      <c r="D85" s="896"/>
      <c r="E85" s="89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98" t="s">
        <v>333</v>
      </c>
      <c r="C95" s="898"/>
      <c r="D95" s="898"/>
      <c r="E95" s="578">
        <f>SUM(E86:E94)</f>
        <v>0.13702</v>
      </c>
    </row>
    <row r="96" spans="2:8">
      <c r="B96" s="895" t="s">
        <v>334</v>
      </c>
      <c r="C96" s="896"/>
      <c r="D96" s="896"/>
      <c r="E96" s="89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98" t="s">
        <v>333</v>
      </c>
      <c r="C106" s="898"/>
      <c r="D106" s="898"/>
      <c r="E106" s="578">
        <f>SUM(E97:E105)</f>
        <v>0.15982100000000002</v>
      </c>
    </row>
    <row r="107" spans="2:5">
      <c r="B107" s="895" t="s">
        <v>335</v>
      </c>
      <c r="C107" s="896"/>
      <c r="D107" s="896"/>
      <c r="E107" s="89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98" t="s">
        <v>333</v>
      </c>
      <c r="C117" s="898"/>
      <c r="D117" s="89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6" customWidth="1"/>
    <col min="2" max="2" width="5.28515625" style="766" customWidth="1"/>
    <col min="3" max="4" width="9" style="766" customWidth="1"/>
    <col min="5" max="5" width="7.42578125" style="780" customWidth="1"/>
    <col min="6" max="6" width="10.85546875" style="766" customWidth="1"/>
    <col min="7" max="7" width="10.7109375" style="766" customWidth="1"/>
    <col min="8" max="8" width="10.140625" style="766" customWidth="1"/>
    <col min="9" max="9" width="14.42578125" style="766" customWidth="1"/>
    <col min="10" max="10" width="12" style="766" customWidth="1"/>
    <col min="11" max="11" width="10.28515625" style="766" customWidth="1"/>
    <col min="12" max="12" width="8.85546875" style="771"/>
    <col min="13" max="13" width="2.7109375" style="772" customWidth="1"/>
    <col min="14" max="16384" width="8.85546875" style="771"/>
  </cols>
  <sheetData>
    <row r="2" spans="1:23" ht="15.75">
      <c r="B2" s="767" t="s">
        <v>309</v>
      </c>
      <c r="C2" s="768"/>
      <c r="D2" s="768"/>
      <c r="E2" s="769"/>
      <c r="F2" s="770"/>
      <c r="G2" s="770"/>
      <c r="H2" s="770"/>
      <c r="I2" s="770"/>
      <c r="J2" s="770"/>
      <c r="K2" s="770"/>
    </row>
    <row r="3" spans="1:23" ht="15">
      <c r="B3" s="773" t="str">
        <f>IF(Select2=1,"This sheet applies only to the bulk waste option and can be deleted when the waste composition option has been chosen","")</f>
        <v>This sheet applies only to the bulk waste option and can be deleted when the waste composition option has been chosen</v>
      </c>
      <c r="C3" s="768"/>
      <c r="D3" s="768"/>
      <c r="E3" s="769"/>
      <c r="F3" s="770"/>
      <c r="G3" s="770"/>
      <c r="H3" s="770"/>
      <c r="I3" s="770"/>
      <c r="J3" s="770"/>
      <c r="K3" s="770"/>
    </row>
    <row r="4" spans="1:23" ht="16.5" thickBot="1">
      <c r="B4" s="774"/>
      <c r="C4" s="775"/>
      <c r="D4" s="775"/>
      <c r="E4" s="776"/>
      <c r="F4" s="777"/>
      <c r="G4" s="777"/>
      <c r="H4" s="777"/>
      <c r="I4" s="777"/>
      <c r="J4" s="777"/>
      <c r="K4" s="777"/>
    </row>
    <row r="5" spans="1:23" ht="26.25" thickBot="1">
      <c r="B5" s="778"/>
      <c r="C5" s="779"/>
      <c r="D5" s="779"/>
      <c r="F5" s="781"/>
      <c r="G5" s="782"/>
      <c r="H5" s="782"/>
      <c r="I5" s="782"/>
      <c r="J5" s="782"/>
      <c r="K5" s="783" t="s">
        <v>7</v>
      </c>
      <c r="O5" s="778"/>
      <c r="P5" s="779"/>
      <c r="Q5" s="780"/>
      <c r="R5" s="781"/>
      <c r="S5" s="782"/>
      <c r="T5" s="782"/>
      <c r="U5" s="782"/>
      <c r="V5" s="782"/>
      <c r="W5" s="783" t="s">
        <v>7</v>
      </c>
    </row>
    <row r="6" spans="1:23">
      <c r="B6" s="778"/>
      <c r="C6" s="779"/>
      <c r="D6" s="779"/>
      <c r="F6" s="784" t="s">
        <v>9</v>
      </c>
      <c r="G6" s="785"/>
      <c r="H6" s="785"/>
      <c r="I6" s="786"/>
      <c r="J6" s="787" t="s">
        <v>9</v>
      </c>
      <c r="K6" s="788">
        <f>Parameters!O26</f>
        <v>0</v>
      </c>
      <c r="O6" s="778"/>
      <c r="P6" s="779"/>
      <c r="Q6" s="780"/>
      <c r="R6" s="784" t="s">
        <v>9</v>
      </c>
      <c r="S6" s="785"/>
      <c r="T6" s="785"/>
      <c r="U6" s="786"/>
      <c r="V6" s="787" t="s">
        <v>9</v>
      </c>
      <c r="W6" s="788">
        <f>Parameters!R26</f>
        <v>0</v>
      </c>
    </row>
    <row r="7" spans="1:23" ht="13.5" thickBot="1">
      <c r="B7" s="778"/>
      <c r="C7" s="779"/>
      <c r="D7" s="779"/>
      <c r="F7" s="789" t="s">
        <v>12</v>
      </c>
      <c r="G7" s="790"/>
      <c r="H7" s="790"/>
      <c r="I7" s="791"/>
      <c r="J7" s="792" t="s">
        <v>12</v>
      </c>
      <c r="K7" s="793">
        <f>DOCF</f>
        <v>0.5</v>
      </c>
      <c r="O7" s="778"/>
      <c r="P7" s="779"/>
      <c r="Q7" s="780"/>
      <c r="R7" s="789" t="s">
        <v>12</v>
      </c>
      <c r="S7" s="790"/>
      <c r="T7" s="790"/>
      <c r="U7" s="791"/>
      <c r="V7" s="792" t="s">
        <v>12</v>
      </c>
      <c r="W7" s="793">
        <f>DOCF</f>
        <v>0.5</v>
      </c>
    </row>
    <row r="8" spans="1:23">
      <c r="F8" s="784" t="s">
        <v>192</v>
      </c>
      <c r="G8" s="785"/>
      <c r="H8" s="785"/>
      <c r="I8" s="786"/>
      <c r="J8" s="787" t="s">
        <v>188</v>
      </c>
      <c r="K8" s="794">
        <f>Parameters!O45</f>
        <v>0</v>
      </c>
      <c r="O8" s="766"/>
      <c r="P8" s="766"/>
      <c r="Q8" s="780"/>
      <c r="R8" s="784" t="s">
        <v>192</v>
      </c>
      <c r="S8" s="785"/>
      <c r="T8" s="785"/>
      <c r="U8" s="786"/>
      <c r="V8" s="787" t="s">
        <v>188</v>
      </c>
      <c r="W8" s="794">
        <f>Parameters!O45</f>
        <v>0</v>
      </c>
    </row>
    <row r="9" spans="1:23" ht="15.75">
      <c r="F9" s="795" t="s">
        <v>190</v>
      </c>
      <c r="G9" s="796"/>
      <c r="H9" s="796"/>
      <c r="I9" s="797"/>
      <c r="J9" s="798" t="s">
        <v>189</v>
      </c>
      <c r="K9" s="799" t="e">
        <f>LN(2)/$K$8</f>
        <v>#DIV/0!</v>
      </c>
      <c r="O9" s="766"/>
      <c r="P9" s="766"/>
      <c r="Q9" s="780"/>
      <c r="R9" s="795" t="s">
        <v>190</v>
      </c>
      <c r="S9" s="796"/>
      <c r="T9" s="796"/>
      <c r="U9" s="797"/>
      <c r="V9" s="798" t="s">
        <v>189</v>
      </c>
      <c r="W9" s="799" t="e">
        <f>LN(2)/$W$8</f>
        <v>#DIV/0!</v>
      </c>
    </row>
    <row r="10" spans="1:23">
      <c r="F10" s="800" t="s">
        <v>84</v>
      </c>
      <c r="G10" s="801"/>
      <c r="H10" s="801"/>
      <c r="I10" s="802"/>
      <c r="J10" s="803" t="s">
        <v>148</v>
      </c>
      <c r="K10" s="804">
        <f>EXP(-$K$8)</f>
        <v>1</v>
      </c>
      <c r="O10" s="766"/>
      <c r="P10" s="766"/>
      <c r="Q10" s="780"/>
      <c r="R10" s="800" t="s">
        <v>84</v>
      </c>
      <c r="S10" s="801"/>
      <c r="T10" s="801"/>
      <c r="U10" s="802"/>
      <c r="V10" s="803" t="s">
        <v>148</v>
      </c>
      <c r="W10" s="804">
        <f>EXP(-$W$8)</f>
        <v>1</v>
      </c>
    </row>
    <row r="11" spans="1:23">
      <c r="F11" s="800" t="s">
        <v>8</v>
      </c>
      <c r="G11" s="801"/>
      <c r="H11" s="801"/>
      <c r="I11" s="802"/>
      <c r="J11" s="803" t="s">
        <v>83</v>
      </c>
      <c r="K11" s="804">
        <v>13</v>
      </c>
      <c r="O11" s="766"/>
      <c r="P11" s="766"/>
      <c r="Q11" s="780"/>
      <c r="R11" s="800" t="s">
        <v>8</v>
      </c>
      <c r="S11" s="801"/>
      <c r="T11" s="801"/>
      <c r="U11" s="802"/>
      <c r="V11" s="803" t="s">
        <v>83</v>
      </c>
      <c r="W11" s="804">
        <v>13</v>
      </c>
    </row>
    <row r="12" spans="1:23" ht="13.5" thickBot="1">
      <c r="F12" s="805" t="s">
        <v>85</v>
      </c>
      <c r="G12" s="806"/>
      <c r="H12" s="806"/>
      <c r="I12" s="807"/>
      <c r="J12" s="808" t="s">
        <v>179</v>
      </c>
      <c r="K12" s="809">
        <f>EXP(-$K$8*((13-K11)/12))</f>
        <v>1</v>
      </c>
      <c r="O12" s="766"/>
      <c r="P12" s="766"/>
      <c r="Q12" s="780"/>
      <c r="R12" s="805" t="s">
        <v>85</v>
      </c>
      <c r="S12" s="806"/>
      <c r="T12" s="806"/>
      <c r="U12" s="807"/>
      <c r="V12" s="808" t="s">
        <v>179</v>
      </c>
      <c r="W12" s="809">
        <f>EXP(-$W$8*((13-W11)/12))</f>
        <v>1</v>
      </c>
    </row>
    <row r="13" spans="1:23" ht="13.5" thickBot="1">
      <c r="C13" s="810"/>
      <c r="D13" s="810"/>
      <c r="F13" s="811" t="s">
        <v>86</v>
      </c>
      <c r="G13" s="812"/>
      <c r="H13" s="812"/>
      <c r="I13" s="813"/>
      <c r="J13" s="814" t="s">
        <v>82</v>
      </c>
      <c r="K13" s="815">
        <f>CH4_fraction</f>
        <v>0.5</v>
      </c>
      <c r="O13" s="766"/>
      <c r="P13" s="810"/>
      <c r="Q13" s="780"/>
      <c r="R13" s="811" t="s">
        <v>86</v>
      </c>
      <c r="S13" s="812"/>
      <c r="T13" s="812"/>
      <c r="U13" s="813"/>
      <c r="V13" s="814" t="s">
        <v>82</v>
      </c>
      <c r="W13" s="815">
        <f>CH4_fraction</f>
        <v>0.5</v>
      </c>
    </row>
    <row r="14" spans="1:23" ht="13.5" thickBot="1">
      <c r="F14" s="816"/>
      <c r="G14" s="816"/>
      <c r="H14" s="816"/>
      <c r="I14" s="816"/>
      <c r="J14" s="816"/>
      <c r="K14" s="816"/>
      <c r="O14" s="766"/>
      <c r="P14" s="766"/>
      <c r="Q14" s="780"/>
      <c r="R14" s="816"/>
      <c r="S14" s="816"/>
      <c r="T14" s="816"/>
      <c r="U14" s="816"/>
      <c r="V14" s="816"/>
      <c r="W14" s="816"/>
    </row>
    <row r="15" spans="1:23" ht="89.25">
      <c r="B15" s="817" t="s">
        <v>1</v>
      </c>
      <c r="C15" s="818" t="s">
        <v>10</v>
      </c>
      <c r="D15" s="819" t="s">
        <v>239</v>
      </c>
      <c r="E15" s="820" t="s">
        <v>11</v>
      </c>
      <c r="F15" s="821" t="s">
        <v>180</v>
      </c>
      <c r="G15" s="821" t="s">
        <v>181</v>
      </c>
      <c r="H15" s="821" t="s">
        <v>182</v>
      </c>
      <c r="I15" s="821" t="s">
        <v>183</v>
      </c>
      <c r="J15" s="821" t="s">
        <v>184</v>
      </c>
      <c r="K15" s="822" t="s">
        <v>185</v>
      </c>
      <c r="O15" s="817" t="s">
        <v>1</v>
      </c>
      <c r="P15" s="818" t="s">
        <v>10</v>
      </c>
      <c r="Q15" s="820" t="s">
        <v>11</v>
      </c>
      <c r="R15" s="821" t="s">
        <v>180</v>
      </c>
      <c r="S15" s="821" t="s">
        <v>181</v>
      </c>
      <c r="T15" s="821" t="s">
        <v>182</v>
      </c>
      <c r="U15" s="821" t="s">
        <v>183</v>
      </c>
      <c r="V15" s="821" t="s">
        <v>184</v>
      </c>
      <c r="W15" s="822" t="s">
        <v>185</v>
      </c>
    </row>
    <row r="16" spans="1:23" ht="45">
      <c r="A16" s="823"/>
      <c r="B16" s="824"/>
      <c r="C16" s="825" t="s">
        <v>186</v>
      </c>
      <c r="D16" s="825" t="s">
        <v>240</v>
      </c>
      <c r="E16" s="826" t="s">
        <v>11</v>
      </c>
      <c r="F16" s="827" t="s">
        <v>254</v>
      </c>
      <c r="G16" s="827" t="s">
        <v>149</v>
      </c>
      <c r="H16" s="827" t="s">
        <v>150</v>
      </c>
      <c r="I16" s="827" t="s">
        <v>151</v>
      </c>
      <c r="J16" s="827" t="s">
        <v>191</v>
      </c>
      <c r="K16" s="828" t="s">
        <v>152</v>
      </c>
      <c r="O16" s="824"/>
      <c r="P16" s="825" t="s">
        <v>186</v>
      </c>
      <c r="Q16" s="826" t="s">
        <v>11</v>
      </c>
      <c r="R16" s="827" t="s">
        <v>187</v>
      </c>
      <c r="S16" s="827" t="s">
        <v>149</v>
      </c>
      <c r="T16" s="827" t="s">
        <v>150</v>
      </c>
      <c r="U16" s="827" t="s">
        <v>151</v>
      </c>
      <c r="V16" s="827" t="s">
        <v>191</v>
      </c>
      <c r="W16" s="828" t="s">
        <v>152</v>
      </c>
    </row>
    <row r="17" spans="2:23" ht="13.5" thickBot="1">
      <c r="B17" s="829"/>
      <c r="C17" s="830" t="s">
        <v>15</v>
      </c>
      <c r="D17" s="831" t="s">
        <v>20</v>
      </c>
      <c r="E17" s="831" t="s">
        <v>20</v>
      </c>
      <c r="F17" s="832" t="s">
        <v>15</v>
      </c>
      <c r="G17" s="832" t="s">
        <v>15</v>
      </c>
      <c r="H17" s="832" t="s">
        <v>15</v>
      </c>
      <c r="I17" s="832" t="s">
        <v>15</v>
      </c>
      <c r="J17" s="832" t="s">
        <v>15</v>
      </c>
      <c r="K17" s="833" t="s">
        <v>15</v>
      </c>
      <c r="O17" s="829"/>
      <c r="P17" s="830" t="s">
        <v>15</v>
      </c>
      <c r="Q17" s="831" t="s">
        <v>20</v>
      </c>
      <c r="R17" s="832" t="s">
        <v>15</v>
      </c>
      <c r="S17" s="832" t="s">
        <v>15</v>
      </c>
      <c r="T17" s="832" t="s">
        <v>15</v>
      </c>
      <c r="U17" s="832" t="s">
        <v>15</v>
      </c>
      <c r="V17" s="832" t="s">
        <v>15</v>
      </c>
      <c r="W17" s="833" t="s">
        <v>15</v>
      </c>
    </row>
    <row r="18" spans="2:23" ht="13.5" thickBot="1">
      <c r="B18" s="834"/>
      <c r="C18" s="835"/>
      <c r="D18" s="835"/>
      <c r="E18" s="836"/>
      <c r="F18" s="837"/>
      <c r="G18" s="838"/>
      <c r="H18" s="838"/>
      <c r="I18" s="838"/>
      <c r="J18" s="838"/>
      <c r="K18" s="839"/>
      <c r="O18" s="834"/>
      <c r="P18" s="835"/>
      <c r="Q18" s="836"/>
      <c r="R18" s="837"/>
      <c r="S18" s="838"/>
      <c r="T18" s="838"/>
      <c r="U18" s="838"/>
      <c r="V18" s="838"/>
      <c r="W18" s="839"/>
    </row>
    <row r="19" spans="2:23">
      <c r="B19" s="840">
        <f>Amnt_Deposited!B14</f>
        <v>2000</v>
      </c>
      <c r="C19" s="841">
        <f>Amnt_Deposited!O14</f>
        <v>0</v>
      </c>
      <c r="D19" s="842">
        <f>Dry_Matter_Content!O6</f>
        <v>0</v>
      </c>
      <c r="E19" s="843">
        <f>MCF!R18</f>
        <v>0.6</v>
      </c>
      <c r="F19" s="844">
        <f t="shared" ref="F19:F82" si="0">C19*D19*$K$6*DOCF*E19</f>
        <v>0</v>
      </c>
      <c r="G19" s="845">
        <f t="shared" ref="G19:G82" si="1">F19*$K$12</f>
        <v>0</v>
      </c>
      <c r="H19" s="845">
        <f t="shared" ref="H19:H82" si="2">F19*(1-$K$12)</f>
        <v>0</v>
      </c>
      <c r="I19" s="845">
        <f t="shared" ref="I19:I82" si="3">G19+I18*$K$10</f>
        <v>0</v>
      </c>
      <c r="J19" s="845">
        <f t="shared" ref="J19:J82" si="4">I18*(1-$K$10)+H19</f>
        <v>0</v>
      </c>
      <c r="K19" s="846">
        <f>J19*CH4_fraction*conv</f>
        <v>0</v>
      </c>
      <c r="O19" s="840">
        <f>Amnt_Deposited!B14</f>
        <v>2000</v>
      </c>
      <c r="P19" s="841">
        <f>Amnt_Deposited!O14</f>
        <v>0</v>
      </c>
      <c r="Q19" s="843">
        <f>MCF!R18</f>
        <v>0.6</v>
      </c>
      <c r="R19" s="844">
        <f t="shared" ref="R19:R82" si="5">P19*$W$6*DOCF*Q19</f>
        <v>0</v>
      </c>
      <c r="S19" s="845">
        <f>R19*$W$12</f>
        <v>0</v>
      </c>
      <c r="T19" s="845">
        <f>R19*(1-$W$12)</f>
        <v>0</v>
      </c>
      <c r="U19" s="845">
        <f>S19+U18*$W$10</f>
        <v>0</v>
      </c>
      <c r="V19" s="845">
        <f>U18*(1-$W$10)+T19</f>
        <v>0</v>
      </c>
      <c r="W19" s="846">
        <f>V19*CH4_fraction*conv</f>
        <v>0</v>
      </c>
    </row>
    <row r="20" spans="2:23">
      <c r="B20" s="847">
        <f>Amnt_Deposited!B15</f>
        <v>2001</v>
      </c>
      <c r="C20" s="848">
        <f>Amnt_Deposited!O15</f>
        <v>0</v>
      </c>
      <c r="D20" s="849">
        <f>Dry_Matter_Content!O7</f>
        <v>0</v>
      </c>
      <c r="E20" s="850">
        <f>MCF!R19</f>
        <v>0.6</v>
      </c>
      <c r="F20" s="851">
        <f t="shared" si="0"/>
        <v>0</v>
      </c>
      <c r="G20" s="851">
        <f t="shared" si="1"/>
        <v>0</v>
      </c>
      <c r="H20" s="851">
        <f t="shared" si="2"/>
        <v>0</v>
      </c>
      <c r="I20" s="851">
        <f t="shared" si="3"/>
        <v>0</v>
      </c>
      <c r="J20" s="851">
        <f t="shared" si="4"/>
        <v>0</v>
      </c>
      <c r="K20" s="852">
        <f>J20*CH4_fraction*conv</f>
        <v>0</v>
      </c>
      <c r="M20" s="853"/>
      <c r="O20" s="847">
        <f>Amnt_Deposited!B15</f>
        <v>2001</v>
      </c>
      <c r="P20" s="848">
        <f>Amnt_Deposited!O15</f>
        <v>0</v>
      </c>
      <c r="Q20" s="850">
        <f>MCF!R19</f>
        <v>0.6</v>
      </c>
      <c r="R20" s="851">
        <f t="shared" si="5"/>
        <v>0</v>
      </c>
      <c r="S20" s="851">
        <f>R20*$W$12</f>
        <v>0</v>
      </c>
      <c r="T20" s="851">
        <f>R20*(1-$W$12)</f>
        <v>0</v>
      </c>
      <c r="U20" s="851">
        <f>S20+U19*$W$10</f>
        <v>0</v>
      </c>
      <c r="V20" s="851">
        <f>U19*(1-$W$10)+T20</f>
        <v>0</v>
      </c>
      <c r="W20" s="852">
        <f>V20*CH4_fraction*conv</f>
        <v>0</v>
      </c>
    </row>
    <row r="21" spans="2:23">
      <c r="B21" s="847">
        <f>Amnt_Deposited!B16</f>
        <v>2002</v>
      </c>
      <c r="C21" s="848">
        <f>Amnt_Deposited!O16</f>
        <v>0</v>
      </c>
      <c r="D21" s="849">
        <f>Dry_Matter_Content!O8</f>
        <v>0</v>
      </c>
      <c r="E21" s="850">
        <f>MCF!R20</f>
        <v>0.6</v>
      </c>
      <c r="F21" s="851">
        <f t="shared" si="0"/>
        <v>0</v>
      </c>
      <c r="G21" s="851">
        <f t="shared" si="1"/>
        <v>0</v>
      </c>
      <c r="H21" s="851">
        <f t="shared" si="2"/>
        <v>0</v>
      </c>
      <c r="I21" s="851">
        <f t="shared" si="3"/>
        <v>0</v>
      </c>
      <c r="J21" s="851">
        <f t="shared" si="4"/>
        <v>0</v>
      </c>
      <c r="K21" s="852">
        <f t="shared" ref="K21:K84" si="6">J21*CH4_fraction*conv</f>
        <v>0</v>
      </c>
      <c r="O21" s="847">
        <f>Amnt_Deposited!B16</f>
        <v>2002</v>
      </c>
      <c r="P21" s="848">
        <f>Amnt_Deposited!O16</f>
        <v>0</v>
      </c>
      <c r="Q21" s="850">
        <f>MCF!R20</f>
        <v>0.6</v>
      </c>
      <c r="R21" s="851">
        <f t="shared" si="5"/>
        <v>0</v>
      </c>
      <c r="S21" s="851">
        <f t="shared" ref="S21:S84" si="7">R21*$W$12</f>
        <v>0</v>
      </c>
      <c r="T21" s="851">
        <f t="shared" ref="T21:T84" si="8">R21*(1-$W$12)</f>
        <v>0</v>
      </c>
      <c r="U21" s="851">
        <f t="shared" ref="U21:U84" si="9">S21+U20*$W$10</f>
        <v>0</v>
      </c>
      <c r="V21" s="851">
        <f t="shared" ref="V21:V84" si="10">U20*(1-$W$10)+T21</f>
        <v>0</v>
      </c>
      <c r="W21" s="852">
        <f t="shared" ref="W21:W84" si="11">V21*CH4_fraction*conv</f>
        <v>0</v>
      </c>
    </row>
    <row r="22" spans="2:23">
      <c r="B22" s="847">
        <f>Amnt_Deposited!B17</f>
        <v>2003</v>
      </c>
      <c r="C22" s="848">
        <f>Amnt_Deposited!O17</f>
        <v>0</v>
      </c>
      <c r="D22" s="849">
        <f>Dry_Matter_Content!O9</f>
        <v>0</v>
      </c>
      <c r="E22" s="850">
        <f>MCF!R21</f>
        <v>0.6</v>
      </c>
      <c r="F22" s="851">
        <f t="shared" si="0"/>
        <v>0</v>
      </c>
      <c r="G22" s="851">
        <f t="shared" si="1"/>
        <v>0</v>
      </c>
      <c r="H22" s="851">
        <f t="shared" si="2"/>
        <v>0</v>
      </c>
      <c r="I22" s="851">
        <f t="shared" si="3"/>
        <v>0</v>
      </c>
      <c r="J22" s="851">
        <f t="shared" si="4"/>
        <v>0</v>
      </c>
      <c r="K22" s="852">
        <f t="shared" si="6"/>
        <v>0</v>
      </c>
      <c r="N22" s="854"/>
      <c r="O22" s="847">
        <f>Amnt_Deposited!B17</f>
        <v>2003</v>
      </c>
      <c r="P22" s="848">
        <f>Amnt_Deposited!O17</f>
        <v>0</v>
      </c>
      <c r="Q22" s="850">
        <f>MCF!R21</f>
        <v>0.6</v>
      </c>
      <c r="R22" s="851">
        <f t="shared" si="5"/>
        <v>0</v>
      </c>
      <c r="S22" s="851">
        <f t="shared" si="7"/>
        <v>0</v>
      </c>
      <c r="T22" s="851">
        <f t="shared" si="8"/>
        <v>0</v>
      </c>
      <c r="U22" s="851">
        <f t="shared" si="9"/>
        <v>0</v>
      </c>
      <c r="V22" s="851">
        <f t="shared" si="10"/>
        <v>0</v>
      </c>
      <c r="W22" s="852">
        <f t="shared" si="11"/>
        <v>0</v>
      </c>
    </row>
    <row r="23" spans="2:23">
      <c r="B23" s="847">
        <f>Amnt_Deposited!B18</f>
        <v>2004</v>
      </c>
      <c r="C23" s="848">
        <f>Amnt_Deposited!O18</f>
        <v>0</v>
      </c>
      <c r="D23" s="849">
        <f>Dry_Matter_Content!O10</f>
        <v>0</v>
      </c>
      <c r="E23" s="850">
        <f>MCF!R22</f>
        <v>0.6</v>
      </c>
      <c r="F23" s="851">
        <f t="shared" si="0"/>
        <v>0</v>
      </c>
      <c r="G23" s="851">
        <f t="shared" si="1"/>
        <v>0</v>
      </c>
      <c r="H23" s="851">
        <f t="shared" si="2"/>
        <v>0</v>
      </c>
      <c r="I23" s="851">
        <f t="shared" si="3"/>
        <v>0</v>
      </c>
      <c r="J23" s="851">
        <f t="shared" si="4"/>
        <v>0</v>
      </c>
      <c r="K23" s="852">
        <f t="shared" si="6"/>
        <v>0</v>
      </c>
      <c r="N23" s="854"/>
      <c r="O23" s="847">
        <f>Amnt_Deposited!B18</f>
        <v>2004</v>
      </c>
      <c r="P23" s="848">
        <f>Amnt_Deposited!O18</f>
        <v>0</v>
      </c>
      <c r="Q23" s="850">
        <f>MCF!R22</f>
        <v>0.6</v>
      </c>
      <c r="R23" s="851">
        <f t="shared" si="5"/>
        <v>0</v>
      </c>
      <c r="S23" s="851">
        <f t="shared" si="7"/>
        <v>0</v>
      </c>
      <c r="T23" s="851">
        <f t="shared" si="8"/>
        <v>0</v>
      </c>
      <c r="U23" s="851">
        <f t="shared" si="9"/>
        <v>0</v>
      </c>
      <c r="V23" s="851">
        <f t="shared" si="10"/>
        <v>0</v>
      </c>
      <c r="W23" s="852">
        <f t="shared" si="11"/>
        <v>0</v>
      </c>
    </row>
    <row r="24" spans="2:23">
      <c r="B24" s="847">
        <f>Amnt_Deposited!B19</f>
        <v>2005</v>
      </c>
      <c r="C24" s="848">
        <f>Amnt_Deposited!O19</f>
        <v>0</v>
      </c>
      <c r="D24" s="849">
        <f>Dry_Matter_Content!O11</f>
        <v>0</v>
      </c>
      <c r="E24" s="850">
        <f>MCF!R23</f>
        <v>0.6</v>
      </c>
      <c r="F24" s="851">
        <f t="shared" si="0"/>
        <v>0</v>
      </c>
      <c r="G24" s="851">
        <f t="shared" si="1"/>
        <v>0</v>
      </c>
      <c r="H24" s="851">
        <f t="shared" si="2"/>
        <v>0</v>
      </c>
      <c r="I24" s="851">
        <f t="shared" si="3"/>
        <v>0</v>
      </c>
      <c r="J24" s="851">
        <f t="shared" si="4"/>
        <v>0</v>
      </c>
      <c r="K24" s="852">
        <f t="shared" si="6"/>
        <v>0</v>
      </c>
      <c r="N24" s="854"/>
      <c r="O24" s="847">
        <f>Amnt_Deposited!B19</f>
        <v>2005</v>
      </c>
      <c r="P24" s="848">
        <f>Amnt_Deposited!O19</f>
        <v>0</v>
      </c>
      <c r="Q24" s="850">
        <f>MCF!R23</f>
        <v>0.6</v>
      </c>
      <c r="R24" s="851">
        <f t="shared" si="5"/>
        <v>0</v>
      </c>
      <c r="S24" s="851">
        <f t="shared" si="7"/>
        <v>0</v>
      </c>
      <c r="T24" s="851">
        <f t="shared" si="8"/>
        <v>0</v>
      </c>
      <c r="U24" s="851">
        <f t="shared" si="9"/>
        <v>0</v>
      </c>
      <c r="V24" s="851">
        <f t="shared" si="10"/>
        <v>0</v>
      </c>
      <c r="W24" s="852">
        <f t="shared" si="11"/>
        <v>0</v>
      </c>
    </row>
    <row r="25" spans="2:23">
      <c r="B25" s="847">
        <f>Amnt_Deposited!B20</f>
        <v>2006</v>
      </c>
      <c r="C25" s="848">
        <f>Amnt_Deposited!O20</f>
        <v>0</v>
      </c>
      <c r="D25" s="849">
        <f>Dry_Matter_Content!O12</f>
        <v>0</v>
      </c>
      <c r="E25" s="850">
        <f>MCF!R24</f>
        <v>0.6</v>
      </c>
      <c r="F25" s="851">
        <f t="shared" si="0"/>
        <v>0</v>
      </c>
      <c r="G25" s="851">
        <f t="shared" si="1"/>
        <v>0</v>
      </c>
      <c r="H25" s="851">
        <f t="shared" si="2"/>
        <v>0</v>
      </c>
      <c r="I25" s="851">
        <f t="shared" si="3"/>
        <v>0</v>
      </c>
      <c r="J25" s="851">
        <f t="shared" si="4"/>
        <v>0</v>
      </c>
      <c r="K25" s="852">
        <f t="shared" si="6"/>
        <v>0</v>
      </c>
      <c r="N25" s="854"/>
      <c r="O25" s="847">
        <f>Amnt_Deposited!B20</f>
        <v>2006</v>
      </c>
      <c r="P25" s="848">
        <f>Amnt_Deposited!O20</f>
        <v>0</v>
      </c>
      <c r="Q25" s="850">
        <f>MCF!R24</f>
        <v>0.6</v>
      </c>
      <c r="R25" s="851">
        <f t="shared" si="5"/>
        <v>0</v>
      </c>
      <c r="S25" s="851">
        <f t="shared" si="7"/>
        <v>0</v>
      </c>
      <c r="T25" s="851">
        <f t="shared" si="8"/>
        <v>0</v>
      </c>
      <c r="U25" s="851">
        <f t="shared" si="9"/>
        <v>0</v>
      </c>
      <c r="V25" s="851">
        <f t="shared" si="10"/>
        <v>0</v>
      </c>
      <c r="W25" s="852">
        <f t="shared" si="11"/>
        <v>0</v>
      </c>
    </row>
    <row r="26" spans="2:23">
      <c r="B26" s="847">
        <f>Amnt_Deposited!B21</f>
        <v>2007</v>
      </c>
      <c r="C26" s="848">
        <f>Amnt_Deposited!O21</f>
        <v>0</v>
      </c>
      <c r="D26" s="849">
        <f>Dry_Matter_Content!O13</f>
        <v>0</v>
      </c>
      <c r="E26" s="850">
        <f>MCF!R25</f>
        <v>0.6</v>
      </c>
      <c r="F26" s="851">
        <f t="shared" si="0"/>
        <v>0</v>
      </c>
      <c r="G26" s="851">
        <f t="shared" si="1"/>
        <v>0</v>
      </c>
      <c r="H26" s="851">
        <f t="shared" si="2"/>
        <v>0</v>
      </c>
      <c r="I26" s="851">
        <f t="shared" si="3"/>
        <v>0</v>
      </c>
      <c r="J26" s="851">
        <f t="shared" si="4"/>
        <v>0</v>
      </c>
      <c r="K26" s="852">
        <f t="shared" si="6"/>
        <v>0</v>
      </c>
      <c r="N26" s="854"/>
      <c r="O26" s="847">
        <f>Amnt_Deposited!B21</f>
        <v>2007</v>
      </c>
      <c r="P26" s="848">
        <f>Amnt_Deposited!O21</f>
        <v>0</v>
      </c>
      <c r="Q26" s="850">
        <f>MCF!R25</f>
        <v>0.6</v>
      </c>
      <c r="R26" s="851">
        <f t="shared" si="5"/>
        <v>0</v>
      </c>
      <c r="S26" s="851">
        <f t="shared" si="7"/>
        <v>0</v>
      </c>
      <c r="T26" s="851">
        <f t="shared" si="8"/>
        <v>0</v>
      </c>
      <c r="U26" s="851">
        <f t="shared" si="9"/>
        <v>0</v>
      </c>
      <c r="V26" s="851">
        <f t="shared" si="10"/>
        <v>0</v>
      </c>
      <c r="W26" s="852">
        <f t="shared" si="11"/>
        <v>0</v>
      </c>
    </row>
    <row r="27" spans="2:23">
      <c r="B27" s="847">
        <f>Amnt_Deposited!B22</f>
        <v>2008</v>
      </c>
      <c r="C27" s="848">
        <f>Amnt_Deposited!O22</f>
        <v>0</v>
      </c>
      <c r="D27" s="849">
        <f>Dry_Matter_Content!O14</f>
        <v>0</v>
      </c>
      <c r="E27" s="850">
        <f>MCF!R26</f>
        <v>0.6</v>
      </c>
      <c r="F27" s="851">
        <f t="shared" si="0"/>
        <v>0</v>
      </c>
      <c r="G27" s="851">
        <f t="shared" si="1"/>
        <v>0</v>
      </c>
      <c r="H27" s="851">
        <f t="shared" si="2"/>
        <v>0</v>
      </c>
      <c r="I27" s="851">
        <f t="shared" si="3"/>
        <v>0</v>
      </c>
      <c r="J27" s="851">
        <f t="shared" si="4"/>
        <v>0</v>
      </c>
      <c r="K27" s="852">
        <f t="shared" si="6"/>
        <v>0</v>
      </c>
      <c r="N27" s="854"/>
      <c r="O27" s="847">
        <f>Amnt_Deposited!B22</f>
        <v>2008</v>
      </c>
      <c r="P27" s="848">
        <f>Amnt_Deposited!O22</f>
        <v>0</v>
      </c>
      <c r="Q27" s="850">
        <f>MCF!R26</f>
        <v>0.6</v>
      </c>
      <c r="R27" s="851">
        <f t="shared" si="5"/>
        <v>0</v>
      </c>
      <c r="S27" s="851">
        <f t="shared" si="7"/>
        <v>0</v>
      </c>
      <c r="T27" s="851">
        <f t="shared" si="8"/>
        <v>0</v>
      </c>
      <c r="U27" s="851">
        <f t="shared" si="9"/>
        <v>0</v>
      </c>
      <c r="V27" s="851">
        <f t="shared" si="10"/>
        <v>0</v>
      </c>
      <c r="W27" s="852">
        <f t="shared" si="11"/>
        <v>0</v>
      </c>
    </row>
    <row r="28" spans="2:23">
      <c r="B28" s="847">
        <f>Amnt_Deposited!B23</f>
        <v>2009</v>
      </c>
      <c r="C28" s="848">
        <f>Amnt_Deposited!O23</f>
        <v>0</v>
      </c>
      <c r="D28" s="849">
        <f>Dry_Matter_Content!O15</f>
        <v>0</v>
      </c>
      <c r="E28" s="850">
        <f>MCF!R27</f>
        <v>0.6</v>
      </c>
      <c r="F28" s="851">
        <f t="shared" si="0"/>
        <v>0</v>
      </c>
      <c r="G28" s="851">
        <f t="shared" si="1"/>
        <v>0</v>
      </c>
      <c r="H28" s="851">
        <f t="shared" si="2"/>
        <v>0</v>
      </c>
      <c r="I28" s="851">
        <f t="shared" si="3"/>
        <v>0</v>
      </c>
      <c r="J28" s="851">
        <f t="shared" si="4"/>
        <v>0</v>
      </c>
      <c r="K28" s="852">
        <f t="shared" si="6"/>
        <v>0</v>
      </c>
      <c r="N28" s="854"/>
      <c r="O28" s="847">
        <f>Amnt_Deposited!B23</f>
        <v>2009</v>
      </c>
      <c r="P28" s="848">
        <f>Amnt_Deposited!O23</f>
        <v>0</v>
      </c>
      <c r="Q28" s="850">
        <f>MCF!R27</f>
        <v>0.6</v>
      </c>
      <c r="R28" s="851">
        <f t="shared" si="5"/>
        <v>0</v>
      </c>
      <c r="S28" s="851">
        <f t="shared" si="7"/>
        <v>0</v>
      </c>
      <c r="T28" s="851">
        <f t="shared" si="8"/>
        <v>0</v>
      </c>
      <c r="U28" s="851">
        <f t="shared" si="9"/>
        <v>0</v>
      </c>
      <c r="V28" s="851">
        <f t="shared" si="10"/>
        <v>0</v>
      </c>
      <c r="W28" s="852">
        <f t="shared" si="11"/>
        <v>0</v>
      </c>
    </row>
    <row r="29" spans="2:23">
      <c r="B29" s="847">
        <f>Amnt_Deposited!B24</f>
        <v>2010</v>
      </c>
      <c r="C29" s="848">
        <f>Amnt_Deposited!O24</f>
        <v>0</v>
      </c>
      <c r="D29" s="849">
        <f>Dry_Matter_Content!O16</f>
        <v>0</v>
      </c>
      <c r="E29" s="850">
        <f>MCF!R28</f>
        <v>0.6</v>
      </c>
      <c r="F29" s="851">
        <f t="shared" si="0"/>
        <v>0</v>
      </c>
      <c r="G29" s="851">
        <f t="shared" si="1"/>
        <v>0</v>
      </c>
      <c r="H29" s="851">
        <f t="shared" si="2"/>
        <v>0</v>
      </c>
      <c r="I29" s="851">
        <f t="shared" si="3"/>
        <v>0</v>
      </c>
      <c r="J29" s="851">
        <f t="shared" si="4"/>
        <v>0</v>
      </c>
      <c r="K29" s="852">
        <f t="shared" si="6"/>
        <v>0</v>
      </c>
      <c r="O29" s="847">
        <f>Amnt_Deposited!B24</f>
        <v>2010</v>
      </c>
      <c r="P29" s="848">
        <f>Amnt_Deposited!O24</f>
        <v>0</v>
      </c>
      <c r="Q29" s="850">
        <f>MCF!R28</f>
        <v>0.6</v>
      </c>
      <c r="R29" s="851">
        <f t="shared" si="5"/>
        <v>0</v>
      </c>
      <c r="S29" s="851">
        <f t="shared" si="7"/>
        <v>0</v>
      </c>
      <c r="T29" s="851">
        <f t="shared" si="8"/>
        <v>0</v>
      </c>
      <c r="U29" s="851">
        <f t="shared" si="9"/>
        <v>0</v>
      </c>
      <c r="V29" s="851">
        <f t="shared" si="10"/>
        <v>0</v>
      </c>
      <c r="W29" s="852">
        <f t="shared" si="11"/>
        <v>0</v>
      </c>
    </row>
    <row r="30" spans="2:23">
      <c r="B30" s="847">
        <f>Amnt_Deposited!B25</f>
        <v>2011</v>
      </c>
      <c r="C30" s="848">
        <f>Amnt_Deposited!O25</f>
        <v>0</v>
      </c>
      <c r="D30" s="849">
        <f>Dry_Matter_Content!O17</f>
        <v>0</v>
      </c>
      <c r="E30" s="850">
        <f>MCF!R29</f>
        <v>0.6</v>
      </c>
      <c r="F30" s="851">
        <f t="shared" si="0"/>
        <v>0</v>
      </c>
      <c r="G30" s="851">
        <f t="shared" si="1"/>
        <v>0</v>
      </c>
      <c r="H30" s="851">
        <f t="shared" si="2"/>
        <v>0</v>
      </c>
      <c r="I30" s="851">
        <f t="shared" si="3"/>
        <v>0</v>
      </c>
      <c r="J30" s="851">
        <f t="shared" si="4"/>
        <v>0</v>
      </c>
      <c r="K30" s="852">
        <f t="shared" si="6"/>
        <v>0</v>
      </c>
      <c r="O30" s="847">
        <f>Amnt_Deposited!B25</f>
        <v>2011</v>
      </c>
      <c r="P30" s="848">
        <f>Amnt_Deposited!O25</f>
        <v>0</v>
      </c>
      <c r="Q30" s="850">
        <f>MCF!R29</f>
        <v>0.6</v>
      </c>
      <c r="R30" s="851">
        <f t="shared" si="5"/>
        <v>0</v>
      </c>
      <c r="S30" s="851">
        <f t="shared" si="7"/>
        <v>0</v>
      </c>
      <c r="T30" s="851">
        <f t="shared" si="8"/>
        <v>0</v>
      </c>
      <c r="U30" s="851">
        <f t="shared" si="9"/>
        <v>0</v>
      </c>
      <c r="V30" s="851">
        <f t="shared" si="10"/>
        <v>0</v>
      </c>
      <c r="W30" s="852">
        <f t="shared" si="11"/>
        <v>0</v>
      </c>
    </row>
    <row r="31" spans="2:23">
      <c r="B31" s="847">
        <f>Amnt_Deposited!B26</f>
        <v>2012</v>
      </c>
      <c r="C31" s="848">
        <f>Amnt_Deposited!O26</f>
        <v>0</v>
      </c>
      <c r="D31" s="849">
        <f>Dry_Matter_Content!O18</f>
        <v>0</v>
      </c>
      <c r="E31" s="850">
        <f>MCF!R30</f>
        <v>0.6</v>
      </c>
      <c r="F31" s="851">
        <f t="shared" si="0"/>
        <v>0</v>
      </c>
      <c r="G31" s="851">
        <f t="shared" si="1"/>
        <v>0</v>
      </c>
      <c r="H31" s="851">
        <f t="shared" si="2"/>
        <v>0</v>
      </c>
      <c r="I31" s="851">
        <f t="shared" si="3"/>
        <v>0</v>
      </c>
      <c r="J31" s="851">
        <f t="shared" si="4"/>
        <v>0</v>
      </c>
      <c r="K31" s="852">
        <f t="shared" si="6"/>
        <v>0</v>
      </c>
      <c r="O31" s="847">
        <f>Amnt_Deposited!B26</f>
        <v>2012</v>
      </c>
      <c r="P31" s="848">
        <f>Amnt_Deposited!O26</f>
        <v>0</v>
      </c>
      <c r="Q31" s="850">
        <f>MCF!R30</f>
        <v>0.6</v>
      </c>
      <c r="R31" s="851">
        <f t="shared" si="5"/>
        <v>0</v>
      </c>
      <c r="S31" s="851">
        <f t="shared" si="7"/>
        <v>0</v>
      </c>
      <c r="T31" s="851">
        <f t="shared" si="8"/>
        <v>0</v>
      </c>
      <c r="U31" s="851">
        <f t="shared" si="9"/>
        <v>0</v>
      </c>
      <c r="V31" s="851">
        <f t="shared" si="10"/>
        <v>0</v>
      </c>
      <c r="W31" s="852">
        <f t="shared" si="11"/>
        <v>0</v>
      </c>
    </row>
    <row r="32" spans="2:23">
      <c r="B32" s="847">
        <f>Amnt_Deposited!B27</f>
        <v>2013</v>
      </c>
      <c r="C32" s="848">
        <f>Amnt_Deposited!O27</f>
        <v>0</v>
      </c>
      <c r="D32" s="849">
        <f>Dry_Matter_Content!O19</f>
        <v>0</v>
      </c>
      <c r="E32" s="850">
        <f>MCF!R31</f>
        <v>0.6</v>
      </c>
      <c r="F32" s="851">
        <f t="shared" si="0"/>
        <v>0</v>
      </c>
      <c r="G32" s="851">
        <f t="shared" si="1"/>
        <v>0</v>
      </c>
      <c r="H32" s="851">
        <f t="shared" si="2"/>
        <v>0</v>
      </c>
      <c r="I32" s="851">
        <f t="shared" si="3"/>
        <v>0</v>
      </c>
      <c r="J32" s="851">
        <f t="shared" si="4"/>
        <v>0</v>
      </c>
      <c r="K32" s="852">
        <f t="shared" si="6"/>
        <v>0</v>
      </c>
      <c r="O32" s="847">
        <f>Amnt_Deposited!B27</f>
        <v>2013</v>
      </c>
      <c r="P32" s="848">
        <f>Amnt_Deposited!O27</f>
        <v>0</v>
      </c>
      <c r="Q32" s="850">
        <f>MCF!R31</f>
        <v>0.6</v>
      </c>
      <c r="R32" s="851">
        <f t="shared" si="5"/>
        <v>0</v>
      </c>
      <c r="S32" s="851">
        <f t="shared" si="7"/>
        <v>0</v>
      </c>
      <c r="T32" s="851">
        <f t="shared" si="8"/>
        <v>0</v>
      </c>
      <c r="U32" s="851">
        <f t="shared" si="9"/>
        <v>0</v>
      </c>
      <c r="V32" s="851">
        <f t="shared" si="10"/>
        <v>0</v>
      </c>
      <c r="W32" s="852">
        <f t="shared" si="11"/>
        <v>0</v>
      </c>
    </row>
    <row r="33" spans="2:23">
      <c r="B33" s="847">
        <f>Amnt_Deposited!B28</f>
        <v>2014</v>
      </c>
      <c r="C33" s="848">
        <f>Amnt_Deposited!O28</f>
        <v>0</v>
      </c>
      <c r="D33" s="849">
        <f>Dry_Matter_Content!O20</f>
        <v>0</v>
      </c>
      <c r="E33" s="850">
        <f>MCF!R32</f>
        <v>0.6</v>
      </c>
      <c r="F33" s="851">
        <f t="shared" si="0"/>
        <v>0</v>
      </c>
      <c r="G33" s="851">
        <f t="shared" si="1"/>
        <v>0</v>
      </c>
      <c r="H33" s="851">
        <f t="shared" si="2"/>
        <v>0</v>
      </c>
      <c r="I33" s="851">
        <f t="shared" si="3"/>
        <v>0</v>
      </c>
      <c r="J33" s="851">
        <f t="shared" si="4"/>
        <v>0</v>
      </c>
      <c r="K33" s="852">
        <f t="shared" si="6"/>
        <v>0</v>
      </c>
      <c r="O33" s="847">
        <f>Amnt_Deposited!B28</f>
        <v>2014</v>
      </c>
      <c r="P33" s="848">
        <f>Amnt_Deposited!O28</f>
        <v>0</v>
      </c>
      <c r="Q33" s="850">
        <f>MCF!R32</f>
        <v>0.6</v>
      </c>
      <c r="R33" s="851">
        <f t="shared" si="5"/>
        <v>0</v>
      </c>
      <c r="S33" s="851">
        <f t="shared" si="7"/>
        <v>0</v>
      </c>
      <c r="T33" s="851">
        <f t="shared" si="8"/>
        <v>0</v>
      </c>
      <c r="U33" s="851">
        <f t="shared" si="9"/>
        <v>0</v>
      </c>
      <c r="V33" s="851">
        <f t="shared" si="10"/>
        <v>0</v>
      </c>
      <c r="W33" s="852">
        <f t="shared" si="11"/>
        <v>0</v>
      </c>
    </row>
    <row r="34" spans="2:23">
      <c r="B34" s="847">
        <f>Amnt_Deposited!B29</f>
        <v>2015</v>
      </c>
      <c r="C34" s="848">
        <f>Amnt_Deposited!O29</f>
        <v>0</v>
      </c>
      <c r="D34" s="849">
        <f>Dry_Matter_Content!O21</f>
        <v>0</v>
      </c>
      <c r="E34" s="850">
        <f>MCF!R33</f>
        <v>0.6</v>
      </c>
      <c r="F34" s="851">
        <f t="shared" si="0"/>
        <v>0</v>
      </c>
      <c r="G34" s="851">
        <f t="shared" si="1"/>
        <v>0</v>
      </c>
      <c r="H34" s="851">
        <f t="shared" si="2"/>
        <v>0</v>
      </c>
      <c r="I34" s="851">
        <f t="shared" si="3"/>
        <v>0</v>
      </c>
      <c r="J34" s="851">
        <f t="shared" si="4"/>
        <v>0</v>
      </c>
      <c r="K34" s="852">
        <f t="shared" si="6"/>
        <v>0</v>
      </c>
      <c r="O34" s="847">
        <f>Amnt_Deposited!B29</f>
        <v>2015</v>
      </c>
      <c r="P34" s="848">
        <f>Amnt_Deposited!O29</f>
        <v>0</v>
      </c>
      <c r="Q34" s="850">
        <f>MCF!R33</f>
        <v>0.6</v>
      </c>
      <c r="R34" s="851">
        <f t="shared" si="5"/>
        <v>0</v>
      </c>
      <c r="S34" s="851">
        <f t="shared" si="7"/>
        <v>0</v>
      </c>
      <c r="T34" s="851">
        <f t="shared" si="8"/>
        <v>0</v>
      </c>
      <c r="U34" s="851">
        <f t="shared" si="9"/>
        <v>0</v>
      </c>
      <c r="V34" s="851">
        <f t="shared" si="10"/>
        <v>0</v>
      </c>
      <c r="W34" s="852">
        <f t="shared" si="11"/>
        <v>0</v>
      </c>
    </row>
    <row r="35" spans="2:23">
      <c r="B35" s="847">
        <f>Amnt_Deposited!B30</f>
        <v>2016</v>
      </c>
      <c r="C35" s="848">
        <f>Amnt_Deposited!O30</f>
        <v>0</v>
      </c>
      <c r="D35" s="849">
        <f>Dry_Matter_Content!O22</f>
        <v>0</v>
      </c>
      <c r="E35" s="850">
        <f>MCF!R34</f>
        <v>0.6</v>
      </c>
      <c r="F35" s="851">
        <f t="shared" si="0"/>
        <v>0</v>
      </c>
      <c r="G35" s="851">
        <f t="shared" si="1"/>
        <v>0</v>
      </c>
      <c r="H35" s="851">
        <f t="shared" si="2"/>
        <v>0</v>
      </c>
      <c r="I35" s="851">
        <f t="shared" si="3"/>
        <v>0</v>
      </c>
      <c r="J35" s="851">
        <f t="shared" si="4"/>
        <v>0</v>
      </c>
      <c r="K35" s="852">
        <f t="shared" si="6"/>
        <v>0</v>
      </c>
      <c r="O35" s="847">
        <f>Amnt_Deposited!B30</f>
        <v>2016</v>
      </c>
      <c r="P35" s="848">
        <f>Amnt_Deposited!O30</f>
        <v>0</v>
      </c>
      <c r="Q35" s="850">
        <f>MCF!R34</f>
        <v>0.6</v>
      </c>
      <c r="R35" s="851">
        <f t="shared" si="5"/>
        <v>0</v>
      </c>
      <c r="S35" s="851">
        <f t="shared" si="7"/>
        <v>0</v>
      </c>
      <c r="T35" s="851">
        <f t="shared" si="8"/>
        <v>0</v>
      </c>
      <c r="U35" s="851">
        <f t="shared" si="9"/>
        <v>0</v>
      </c>
      <c r="V35" s="851">
        <f t="shared" si="10"/>
        <v>0</v>
      </c>
      <c r="W35" s="852">
        <f t="shared" si="11"/>
        <v>0</v>
      </c>
    </row>
    <row r="36" spans="2:23">
      <c r="B36" s="847">
        <f>Amnt_Deposited!B31</f>
        <v>2017</v>
      </c>
      <c r="C36" s="848">
        <f>Amnt_Deposited!O31</f>
        <v>0.88919680000000012</v>
      </c>
      <c r="D36" s="849">
        <f>Dry_Matter_Content!O23</f>
        <v>0</v>
      </c>
      <c r="E36" s="850">
        <f>MCF!R35</f>
        <v>0.6</v>
      </c>
      <c r="F36" s="851">
        <f t="shared" si="0"/>
        <v>0</v>
      </c>
      <c r="G36" s="851">
        <f t="shared" si="1"/>
        <v>0</v>
      </c>
      <c r="H36" s="851">
        <f t="shared" si="2"/>
        <v>0</v>
      </c>
      <c r="I36" s="851">
        <f t="shared" si="3"/>
        <v>0</v>
      </c>
      <c r="J36" s="851">
        <f t="shared" si="4"/>
        <v>0</v>
      </c>
      <c r="K36" s="852">
        <f t="shared" si="6"/>
        <v>0</v>
      </c>
      <c r="O36" s="847">
        <f>Amnt_Deposited!B31</f>
        <v>2017</v>
      </c>
      <c r="P36" s="848">
        <f>Amnt_Deposited!O31</f>
        <v>0.88919680000000012</v>
      </c>
      <c r="Q36" s="850">
        <f>MCF!R35</f>
        <v>0.6</v>
      </c>
      <c r="R36" s="851">
        <f t="shared" si="5"/>
        <v>0</v>
      </c>
      <c r="S36" s="851">
        <f t="shared" si="7"/>
        <v>0</v>
      </c>
      <c r="T36" s="851">
        <f t="shared" si="8"/>
        <v>0</v>
      </c>
      <c r="U36" s="851">
        <f t="shared" si="9"/>
        <v>0</v>
      </c>
      <c r="V36" s="851">
        <f t="shared" si="10"/>
        <v>0</v>
      </c>
      <c r="W36" s="852">
        <f t="shared" si="11"/>
        <v>0</v>
      </c>
    </row>
    <row r="37" spans="2:23">
      <c r="B37" s="847">
        <f>Amnt_Deposited!B32</f>
        <v>2018</v>
      </c>
      <c r="C37" s="848">
        <f>Amnt_Deposited!O32</f>
        <v>0.98030610519999994</v>
      </c>
      <c r="D37" s="849">
        <f>Dry_Matter_Content!O24</f>
        <v>0</v>
      </c>
      <c r="E37" s="850">
        <f>MCF!R36</f>
        <v>0.6</v>
      </c>
      <c r="F37" s="851">
        <f t="shared" si="0"/>
        <v>0</v>
      </c>
      <c r="G37" s="851">
        <f t="shared" si="1"/>
        <v>0</v>
      </c>
      <c r="H37" s="851">
        <f t="shared" si="2"/>
        <v>0</v>
      </c>
      <c r="I37" s="851">
        <f t="shared" si="3"/>
        <v>0</v>
      </c>
      <c r="J37" s="851">
        <f t="shared" si="4"/>
        <v>0</v>
      </c>
      <c r="K37" s="852">
        <f t="shared" si="6"/>
        <v>0</v>
      </c>
      <c r="O37" s="847">
        <f>Amnt_Deposited!B32</f>
        <v>2018</v>
      </c>
      <c r="P37" s="848">
        <f>Amnt_Deposited!O32</f>
        <v>0.98030610519999994</v>
      </c>
      <c r="Q37" s="850">
        <f>MCF!R36</f>
        <v>0.6</v>
      </c>
      <c r="R37" s="851">
        <f t="shared" si="5"/>
        <v>0</v>
      </c>
      <c r="S37" s="851">
        <f t="shared" si="7"/>
        <v>0</v>
      </c>
      <c r="T37" s="851">
        <f t="shared" si="8"/>
        <v>0</v>
      </c>
      <c r="U37" s="851">
        <f t="shared" si="9"/>
        <v>0</v>
      </c>
      <c r="V37" s="851">
        <f t="shared" si="10"/>
        <v>0</v>
      </c>
      <c r="W37" s="852">
        <f t="shared" si="11"/>
        <v>0</v>
      </c>
    </row>
    <row r="38" spans="2:23">
      <c r="B38" s="847">
        <f>Amnt_Deposited!B33</f>
        <v>2019</v>
      </c>
      <c r="C38" s="848">
        <f>Amnt_Deposited!O33</f>
        <v>1.079978839212</v>
      </c>
      <c r="D38" s="849">
        <f>Dry_Matter_Content!O25</f>
        <v>0</v>
      </c>
      <c r="E38" s="850">
        <f>MCF!R37</f>
        <v>0.6</v>
      </c>
      <c r="F38" s="851">
        <f t="shared" si="0"/>
        <v>0</v>
      </c>
      <c r="G38" s="851">
        <f t="shared" si="1"/>
        <v>0</v>
      </c>
      <c r="H38" s="851">
        <f t="shared" si="2"/>
        <v>0</v>
      </c>
      <c r="I38" s="851">
        <f t="shared" si="3"/>
        <v>0</v>
      </c>
      <c r="J38" s="851">
        <f t="shared" si="4"/>
        <v>0</v>
      </c>
      <c r="K38" s="852">
        <f t="shared" si="6"/>
        <v>0</v>
      </c>
      <c r="O38" s="847">
        <f>Amnt_Deposited!B33</f>
        <v>2019</v>
      </c>
      <c r="P38" s="848">
        <f>Amnt_Deposited!O33</f>
        <v>1.079978839212</v>
      </c>
      <c r="Q38" s="850">
        <f>MCF!R37</f>
        <v>0.6</v>
      </c>
      <c r="R38" s="851">
        <f t="shared" si="5"/>
        <v>0</v>
      </c>
      <c r="S38" s="851">
        <f t="shared" si="7"/>
        <v>0</v>
      </c>
      <c r="T38" s="851">
        <f t="shared" si="8"/>
        <v>0</v>
      </c>
      <c r="U38" s="851">
        <f t="shared" si="9"/>
        <v>0</v>
      </c>
      <c r="V38" s="851">
        <f t="shared" si="10"/>
        <v>0</v>
      </c>
      <c r="W38" s="852">
        <f t="shared" si="11"/>
        <v>0</v>
      </c>
    </row>
    <row r="39" spans="2:23">
      <c r="B39" s="847">
        <f>Amnt_Deposited!B34</f>
        <v>2020</v>
      </c>
      <c r="C39" s="848">
        <f>Amnt_Deposited!O34</f>
        <v>1.188979741155141</v>
      </c>
      <c r="D39" s="849">
        <f>Dry_Matter_Content!O26</f>
        <v>0</v>
      </c>
      <c r="E39" s="850">
        <f>MCF!R38</f>
        <v>0.6</v>
      </c>
      <c r="F39" s="851">
        <f t="shared" si="0"/>
        <v>0</v>
      </c>
      <c r="G39" s="851">
        <f t="shared" si="1"/>
        <v>0</v>
      </c>
      <c r="H39" s="851">
        <f t="shared" si="2"/>
        <v>0</v>
      </c>
      <c r="I39" s="851">
        <f t="shared" si="3"/>
        <v>0</v>
      </c>
      <c r="J39" s="851">
        <f t="shared" si="4"/>
        <v>0</v>
      </c>
      <c r="K39" s="852">
        <f t="shared" si="6"/>
        <v>0</v>
      </c>
      <c r="O39" s="847">
        <f>Amnt_Deposited!B34</f>
        <v>2020</v>
      </c>
      <c r="P39" s="848">
        <f>Amnt_Deposited!O34</f>
        <v>1.188979741155141</v>
      </c>
      <c r="Q39" s="850">
        <f>MCF!R38</f>
        <v>0.6</v>
      </c>
      <c r="R39" s="851">
        <f t="shared" si="5"/>
        <v>0</v>
      </c>
      <c r="S39" s="851">
        <f t="shared" si="7"/>
        <v>0</v>
      </c>
      <c r="T39" s="851">
        <f t="shared" si="8"/>
        <v>0</v>
      </c>
      <c r="U39" s="851">
        <f t="shared" si="9"/>
        <v>0</v>
      </c>
      <c r="V39" s="851">
        <f t="shared" si="10"/>
        <v>0</v>
      </c>
      <c r="W39" s="852">
        <f t="shared" si="11"/>
        <v>0</v>
      </c>
    </row>
    <row r="40" spans="2:23">
      <c r="B40" s="847">
        <f>Amnt_Deposited!B35</f>
        <v>2021</v>
      </c>
      <c r="C40" s="848">
        <f>Amnt_Deposited!O35</f>
        <v>1.30813956754782</v>
      </c>
      <c r="D40" s="849">
        <f>Dry_Matter_Content!O27</f>
        <v>0</v>
      </c>
      <c r="E40" s="850">
        <f>MCF!R39</f>
        <v>0.6</v>
      </c>
      <c r="F40" s="851">
        <f t="shared" si="0"/>
        <v>0</v>
      </c>
      <c r="G40" s="851">
        <f t="shared" si="1"/>
        <v>0</v>
      </c>
      <c r="H40" s="851">
        <f t="shared" si="2"/>
        <v>0</v>
      </c>
      <c r="I40" s="851">
        <f t="shared" si="3"/>
        <v>0</v>
      </c>
      <c r="J40" s="851">
        <f t="shared" si="4"/>
        <v>0</v>
      </c>
      <c r="K40" s="852">
        <f t="shared" si="6"/>
        <v>0</v>
      </c>
      <c r="O40" s="847">
        <f>Amnt_Deposited!B35</f>
        <v>2021</v>
      </c>
      <c r="P40" s="848">
        <f>Amnt_Deposited!O35</f>
        <v>1.30813956754782</v>
      </c>
      <c r="Q40" s="850">
        <f>MCF!R39</f>
        <v>0.6</v>
      </c>
      <c r="R40" s="851">
        <f t="shared" si="5"/>
        <v>0</v>
      </c>
      <c r="S40" s="851">
        <f t="shared" si="7"/>
        <v>0</v>
      </c>
      <c r="T40" s="851">
        <f t="shared" si="8"/>
        <v>0</v>
      </c>
      <c r="U40" s="851">
        <f t="shared" si="9"/>
        <v>0</v>
      </c>
      <c r="V40" s="851">
        <f t="shared" si="10"/>
        <v>0</v>
      </c>
      <c r="W40" s="852">
        <f t="shared" si="11"/>
        <v>0</v>
      </c>
    </row>
    <row r="41" spans="2:23">
      <c r="B41" s="847">
        <f>Amnt_Deposited!B36</f>
        <v>2022</v>
      </c>
      <c r="C41" s="848">
        <f>Amnt_Deposited!O36</f>
        <v>1.4383606555532142</v>
      </c>
      <c r="D41" s="849">
        <f>Dry_Matter_Content!O28</f>
        <v>0</v>
      </c>
      <c r="E41" s="850">
        <f>MCF!R40</f>
        <v>0.6</v>
      </c>
      <c r="F41" s="851">
        <f t="shared" si="0"/>
        <v>0</v>
      </c>
      <c r="G41" s="851">
        <f t="shared" si="1"/>
        <v>0</v>
      </c>
      <c r="H41" s="851">
        <f t="shared" si="2"/>
        <v>0</v>
      </c>
      <c r="I41" s="851">
        <f t="shared" si="3"/>
        <v>0</v>
      </c>
      <c r="J41" s="851">
        <f t="shared" si="4"/>
        <v>0</v>
      </c>
      <c r="K41" s="852">
        <f t="shared" si="6"/>
        <v>0</v>
      </c>
      <c r="O41" s="847">
        <f>Amnt_Deposited!B36</f>
        <v>2022</v>
      </c>
      <c r="P41" s="848">
        <f>Amnt_Deposited!O36</f>
        <v>1.4383606555532142</v>
      </c>
      <c r="Q41" s="850">
        <f>MCF!R40</f>
        <v>0.6</v>
      </c>
      <c r="R41" s="851">
        <f t="shared" si="5"/>
        <v>0</v>
      </c>
      <c r="S41" s="851">
        <f t="shared" si="7"/>
        <v>0</v>
      </c>
      <c r="T41" s="851">
        <f t="shared" si="8"/>
        <v>0</v>
      </c>
      <c r="U41" s="851">
        <f t="shared" si="9"/>
        <v>0</v>
      </c>
      <c r="V41" s="851">
        <f t="shared" si="10"/>
        <v>0</v>
      </c>
      <c r="W41" s="852">
        <f t="shared" si="11"/>
        <v>0</v>
      </c>
    </row>
    <row r="42" spans="2:23">
      <c r="B42" s="847">
        <f>Amnt_Deposited!B37</f>
        <v>2023</v>
      </c>
      <c r="C42" s="848">
        <f>Amnt_Deposited!O37</f>
        <v>1.5806229466519339</v>
      </c>
      <c r="D42" s="849">
        <f>Dry_Matter_Content!O29</f>
        <v>0</v>
      </c>
      <c r="E42" s="850">
        <f>MCF!R41</f>
        <v>0.6</v>
      </c>
      <c r="F42" s="851">
        <f t="shared" si="0"/>
        <v>0</v>
      </c>
      <c r="G42" s="851">
        <f t="shared" si="1"/>
        <v>0</v>
      </c>
      <c r="H42" s="851">
        <f t="shared" si="2"/>
        <v>0</v>
      </c>
      <c r="I42" s="851">
        <f t="shared" si="3"/>
        <v>0</v>
      </c>
      <c r="J42" s="851">
        <f t="shared" si="4"/>
        <v>0</v>
      </c>
      <c r="K42" s="852">
        <f t="shared" si="6"/>
        <v>0</v>
      </c>
      <c r="O42" s="847">
        <f>Amnt_Deposited!B37</f>
        <v>2023</v>
      </c>
      <c r="P42" s="848">
        <f>Amnt_Deposited!O37</f>
        <v>1.5806229466519339</v>
      </c>
      <c r="Q42" s="850">
        <f>MCF!R41</f>
        <v>0.6</v>
      </c>
      <c r="R42" s="851">
        <f t="shared" si="5"/>
        <v>0</v>
      </c>
      <c r="S42" s="851">
        <f t="shared" si="7"/>
        <v>0</v>
      </c>
      <c r="T42" s="851">
        <f t="shared" si="8"/>
        <v>0</v>
      </c>
      <c r="U42" s="851">
        <f t="shared" si="9"/>
        <v>0</v>
      </c>
      <c r="V42" s="851">
        <f t="shared" si="10"/>
        <v>0</v>
      </c>
      <c r="W42" s="852">
        <f t="shared" si="11"/>
        <v>0</v>
      </c>
    </row>
    <row r="43" spans="2:23">
      <c r="B43" s="847">
        <f>Amnt_Deposited!B38</f>
        <v>2024</v>
      </c>
      <c r="C43" s="848">
        <f>Amnt_Deposited!O38</f>
        <v>1.7359905083176237</v>
      </c>
      <c r="D43" s="849">
        <f>Dry_Matter_Content!O30</f>
        <v>0</v>
      </c>
      <c r="E43" s="850">
        <f>MCF!R42</f>
        <v>0.6</v>
      </c>
      <c r="F43" s="851">
        <f t="shared" si="0"/>
        <v>0</v>
      </c>
      <c r="G43" s="851">
        <f t="shared" si="1"/>
        <v>0</v>
      </c>
      <c r="H43" s="851">
        <f t="shared" si="2"/>
        <v>0</v>
      </c>
      <c r="I43" s="851">
        <f t="shared" si="3"/>
        <v>0</v>
      </c>
      <c r="J43" s="851">
        <f t="shared" si="4"/>
        <v>0</v>
      </c>
      <c r="K43" s="852">
        <f t="shared" si="6"/>
        <v>0</v>
      </c>
      <c r="O43" s="847">
        <f>Amnt_Deposited!B38</f>
        <v>2024</v>
      </c>
      <c r="P43" s="848">
        <f>Amnt_Deposited!O38</f>
        <v>1.7359905083176237</v>
      </c>
      <c r="Q43" s="850">
        <f>MCF!R42</f>
        <v>0.6</v>
      </c>
      <c r="R43" s="851">
        <f t="shared" si="5"/>
        <v>0</v>
      </c>
      <c r="S43" s="851">
        <f t="shared" si="7"/>
        <v>0</v>
      </c>
      <c r="T43" s="851">
        <f t="shared" si="8"/>
        <v>0</v>
      </c>
      <c r="U43" s="851">
        <f t="shared" si="9"/>
        <v>0</v>
      </c>
      <c r="V43" s="851">
        <f t="shared" si="10"/>
        <v>0</v>
      </c>
      <c r="W43" s="852">
        <f t="shared" si="11"/>
        <v>0</v>
      </c>
    </row>
    <row r="44" spans="2:23">
      <c r="B44" s="847">
        <f>Amnt_Deposited!B39</f>
        <v>2025</v>
      </c>
      <c r="C44" s="848">
        <f>Amnt_Deposited!O39</f>
        <v>1.9056185943037962</v>
      </c>
      <c r="D44" s="849">
        <f>Dry_Matter_Content!O31</f>
        <v>0</v>
      </c>
      <c r="E44" s="850">
        <f>MCF!R43</f>
        <v>0.6</v>
      </c>
      <c r="F44" s="851">
        <f t="shared" si="0"/>
        <v>0</v>
      </c>
      <c r="G44" s="851">
        <f t="shared" si="1"/>
        <v>0</v>
      </c>
      <c r="H44" s="851">
        <f t="shared" si="2"/>
        <v>0</v>
      </c>
      <c r="I44" s="851">
        <f t="shared" si="3"/>
        <v>0</v>
      </c>
      <c r="J44" s="851">
        <f t="shared" si="4"/>
        <v>0</v>
      </c>
      <c r="K44" s="852">
        <f t="shared" si="6"/>
        <v>0</v>
      </c>
      <c r="O44" s="847">
        <f>Amnt_Deposited!B39</f>
        <v>2025</v>
      </c>
      <c r="P44" s="848">
        <f>Amnt_Deposited!O39</f>
        <v>1.9056185943037962</v>
      </c>
      <c r="Q44" s="850">
        <f>MCF!R43</f>
        <v>0.6</v>
      </c>
      <c r="R44" s="851">
        <f t="shared" si="5"/>
        <v>0</v>
      </c>
      <c r="S44" s="851">
        <f t="shared" si="7"/>
        <v>0</v>
      </c>
      <c r="T44" s="851">
        <f t="shared" si="8"/>
        <v>0</v>
      </c>
      <c r="U44" s="851">
        <f t="shared" si="9"/>
        <v>0</v>
      </c>
      <c r="V44" s="851">
        <f t="shared" si="10"/>
        <v>0</v>
      </c>
      <c r="W44" s="852">
        <f t="shared" si="11"/>
        <v>0</v>
      </c>
    </row>
    <row r="45" spans="2:23">
      <c r="B45" s="847">
        <f>Amnt_Deposited!B40</f>
        <v>2026</v>
      </c>
      <c r="C45" s="848">
        <f>Amnt_Deposited!O40</f>
        <v>2.0907612874251247</v>
      </c>
      <c r="D45" s="849">
        <f>Dry_Matter_Content!O32</f>
        <v>0</v>
      </c>
      <c r="E45" s="850">
        <f>MCF!R44</f>
        <v>0.6</v>
      </c>
      <c r="F45" s="851">
        <f t="shared" si="0"/>
        <v>0</v>
      </c>
      <c r="G45" s="851">
        <f t="shared" si="1"/>
        <v>0</v>
      </c>
      <c r="H45" s="851">
        <f t="shared" si="2"/>
        <v>0</v>
      </c>
      <c r="I45" s="851">
        <f t="shared" si="3"/>
        <v>0</v>
      </c>
      <c r="J45" s="851">
        <f t="shared" si="4"/>
        <v>0</v>
      </c>
      <c r="K45" s="852">
        <f t="shared" si="6"/>
        <v>0</v>
      </c>
      <c r="O45" s="847">
        <f>Amnt_Deposited!B40</f>
        <v>2026</v>
      </c>
      <c r="P45" s="848">
        <f>Amnt_Deposited!O40</f>
        <v>2.0907612874251247</v>
      </c>
      <c r="Q45" s="850">
        <f>MCF!R44</f>
        <v>0.6</v>
      </c>
      <c r="R45" s="851">
        <f t="shared" si="5"/>
        <v>0</v>
      </c>
      <c r="S45" s="851">
        <f t="shared" si="7"/>
        <v>0</v>
      </c>
      <c r="T45" s="851">
        <f t="shared" si="8"/>
        <v>0</v>
      </c>
      <c r="U45" s="851">
        <f t="shared" si="9"/>
        <v>0</v>
      </c>
      <c r="V45" s="851">
        <f t="shared" si="10"/>
        <v>0</v>
      </c>
      <c r="W45" s="852">
        <f t="shared" si="11"/>
        <v>0</v>
      </c>
    </row>
    <row r="46" spans="2:23">
      <c r="B46" s="847">
        <f>Amnt_Deposited!B41</f>
        <v>2027</v>
      </c>
      <c r="C46" s="848">
        <f>Amnt_Deposited!O41</f>
        <v>2.2927797722531218</v>
      </c>
      <c r="D46" s="849">
        <f>Dry_Matter_Content!O33</f>
        <v>0</v>
      </c>
      <c r="E46" s="850">
        <f>MCF!R45</f>
        <v>0.6</v>
      </c>
      <c r="F46" s="851">
        <f t="shared" si="0"/>
        <v>0</v>
      </c>
      <c r="G46" s="851">
        <f t="shared" si="1"/>
        <v>0</v>
      </c>
      <c r="H46" s="851">
        <f t="shared" si="2"/>
        <v>0</v>
      </c>
      <c r="I46" s="851">
        <f t="shared" si="3"/>
        <v>0</v>
      </c>
      <c r="J46" s="851">
        <f t="shared" si="4"/>
        <v>0</v>
      </c>
      <c r="K46" s="852">
        <f t="shared" si="6"/>
        <v>0</v>
      </c>
      <c r="O46" s="847">
        <f>Amnt_Deposited!B41</f>
        <v>2027</v>
      </c>
      <c r="P46" s="848">
        <f>Amnt_Deposited!O41</f>
        <v>2.2927797722531218</v>
      </c>
      <c r="Q46" s="850">
        <f>MCF!R45</f>
        <v>0.6</v>
      </c>
      <c r="R46" s="851">
        <f t="shared" si="5"/>
        <v>0</v>
      </c>
      <c r="S46" s="851">
        <f t="shared" si="7"/>
        <v>0</v>
      </c>
      <c r="T46" s="851">
        <f t="shared" si="8"/>
        <v>0</v>
      </c>
      <c r="U46" s="851">
        <f t="shared" si="9"/>
        <v>0</v>
      </c>
      <c r="V46" s="851">
        <f t="shared" si="10"/>
        <v>0</v>
      </c>
      <c r="W46" s="852">
        <f t="shared" si="11"/>
        <v>0</v>
      </c>
    </row>
    <row r="47" spans="2:23">
      <c r="B47" s="847">
        <f>Amnt_Deposited!B42</f>
        <v>2028</v>
      </c>
      <c r="C47" s="848">
        <f>Amnt_Deposited!O42</f>
        <v>2.5131512889653189</v>
      </c>
      <c r="D47" s="849">
        <f>Dry_Matter_Content!O34</f>
        <v>0</v>
      </c>
      <c r="E47" s="850">
        <f>MCF!R46</f>
        <v>0.6</v>
      </c>
      <c r="F47" s="851">
        <f t="shared" si="0"/>
        <v>0</v>
      </c>
      <c r="G47" s="851">
        <f t="shared" si="1"/>
        <v>0</v>
      </c>
      <c r="H47" s="851">
        <f t="shared" si="2"/>
        <v>0</v>
      </c>
      <c r="I47" s="851">
        <f t="shared" si="3"/>
        <v>0</v>
      </c>
      <c r="J47" s="851">
        <f t="shared" si="4"/>
        <v>0</v>
      </c>
      <c r="K47" s="852">
        <f t="shared" si="6"/>
        <v>0</v>
      </c>
      <c r="O47" s="847">
        <f>Amnt_Deposited!B42</f>
        <v>2028</v>
      </c>
      <c r="P47" s="848">
        <f>Amnt_Deposited!O42</f>
        <v>2.5131512889653189</v>
      </c>
      <c r="Q47" s="850">
        <f>MCF!R46</f>
        <v>0.6</v>
      </c>
      <c r="R47" s="851">
        <f t="shared" si="5"/>
        <v>0</v>
      </c>
      <c r="S47" s="851">
        <f t="shared" si="7"/>
        <v>0</v>
      </c>
      <c r="T47" s="851">
        <f t="shared" si="8"/>
        <v>0</v>
      </c>
      <c r="U47" s="851">
        <f t="shared" si="9"/>
        <v>0</v>
      </c>
      <c r="V47" s="851">
        <f t="shared" si="10"/>
        <v>0</v>
      </c>
      <c r="W47" s="852">
        <f t="shared" si="11"/>
        <v>0</v>
      </c>
    </row>
    <row r="48" spans="2:23">
      <c r="B48" s="847">
        <f>Amnt_Deposited!B43</f>
        <v>2029</v>
      </c>
      <c r="C48" s="848">
        <f>Amnt_Deposited!O43</f>
        <v>2.75347882371116</v>
      </c>
      <c r="D48" s="849">
        <f>Dry_Matter_Content!O35</f>
        <v>0</v>
      </c>
      <c r="E48" s="850">
        <f>MCF!R47</f>
        <v>0.6</v>
      </c>
      <c r="F48" s="851">
        <f t="shared" si="0"/>
        <v>0</v>
      </c>
      <c r="G48" s="851">
        <f t="shared" si="1"/>
        <v>0</v>
      </c>
      <c r="H48" s="851">
        <f t="shared" si="2"/>
        <v>0</v>
      </c>
      <c r="I48" s="851">
        <f t="shared" si="3"/>
        <v>0</v>
      </c>
      <c r="J48" s="851">
        <f t="shared" si="4"/>
        <v>0</v>
      </c>
      <c r="K48" s="852">
        <f t="shared" si="6"/>
        <v>0</v>
      </c>
      <c r="O48" s="847">
        <f>Amnt_Deposited!B43</f>
        <v>2029</v>
      </c>
      <c r="P48" s="848">
        <f>Amnt_Deposited!O43</f>
        <v>2.75347882371116</v>
      </c>
      <c r="Q48" s="850">
        <f>MCF!R47</f>
        <v>0.6</v>
      </c>
      <c r="R48" s="851">
        <f t="shared" si="5"/>
        <v>0</v>
      </c>
      <c r="S48" s="851">
        <f t="shared" si="7"/>
        <v>0</v>
      </c>
      <c r="T48" s="851">
        <f t="shared" si="8"/>
        <v>0</v>
      </c>
      <c r="U48" s="851">
        <f t="shared" si="9"/>
        <v>0</v>
      </c>
      <c r="V48" s="851">
        <f t="shared" si="10"/>
        <v>0</v>
      </c>
      <c r="W48" s="852">
        <f t="shared" si="11"/>
        <v>0</v>
      </c>
    </row>
    <row r="49" spans="2:23">
      <c r="B49" s="847">
        <f>Amnt_Deposited!B44</f>
        <v>2030</v>
      </c>
      <c r="C49" s="848">
        <f>Amnt_Deposited!O44</f>
        <v>3.0164990000000009</v>
      </c>
      <c r="D49" s="849">
        <f>Dry_Matter_Content!O36</f>
        <v>0</v>
      </c>
      <c r="E49" s="850">
        <f>MCF!R48</f>
        <v>0.6</v>
      </c>
      <c r="F49" s="851">
        <f t="shared" si="0"/>
        <v>0</v>
      </c>
      <c r="G49" s="851">
        <f t="shared" si="1"/>
        <v>0</v>
      </c>
      <c r="H49" s="851">
        <f t="shared" si="2"/>
        <v>0</v>
      </c>
      <c r="I49" s="851">
        <f t="shared" si="3"/>
        <v>0</v>
      </c>
      <c r="J49" s="851">
        <f t="shared" si="4"/>
        <v>0</v>
      </c>
      <c r="K49" s="852">
        <f t="shared" si="6"/>
        <v>0</v>
      </c>
      <c r="O49" s="847">
        <f>Amnt_Deposited!B44</f>
        <v>2030</v>
      </c>
      <c r="P49" s="848">
        <f>Amnt_Deposited!O44</f>
        <v>3.0164990000000009</v>
      </c>
      <c r="Q49" s="850">
        <f>MCF!R48</f>
        <v>0.6</v>
      </c>
      <c r="R49" s="851">
        <f t="shared" si="5"/>
        <v>0</v>
      </c>
      <c r="S49" s="851">
        <f t="shared" si="7"/>
        <v>0</v>
      </c>
      <c r="T49" s="851">
        <f t="shared" si="8"/>
        <v>0</v>
      </c>
      <c r="U49" s="851">
        <f t="shared" si="9"/>
        <v>0</v>
      </c>
      <c r="V49" s="851">
        <f t="shared" si="10"/>
        <v>0</v>
      </c>
      <c r="W49" s="852">
        <f t="shared" si="11"/>
        <v>0</v>
      </c>
    </row>
    <row r="50" spans="2:23">
      <c r="B50" s="847">
        <f>Amnt_Deposited!B45</f>
        <v>2031</v>
      </c>
      <c r="C50" s="848">
        <f>Amnt_Deposited!O45</f>
        <v>0</v>
      </c>
      <c r="D50" s="849">
        <f>Dry_Matter_Content!O37</f>
        <v>0</v>
      </c>
      <c r="E50" s="850">
        <f>MCF!R49</f>
        <v>0.6</v>
      </c>
      <c r="F50" s="851">
        <f t="shared" si="0"/>
        <v>0</v>
      </c>
      <c r="G50" s="851">
        <f t="shared" si="1"/>
        <v>0</v>
      </c>
      <c r="H50" s="851">
        <f t="shared" si="2"/>
        <v>0</v>
      </c>
      <c r="I50" s="851">
        <f t="shared" si="3"/>
        <v>0</v>
      </c>
      <c r="J50" s="851">
        <f t="shared" si="4"/>
        <v>0</v>
      </c>
      <c r="K50" s="852">
        <f t="shared" si="6"/>
        <v>0</v>
      </c>
      <c r="O50" s="847">
        <f>Amnt_Deposited!B45</f>
        <v>2031</v>
      </c>
      <c r="P50" s="848">
        <f>Amnt_Deposited!O45</f>
        <v>0</v>
      </c>
      <c r="Q50" s="850">
        <f>MCF!R49</f>
        <v>0.6</v>
      </c>
      <c r="R50" s="851">
        <f t="shared" si="5"/>
        <v>0</v>
      </c>
      <c r="S50" s="851">
        <f t="shared" si="7"/>
        <v>0</v>
      </c>
      <c r="T50" s="851">
        <f t="shared" si="8"/>
        <v>0</v>
      </c>
      <c r="U50" s="851">
        <f t="shared" si="9"/>
        <v>0</v>
      </c>
      <c r="V50" s="851">
        <f t="shared" si="10"/>
        <v>0</v>
      </c>
      <c r="W50" s="852">
        <f t="shared" si="11"/>
        <v>0</v>
      </c>
    </row>
    <row r="51" spans="2:23">
      <c r="B51" s="847">
        <f>Amnt_Deposited!B46</f>
        <v>2032</v>
      </c>
      <c r="C51" s="848">
        <f>Amnt_Deposited!O46</f>
        <v>0</v>
      </c>
      <c r="D51" s="849">
        <f>Dry_Matter_Content!O38</f>
        <v>0</v>
      </c>
      <c r="E51" s="850">
        <f>MCF!R50</f>
        <v>0.6</v>
      </c>
      <c r="F51" s="851">
        <f t="shared" si="0"/>
        <v>0</v>
      </c>
      <c r="G51" s="851">
        <f t="shared" si="1"/>
        <v>0</v>
      </c>
      <c r="H51" s="851">
        <f t="shared" si="2"/>
        <v>0</v>
      </c>
      <c r="I51" s="851">
        <f t="shared" si="3"/>
        <v>0</v>
      </c>
      <c r="J51" s="851">
        <f t="shared" si="4"/>
        <v>0</v>
      </c>
      <c r="K51" s="852">
        <f t="shared" si="6"/>
        <v>0</v>
      </c>
      <c r="O51" s="847">
        <f>Amnt_Deposited!B46</f>
        <v>2032</v>
      </c>
      <c r="P51" s="848">
        <f>Amnt_Deposited!O46</f>
        <v>0</v>
      </c>
      <c r="Q51" s="850">
        <f>MCF!R50</f>
        <v>0.6</v>
      </c>
      <c r="R51" s="851">
        <f t="shared" si="5"/>
        <v>0</v>
      </c>
      <c r="S51" s="851">
        <f t="shared" si="7"/>
        <v>0</v>
      </c>
      <c r="T51" s="851">
        <f t="shared" si="8"/>
        <v>0</v>
      </c>
      <c r="U51" s="851">
        <f t="shared" si="9"/>
        <v>0</v>
      </c>
      <c r="V51" s="851">
        <f t="shared" si="10"/>
        <v>0</v>
      </c>
      <c r="W51" s="852">
        <f t="shared" si="11"/>
        <v>0</v>
      </c>
    </row>
    <row r="52" spans="2:23">
      <c r="B52" s="847">
        <f>Amnt_Deposited!B47</f>
        <v>2033</v>
      </c>
      <c r="C52" s="848">
        <f>Amnt_Deposited!O47</f>
        <v>0</v>
      </c>
      <c r="D52" s="849">
        <f>Dry_Matter_Content!O39</f>
        <v>0</v>
      </c>
      <c r="E52" s="850">
        <f>MCF!R51</f>
        <v>0.6</v>
      </c>
      <c r="F52" s="851">
        <f t="shared" si="0"/>
        <v>0</v>
      </c>
      <c r="G52" s="851">
        <f t="shared" si="1"/>
        <v>0</v>
      </c>
      <c r="H52" s="851">
        <f t="shared" si="2"/>
        <v>0</v>
      </c>
      <c r="I52" s="851">
        <f t="shared" si="3"/>
        <v>0</v>
      </c>
      <c r="J52" s="851">
        <f t="shared" si="4"/>
        <v>0</v>
      </c>
      <c r="K52" s="852">
        <f t="shared" si="6"/>
        <v>0</v>
      </c>
      <c r="O52" s="847">
        <f>Amnt_Deposited!B47</f>
        <v>2033</v>
      </c>
      <c r="P52" s="848">
        <f>Amnt_Deposited!O47</f>
        <v>0</v>
      </c>
      <c r="Q52" s="850">
        <f>MCF!R51</f>
        <v>0.6</v>
      </c>
      <c r="R52" s="851">
        <f t="shared" si="5"/>
        <v>0</v>
      </c>
      <c r="S52" s="851">
        <f t="shared" si="7"/>
        <v>0</v>
      </c>
      <c r="T52" s="851">
        <f t="shared" si="8"/>
        <v>0</v>
      </c>
      <c r="U52" s="851">
        <f t="shared" si="9"/>
        <v>0</v>
      </c>
      <c r="V52" s="851">
        <f t="shared" si="10"/>
        <v>0</v>
      </c>
      <c r="W52" s="852">
        <f t="shared" si="11"/>
        <v>0</v>
      </c>
    </row>
    <row r="53" spans="2:23">
      <c r="B53" s="847">
        <f>Amnt_Deposited!B48</f>
        <v>2034</v>
      </c>
      <c r="C53" s="848">
        <f>Amnt_Deposited!O48</f>
        <v>0</v>
      </c>
      <c r="D53" s="849">
        <f>Dry_Matter_Content!O40</f>
        <v>0</v>
      </c>
      <c r="E53" s="850">
        <f>MCF!R52</f>
        <v>0.6</v>
      </c>
      <c r="F53" s="851">
        <f t="shared" si="0"/>
        <v>0</v>
      </c>
      <c r="G53" s="851">
        <f t="shared" si="1"/>
        <v>0</v>
      </c>
      <c r="H53" s="851">
        <f t="shared" si="2"/>
        <v>0</v>
      </c>
      <c r="I53" s="851">
        <f t="shared" si="3"/>
        <v>0</v>
      </c>
      <c r="J53" s="851">
        <f t="shared" si="4"/>
        <v>0</v>
      </c>
      <c r="K53" s="852">
        <f t="shared" si="6"/>
        <v>0</v>
      </c>
      <c r="O53" s="847">
        <f>Amnt_Deposited!B48</f>
        <v>2034</v>
      </c>
      <c r="P53" s="848">
        <f>Amnt_Deposited!O48</f>
        <v>0</v>
      </c>
      <c r="Q53" s="850">
        <f>MCF!R52</f>
        <v>0.6</v>
      </c>
      <c r="R53" s="851">
        <f t="shared" si="5"/>
        <v>0</v>
      </c>
      <c r="S53" s="851">
        <f t="shared" si="7"/>
        <v>0</v>
      </c>
      <c r="T53" s="851">
        <f t="shared" si="8"/>
        <v>0</v>
      </c>
      <c r="U53" s="851">
        <f t="shared" si="9"/>
        <v>0</v>
      </c>
      <c r="V53" s="851">
        <f t="shared" si="10"/>
        <v>0</v>
      </c>
      <c r="W53" s="852">
        <f t="shared" si="11"/>
        <v>0</v>
      </c>
    </row>
    <row r="54" spans="2:23">
      <c r="B54" s="847">
        <f>Amnt_Deposited!B49</f>
        <v>2035</v>
      </c>
      <c r="C54" s="848">
        <f>Amnt_Deposited!O49</f>
        <v>0</v>
      </c>
      <c r="D54" s="849">
        <f>Dry_Matter_Content!O41</f>
        <v>0</v>
      </c>
      <c r="E54" s="850">
        <f>MCF!R53</f>
        <v>0.6</v>
      </c>
      <c r="F54" s="851">
        <f t="shared" si="0"/>
        <v>0</v>
      </c>
      <c r="G54" s="851">
        <f t="shared" si="1"/>
        <v>0</v>
      </c>
      <c r="H54" s="851">
        <f t="shared" si="2"/>
        <v>0</v>
      </c>
      <c r="I54" s="851">
        <f t="shared" si="3"/>
        <v>0</v>
      </c>
      <c r="J54" s="851">
        <f t="shared" si="4"/>
        <v>0</v>
      </c>
      <c r="K54" s="852">
        <f t="shared" si="6"/>
        <v>0</v>
      </c>
      <c r="O54" s="847">
        <f>Amnt_Deposited!B49</f>
        <v>2035</v>
      </c>
      <c r="P54" s="848">
        <f>Amnt_Deposited!O49</f>
        <v>0</v>
      </c>
      <c r="Q54" s="850">
        <f>MCF!R53</f>
        <v>0.6</v>
      </c>
      <c r="R54" s="851">
        <f t="shared" si="5"/>
        <v>0</v>
      </c>
      <c r="S54" s="851">
        <f t="shared" si="7"/>
        <v>0</v>
      </c>
      <c r="T54" s="851">
        <f t="shared" si="8"/>
        <v>0</v>
      </c>
      <c r="U54" s="851">
        <f t="shared" si="9"/>
        <v>0</v>
      </c>
      <c r="V54" s="851">
        <f t="shared" si="10"/>
        <v>0</v>
      </c>
      <c r="W54" s="852">
        <f t="shared" si="11"/>
        <v>0</v>
      </c>
    </row>
    <row r="55" spans="2:23">
      <c r="B55" s="847">
        <f>Amnt_Deposited!B50</f>
        <v>2036</v>
      </c>
      <c r="C55" s="848">
        <f>Amnt_Deposited!O50</f>
        <v>0</v>
      </c>
      <c r="D55" s="849">
        <f>Dry_Matter_Content!O42</f>
        <v>0</v>
      </c>
      <c r="E55" s="850">
        <f>MCF!R54</f>
        <v>0.6</v>
      </c>
      <c r="F55" s="851">
        <f t="shared" si="0"/>
        <v>0</v>
      </c>
      <c r="G55" s="851">
        <f t="shared" si="1"/>
        <v>0</v>
      </c>
      <c r="H55" s="851">
        <f t="shared" si="2"/>
        <v>0</v>
      </c>
      <c r="I55" s="851">
        <f t="shared" si="3"/>
        <v>0</v>
      </c>
      <c r="J55" s="851">
        <f t="shared" si="4"/>
        <v>0</v>
      </c>
      <c r="K55" s="852">
        <f t="shared" si="6"/>
        <v>0</v>
      </c>
      <c r="O55" s="847">
        <f>Amnt_Deposited!B50</f>
        <v>2036</v>
      </c>
      <c r="P55" s="848">
        <f>Amnt_Deposited!O50</f>
        <v>0</v>
      </c>
      <c r="Q55" s="850">
        <f>MCF!R54</f>
        <v>0.6</v>
      </c>
      <c r="R55" s="851">
        <f t="shared" si="5"/>
        <v>0</v>
      </c>
      <c r="S55" s="851">
        <f t="shared" si="7"/>
        <v>0</v>
      </c>
      <c r="T55" s="851">
        <f t="shared" si="8"/>
        <v>0</v>
      </c>
      <c r="U55" s="851">
        <f t="shared" si="9"/>
        <v>0</v>
      </c>
      <c r="V55" s="851">
        <f t="shared" si="10"/>
        <v>0</v>
      </c>
      <c r="W55" s="852">
        <f t="shared" si="11"/>
        <v>0</v>
      </c>
    </row>
    <row r="56" spans="2:23">
      <c r="B56" s="847">
        <f>Amnt_Deposited!B51</f>
        <v>2037</v>
      </c>
      <c r="C56" s="848">
        <f>Amnt_Deposited!O51</f>
        <v>0</v>
      </c>
      <c r="D56" s="849">
        <f>Dry_Matter_Content!O43</f>
        <v>0</v>
      </c>
      <c r="E56" s="850">
        <f>MCF!R55</f>
        <v>0.6</v>
      </c>
      <c r="F56" s="851">
        <f t="shared" si="0"/>
        <v>0</v>
      </c>
      <c r="G56" s="851">
        <f t="shared" si="1"/>
        <v>0</v>
      </c>
      <c r="H56" s="851">
        <f t="shared" si="2"/>
        <v>0</v>
      </c>
      <c r="I56" s="851">
        <f t="shared" si="3"/>
        <v>0</v>
      </c>
      <c r="J56" s="851">
        <f t="shared" si="4"/>
        <v>0</v>
      </c>
      <c r="K56" s="852">
        <f t="shared" si="6"/>
        <v>0</v>
      </c>
      <c r="O56" s="847">
        <f>Amnt_Deposited!B51</f>
        <v>2037</v>
      </c>
      <c r="P56" s="848">
        <f>Amnt_Deposited!O51</f>
        <v>0</v>
      </c>
      <c r="Q56" s="850">
        <f>MCF!R55</f>
        <v>0.6</v>
      </c>
      <c r="R56" s="851">
        <f t="shared" si="5"/>
        <v>0</v>
      </c>
      <c r="S56" s="851">
        <f t="shared" si="7"/>
        <v>0</v>
      </c>
      <c r="T56" s="851">
        <f t="shared" si="8"/>
        <v>0</v>
      </c>
      <c r="U56" s="851">
        <f t="shared" si="9"/>
        <v>0</v>
      </c>
      <c r="V56" s="851">
        <f t="shared" si="10"/>
        <v>0</v>
      </c>
      <c r="W56" s="852">
        <f t="shared" si="11"/>
        <v>0</v>
      </c>
    </row>
    <row r="57" spans="2:23">
      <c r="B57" s="847">
        <f>Amnt_Deposited!B52</f>
        <v>2038</v>
      </c>
      <c r="C57" s="848">
        <f>Amnt_Deposited!O52</f>
        <v>0</v>
      </c>
      <c r="D57" s="849">
        <f>Dry_Matter_Content!O44</f>
        <v>0</v>
      </c>
      <c r="E57" s="850">
        <f>MCF!R56</f>
        <v>0.6</v>
      </c>
      <c r="F57" s="851">
        <f t="shared" si="0"/>
        <v>0</v>
      </c>
      <c r="G57" s="851">
        <f t="shared" si="1"/>
        <v>0</v>
      </c>
      <c r="H57" s="851">
        <f t="shared" si="2"/>
        <v>0</v>
      </c>
      <c r="I57" s="851">
        <f t="shared" si="3"/>
        <v>0</v>
      </c>
      <c r="J57" s="851">
        <f t="shared" si="4"/>
        <v>0</v>
      </c>
      <c r="K57" s="852">
        <f t="shared" si="6"/>
        <v>0</v>
      </c>
      <c r="O57" s="847">
        <f>Amnt_Deposited!B52</f>
        <v>2038</v>
      </c>
      <c r="P57" s="848">
        <f>Amnt_Deposited!O52</f>
        <v>0</v>
      </c>
      <c r="Q57" s="850">
        <f>MCF!R56</f>
        <v>0.6</v>
      </c>
      <c r="R57" s="851">
        <f t="shared" si="5"/>
        <v>0</v>
      </c>
      <c r="S57" s="851">
        <f t="shared" si="7"/>
        <v>0</v>
      </c>
      <c r="T57" s="851">
        <f t="shared" si="8"/>
        <v>0</v>
      </c>
      <c r="U57" s="851">
        <f t="shared" si="9"/>
        <v>0</v>
      </c>
      <c r="V57" s="851">
        <f t="shared" si="10"/>
        <v>0</v>
      </c>
      <c r="W57" s="852">
        <f t="shared" si="11"/>
        <v>0</v>
      </c>
    </row>
    <row r="58" spans="2:23">
      <c r="B58" s="847">
        <f>Amnt_Deposited!B53</f>
        <v>2039</v>
      </c>
      <c r="C58" s="848">
        <f>Amnt_Deposited!O53</f>
        <v>0</v>
      </c>
      <c r="D58" s="849">
        <f>Dry_Matter_Content!O45</f>
        <v>0</v>
      </c>
      <c r="E58" s="850">
        <f>MCF!R57</f>
        <v>0.6</v>
      </c>
      <c r="F58" s="851">
        <f t="shared" si="0"/>
        <v>0</v>
      </c>
      <c r="G58" s="851">
        <f t="shared" si="1"/>
        <v>0</v>
      </c>
      <c r="H58" s="851">
        <f t="shared" si="2"/>
        <v>0</v>
      </c>
      <c r="I58" s="851">
        <f t="shared" si="3"/>
        <v>0</v>
      </c>
      <c r="J58" s="851">
        <f t="shared" si="4"/>
        <v>0</v>
      </c>
      <c r="K58" s="852">
        <f t="shared" si="6"/>
        <v>0</v>
      </c>
      <c r="O58" s="847">
        <f>Amnt_Deposited!B53</f>
        <v>2039</v>
      </c>
      <c r="P58" s="848">
        <f>Amnt_Deposited!O53</f>
        <v>0</v>
      </c>
      <c r="Q58" s="850">
        <f>MCF!R57</f>
        <v>0.6</v>
      </c>
      <c r="R58" s="851">
        <f t="shared" si="5"/>
        <v>0</v>
      </c>
      <c r="S58" s="851">
        <f t="shared" si="7"/>
        <v>0</v>
      </c>
      <c r="T58" s="851">
        <f t="shared" si="8"/>
        <v>0</v>
      </c>
      <c r="U58" s="851">
        <f t="shared" si="9"/>
        <v>0</v>
      </c>
      <c r="V58" s="851">
        <f t="shared" si="10"/>
        <v>0</v>
      </c>
      <c r="W58" s="852">
        <f t="shared" si="11"/>
        <v>0</v>
      </c>
    </row>
    <row r="59" spans="2:23">
      <c r="B59" s="847">
        <f>Amnt_Deposited!B54</f>
        <v>2040</v>
      </c>
      <c r="C59" s="848">
        <f>Amnt_Deposited!O54</f>
        <v>0</v>
      </c>
      <c r="D59" s="849">
        <f>Dry_Matter_Content!O46</f>
        <v>0</v>
      </c>
      <c r="E59" s="850">
        <f>MCF!R58</f>
        <v>0.6</v>
      </c>
      <c r="F59" s="851">
        <f t="shared" si="0"/>
        <v>0</v>
      </c>
      <c r="G59" s="851">
        <f t="shared" si="1"/>
        <v>0</v>
      </c>
      <c r="H59" s="851">
        <f t="shared" si="2"/>
        <v>0</v>
      </c>
      <c r="I59" s="851">
        <f t="shared" si="3"/>
        <v>0</v>
      </c>
      <c r="J59" s="851">
        <f t="shared" si="4"/>
        <v>0</v>
      </c>
      <c r="K59" s="852">
        <f t="shared" si="6"/>
        <v>0</v>
      </c>
      <c r="O59" s="847">
        <f>Amnt_Deposited!B54</f>
        <v>2040</v>
      </c>
      <c r="P59" s="848">
        <f>Amnt_Deposited!O54</f>
        <v>0</v>
      </c>
      <c r="Q59" s="850">
        <f>MCF!R58</f>
        <v>0.6</v>
      </c>
      <c r="R59" s="851">
        <f t="shared" si="5"/>
        <v>0</v>
      </c>
      <c r="S59" s="851">
        <f t="shared" si="7"/>
        <v>0</v>
      </c>
      <c r="T59" s="851">
        <f t="shared" si="8"/>
        <v>0</v>
      </c>
      <c r="U59" s="851">
        <f t="shared" si="9"/>
        <v>0</v>
      </c>
      <c r="V59" s="851">
        <f t="shared" si="10"/>
        <v>0</v>
      </c>
      <c r="W59" s="852">
        <f t="shared" si="11"/>
        <v>0</v>
      </c>
    </row>
    <row r="60" spans="2:23">
      <c r="B60" s="847">
        <f>Amnt_Deposited!B55</f>
        <v>2041</v>
      </c>
      <c r="C60" s="848">
        <f>Amnt_Deposited!O55</f>
        <v>0</v>
      </c>
      <c r="D60" s="849">
        <f>Dry_Matter_Content!O47</f>
        <v>0</v>
      </c>
      <c r="E60" s="850">
        <f>MCF!R59</f>
        <v>0.6</v>
      </c>
      <c r="F60" s="851">
        <f t="shared" si="0"/>
        <v>0</v>
      </c>
      <c r="G60" s="851">
        <f t="shared" si="1"/>
        <v>0</v>
      </c>
      <c r="H60" s="851">
        <f t="shared" si="2"/>
        <v>0</v>
      </c>
      <c r="I60" s="851">
        <f t="shared" si="3"/>
        <v>0</v>
      </c>
      <c r="J60" s="851">
        <f t="shared" si="4"/>
        <v>0</v>
      </c>
      <c r="K60" s="852">
        <f t="shared" si="6"/>
        <v>0</v>
      </c>
      <c r="O60" s="847">
        <f>Amnt_Deposited!B55</f>
        <v>2041</v>
      </c>
      <c r="P60" s="848">
        <f>Amnt_Deposited!O55</f>
        <v>0</v>
      </c>
      <c r="Q60" s="850">
        <f>MCF!R59</f>
        <v>0.6</v>
      </c>
      <c r="R60" s="851">
        <f t="shared" si="5"/>
        <v>0</v>
      </c>
      <c r="S60" s="851">
        <f t="shared" si="7"/>
        <v>0</v>
      </c>
      <c r="T60" s="851">
        <f t="shared" si="8"/>
        <v>0</v>
      </c>
      <c r="U60" s="851">
        <f t="shared" si="9"/>
        <v>0</v>
      </c>
      <c r="V60" s="851">
        <f t="shared" si="10"/>
        <v>0</v>
      </c>
      <c r="W60" s="852">
        <f t="shared" si="11"/>
        <v>0</v>
      </c>
    </row>
    <row r="61" spans="2:23">
      <c r="B61" s="847">
        <f>Amnt_Deposited!B56</f>
        <v>2042</v>
      </c>
      <c r="C61" s="848">
        <f>Amnt_Deposited!O56</f>
        <v>0</v>
      </c>
      <c r="D61" s="849">
        <f>Dry_Matter_Content!O48</f>
        <v>0</v>
      </c>
      <c r="E61" s="850">
        <f>MCF!R60</f>
        <v>0.6</v>
      </c>
      <c r="F61" s="851">
        <f t="shared" si="0"/>
        <v>0</v>
      </c>
      <c r="G61" s="851">
        <f t="shared" si="1"/>
        <v>0</v>
      </c>
      <c r="H61" s="851">
        <f t="shared" si="2"/>
        <v>0</v>
      </c>
      <c r="I61" s="851">
        <f t="shared" si="3"/>
        <v>0</v>
      </c>
      <c r="J61" s="851">
        <f t="shared" si="4"/>
        <v>0</v>
      </c>
      <c r="K61" s="852">
        <f t="shared" si="6"/>
        <v>0</v>
      </c>
      <c r="O61" s="847">
        <f>Amnt_Deposited!B56</f>
        <v>2042</v>
      </c>
      <c r="P61" s="848">
        <f>Amnt_Deposited!O56</f>
        <v>0</v>
      </c>
      <c r="Q61" s="850">
        <f>MCF!R60</f>
        <v>0.6</v>
      </c>
      <c r="R61" s="851">
        <f t="shared" si="5"/>
        <v>0</v>
      </c>
      <c r="S61" s="851">
        <f t="shared" si="7"/>
        <v>0</v>
      </c>
      <c r="T61" s="851">
        <f t="shared" si="8"/>
        <v>0</v>
      </c>
      <c r="U61" s="851">
        <f t="shared" si="9"/>
        <v>0</v>
      </c>
      <c r="V61" s="851">
        <f t="shared" si="10"/>
        <v>0</v>
      </c>
      <c r="W61" s="852">
        <f t="shared" si="11"/>
        <v>0</v>
      </c>
    </row>
    <row r="62" spans="2:23">
      <c r="B62" s="847">
        <f>Amnt_Deposited!B57</f>
        <v>2043</v>
      </c>
      <c r="C62" s="848">
        <f>Amnt_Deposited!O57</f>
        <v>0</v>
      </c>
      <c r="D62" s="849">
        <f>Dry_Matter_Content!O49</f>
        <v>0</v>
      </c>
      <c r="E62" s="850">
        <f>MCF!R61</f>
        <v>0.6</v>
      </c>
      <c r="F62" s="851">
        <f t="shared" si="0"/>
        <v>0</v>
      </c>
      <c r="G62" s="851">
        <f t="shared" si="1"/>
        <v>0</v>
      </c>
      <c r="H62" s="851">
        <f t="shared" si="2"/>
        <v>0</v>
      </c>
      <c r="I62" s="851">
        <f t="shared" si="3"/>
        <v>0</v>
      </c>
      <c r="J62" s="851">
        <f t="shared" si="4"/>
        <v>0</v>
      </c>
      <c r="K62" s="852">
        <f t="shared" si="6"/>
        <v>0</v>
      </c>
      <c r="O62" s="847">
        <f>Amnt_Deposited!B57</f>
        <v>2043</v>
      </c>
      <c r="P62" s="848">
        <f>Amnt_Deposited!O57</f>
        <v>0</v>
      </c>
      <c r="Q62" s="850">
        <f>MCF!R61</f>
        <v>0.6</v>
      </c>
      <c r="R62" s="851">
        <f t="shared" si="5"/>
        <v>0</v>
      </c>
      <c r="S62" s="851">
        <f t="shared" si="7"/>
        <v>0</v>
      </c>
      <c r="T62" s="851">
        <f t="shared" si="8"/>
        <v>0</v>
      </c>
      <c r="U62" s="851">
        <f t="shared" si="9"/>
        <v>0</v>
      </c>
      <c r="V62" s="851">
        <f t="shared" si="10"/>
        <v>0</v>
      </c>
      <c r="W62" s="852">
        <f t="shared" si="11"/>
        <v>0</v>
      </c>
    </row>
    <row r="63" spans="2:23">
      <c r="B63" s="847">
        <f>Amnt_Deposited!B58</f>
        <v>2044</v>
      </c>
      <c r="C63" s="848">
        <f>Amnt_Deposited!O58</f>
        <v>0</v>
      </c>
      <c r="D63" s="849">
        <f>Dry_Matter_Content!O50</f>
        <v>0</v>
      </c>
      <c r="E63" s="850">
        <f>MCF!R62</f>
        <v>0.6</v>
      </c>
      <c r="F63" s="851">
        <f t="shared" si="0"/>
        <v>0</v>
      </c>
      <c r="G63" s="851">
        <f t="shared" si="1"/>
        <v>0</v>
      </c>
      <c r="H63" s="851">
        <f t="shared" si="2"/>
        <v>0</v>
      </c>
      <c r="I63" s="851">
        <f t="shared" si="3"/>
        <v>0</v>
      </c>
      <c r="J63" s="851">
        <f t="shared" si="4"/>
        <v>0</v>
      </c>
      <c r="K63" s="852">
        <f t="shared" si="6"/>
        <v>0</v>
      </c>
      <c r="O63" s="847">
        <f>Amnt_Deposited!B58</f>
        <v>2044</v>
      </c>
      <c r="P63" s="848">
        <f>Amnt_Deposited!O58</f>
        <v>0</v>
      </c>
      <c r="Q63" s="850">
        <f>MCF!R62</f>
        <v>0.6</v>
      </c>
      <c r="R63" s="851">
        <f t="shared" si="5"/>
        <v>0</v>
      </c>
      <c r="S63" s="851">
        <f t="shared" si="7"/>
        <v>0</v>
      </c>
      <c r="T63" s="851">
        <f t="shared" si="8"/>
        <v>0</v>
      </c>
      <c r="U63" s="851">
        <f t="shared" si="9"/>
        <v>0</v>
      </c>
      <c r="V63" s="851">
        <f t="shared" si="10"/>
        <v>0</v>
      </c>
      <c r="W63" s="852">
        <f t="shared" si="11"/>
        <v>0</v>
      </c>
    </row>
    <row r="64" spans="2:23">
      <c r="B64" s="847">
        <f>Amnt_Deposited!B59</f>
        <v>2045</v>
      </c>
      <c r="C64" s="848">
        <f>Amnt_Deposited!O59</f>
        <v>0</v>
      </c>
      <c r="D64" s="849">
        <f>Dry_Matter_Content!O51</f>
        <v>0</v>
      </c>
      <c r="E64" s="850">
        <f>MCF!R63</f>
        <v>0.6</v>
      </c>
      <c r="F64" s="851">
        <f t="shared" si="0"/>
        <v>0</v>
      </c>
      <c r="G64" s="851">
        <f t="shared" si="1"/>
        <v>0</v>
      </c>
      <c r="H64" s="851">
        <f t="shared" si="2"/>
        <v>0</v>
      </c>
      <c r="I64" s="851">
        <f t="shared" si="3"/>
        <v>0</v>
      </c>
      <c r="J64" s="851">
        <f t="shared" si="4"/>
        <v>0</v>
      </c>
      <c r="K64" s="852">
        <f t="shared" si="6"/>
        <v>0</v>
      </c>
      <c r="O64" s="847">
        <f>Amnt_Deposited!B59</f>
        <v>2045</v>
      </c>
      <c r="P64" s="848">
        <f>Amnt_Deposited!O59</f>
        <v>0</v>
      </c>
      <c r="Q64" s="850">
        <f>MCF!R63</f>
        <v>0.6</v>
      </c>
      <c r="R64" s="851">
        <f t="shared" si="5"/>
        <v>0</v>
      </c>
      <c r="S64" s="851">
        <f t="shared" si="7"/>
        <v>0</v>
      </c>
      <c r="T64" s="851">
        <f t="shared" si="8"/>
        <v>0</v>
      </c>
      <c r="U64" s="851">
        <f t="shared" si="9"/>
        <v>0</v>
      </c>
      <c r="V64" s="851">
        <f t="shared" si="10"/>
        <v>0</v>
      </c>
      <c r="W64" s="852">
        <f t="shared" si="11"/>
        <v>0</v>
      </c>
    </row>
    <row r="65" spans="2:23">
      <c r="B65" s="847">
        <f>Amnt_Deposited!B60</f>
        <v>2046</v>
      </c>
      <c r="C65" s="848">
        <f>Amnt_Deposited!O60</f>
        <v>0</v>
      </c>
      <c r="D65" s="849">
        <f>Dry_Matter_Content!O52</f>
        <v>0</v>
      </c>
      <c r="E65" s="850">
        <f>MCF!R64</f>
        <v>0.6</v>
      </c>
      <c r="F65" s="851">
        <f t="shared" si="0"/>
        <v>0</v>
      </c>
      <c r="G65" s="851">
        <f t="shared" si="1"/>
        <v>0</v>
      </c>
      <c r="H65" s="851">
        <f t="shared" si="2"/>
        <v>0</v>
      </c>
      <c r="I65" s="851">
        <f t="shared" si="3"/>
        <v>0</v>
      </c>
      <c r="J65" s="851">
        <f t="shared" si="4"/>
        <v>0</v>
      </c>
      <c r="K65" s="852">
        <f t="shared" si="6"/>
        <v>0</v>
      </c>
      <c r="O65" s="847">
        <f>Amnt_Deposited!B60</f>
        <v>2046</v>
      </c>
      <c r="P65" s="848">
        <f>Amnt_Deposited!O60</f>
        <v>0</v>
      </c>
      <c r="Q65" s="850">
        <f>MCF!R64</f>
        <v>0.6</v>
      </c>
      <c r="R65" s="851">
        <f t="shared" si="5"/>
        <v>0</v>
      </c>
      <c r="S65" s="851">
        <f t="shared" si="7"/>
        <v>0</v>
      </c>
      <c r="T65" s="851">
        <f t="shared" si="8"/>
        <v>0</v>
      </c>
      <c r="U65" s="851">
        <f t="shared" si="9"/>
        <v>0</v>
      </c>
      <c r="V65" s="851">
        <f t="shared" si="10"/>
        <v>0</v>
      </c>
      <c r="W65" s="852">
        <f t="shared" si="11"/>
        <v>0</v>
      </c>
    </row>
    <row r="66" spans="2:23">
      <c r="B66" s="847">
        <f>Amnt_Deposited!B61</f>
        <v>2047</v>
      </c>
      <c r="C66" s="848">
        <f>Amnt_Deposited!O61</f>
        <v>0</v>
      </c>
      <c r="D66" s="849">
        <f>Dry_Matter_Content!O53</f>
        <v>0</v>
      </c>
      <c r="E66" s="850">
        <f>MCF!R65</f>
        <v>0.6</v>
      </c>
      <c r="F66" s="851">
        <f t="shared" si="0"/>
        <v>0</v>
      </c>
      <c r="G66" s="851">
        <f t="shared" si="1"/>
        <v>0</v>
      </c>
      <c r="H66" s="851">
        <f t="shared" si="2"/>
        <v>0</v>
      </c>
      <c r="I66" s="851">
        <f t="shared" si="3"/>
        <v>0</v>
      </c>
      <c r="J66" s="851">
        <f t="shared" si="4"/>
        <v>0</v>
      </c>
      <c r="K66" s="852">
        <f t="shared" si="6"/>
        <v>0</v>
      </c>
      <c r="O66" s="847">
        <f>Amnt_Deposited!B61</f>
        <v>2047</v>
      </c>
      <c r="P66" s="848">
        <f>Amnt_Deposited!O61</f>
        <v>0</v>
      </c>
      <c r="Q66" s="850">
        <f>MCF!R65</f>
        <v>0.6</v>
      </c>
      <c r="R66" s="851">
        <f t="shared" si="5"/>
        <v>0</v>
      </c>
      <c r="S66" s="851">
        <f t="shared" si="7"/>
        <v>0</v>
      </c>
      <c r="T66" s="851">
        <f t="shared" si="8"/>
        <v>0</v>
      </c>
      <c r="U66" s="851">
        <f t="shared" si="9"/>
        <v>0</v>
      </c>
      <c r="V66" s="851">
        <f t="shared" si="10"/>
        <v>0</v>
      </c>
      <c r="W66" s="852">
        <f t="shared" si="11"/>
        <v>0</v>
      </c>
    </row>
    <row r="67" spans="2:23">
      <c r="B67" s="847">
        <f>Amnt_Deposited!B62</f>
        <v>2048</v>
      </c>
      <c r="C67" s="848">
        <f>Amnt_Deposited!O62</f>
        <v>0</v>
      </c>
      <c r="D67" s="849">
        <f>Dry_Matter_Content!O54</f>
        <v>0</v>
      </c>
      <c r="E67" s="850">
        <f>MCF!R66</f>
        <v>0.6</v>
      </c>
      <c r="F67" s="851">
        <f t="shared" si="0"/>
        <v>0</v>
      </c>
      <c r="G67" s="851">
        <f t="shared" si="1"/>
        <v>0</v>
      </c>
      <c r="H67" s="851">
        <f t="shared" si="2"/>
        <v>0</v>
      </c>
      <c r="I67" s="851">
        <f t="shared" si="3"/>
        <v>0</v>
      </c>
      <c r="J67" s="851">
        <f t="shared" si="4"/>
        <v>0</v>
      </c>
      <c r="K67" s="852">
        <f t="shared" si="6"/>
        <v>0</v>
      </c>
      <c r="O67" s="847">
        <f>Amnt_Deposited!B62</f>
        <v>2048</v>
      </c>
      <c r="P67" s="848">
        <f>Amnt_Deposited!O62</f>
        <v>0</v>
      </c>
      <c r="Q67" s="850">
        <f>MCF!R66</f>
        <v>0.6</v>
      </c>
      <c r="R67" s="851">
        <f t="shared" si="5"/>
        <v>0</v>
      </c>
      <c r="S67" s="851">
        <f t="shared" si="7"/>
        <v>0</v>
      </c>
      <c r="T67" s="851">
        <f t="shared" si="8"/>
        <v>0</v>
      </c>
      <c r="U67" s="851">
        <f t="shared" si="9"/>
        <v>0</v>
      </c>
      <c r="V67" s="851">
        <f t="shared" si="10"/>
        <v>0</v>
      </c>
      <c r="W67" s="852">
        <f t="shared" si="11"/>
        <v>0</v>
      </c>
    </row>
    <row r="68" spans="2:23">
      <c r="B68" s="847">
        <f>Amnt_Deposited!B63</f>
        <v>2049</v>
      </c>
      <c r="C68" s="848">
        <f>Amnt_Deposited!O63</f>
        <v>0</v>
      </c>
      <c r="D68" s="849">
        <f>Dry_Matter_Content!O55</f>
        <v>0</v>
      </c>
      <c r="E68" s="850">
        <f>MCF!R67</f>
        <v>0.6</v>
      </c>
      <c r="F68" s="851">
        <f t="shared" si="0"/>
        <v>0</v>
      </c>
      <c r="G68" s="851">
        <f t="shared" si="1"/>
        <v>0</v>
      </c>
      <c r="H68" s="851">
        <f t="shared" si="2"/>
        <v>0</v>
      </c>
      <c r="I68" s="851">
        <f t="shared" si="3"/>
        <v>0</v>
      </c>
      <c r="J68" s="851">
        <f t="shared" si="4"/>
        <v>0</v>
      </c>
      <c r="K68" s="852">
        <f t="shared" si="6"/>
        <v>0</v>
      </c>
      <c r="O68" s="847">
        <f>Amnt_Deposited!B63</f>
        <v>2049</v>
      </c>
      <c r="P68" s="848">
        <f>Amnt_Deposited!O63</f>
        <v>0</v>
      </c>
      <c r="Q68" s="850">
        <f>MCF!R67</f>
        <v>0.6</v>
      </c>
      <c r="R68" s="851">
        <f t="shared" si="5"/>
        <v>0</v>
      </c>
      <c r="S68" s="851">
        <f t="shared" si="7"/>
        <v>0</v>
      </c>
      <c r="T68" s="851">
        <f t="shared" si="8"/>
        <v>0</v>
      </c>
      <c r="U68" s="851">
        <f t="shared" si="9"/>
        <v>0</v>
      </c>
      <c r="V68" s="851">
        <f t="shared" si="10"/>
        <v>0</v>
      </c>
      <c r="W68" s="852">
        <f t="shared" si="11"/>
        <v>0</v>
      </c>
    </row>
    <row r="69" spans="2:23">
      <c r="B69" s="847">
        <f>Amnt_Deposited!B64</f>
        <v>2050</v>
      </c>
      <c r="C69" s="848">
        <f>Amnt_Deposited!O64</f>
        <v>0</v>
      </c>
      <c r="D69" s="849">
        <f>Dry_Matter_Content!O56</f>
        <v>0</v>
      </c>
      <c r="E69" s="850">
        <f>MCF!R68</f>
        <v>0.6</v>
      </c>
      <c r="F69" s="851">
        <f t="shared" si="0"/>
        <v>0</v>
      </c>
      <c r="G69" s="851">
        <f t="shared" si="1"/>
        <v>0</v>
      </c>
      <c r="H69" s="851">
        <f t="shared" si="2"/>
        <v>0</v>
      </c>
      <c r="I69" s="851">
        <f t="shared" si="3"/>
        <v>0</v>
      </c>
      <c r="J69" s="851">
        <f t="shared" si="4"/>
        <v>0</v>
      </c>
      <c r="K69" s="852">
        <f t="shared" si="6"/>
        <v>0</v>
      </c>
      <c r="O69" s="847">
        <f>Amnt_Deposited!B64</f>
        <v>2050</v>
      </c>
      <c r="P69" s="848">
        <f>Amnt_Deposited!O64</f>
        <v>0</v>
      </c>
      <c r="Q69" s="850">
        <f>MCF!R68</f>
        <v>0.6</v>
      </c>
      <c r="R69" s="851">
        <f t="shared" si="5"/>
        <v>0</v>
      </c>
      <c r="S69" s="851">
        <f t="shared" si="7"/>
        <v>0</v>
      </c>
      <c r="T69" s="851">
        <f t="shared" si="8"/>
        <v>0</v>
      </c>
      <c r="U69" s="851">
        <f t="shared" si="9"/>
        <v>0</v>
      </c>
      <c r="V69" s="851">
        <f t="shared" si="10"/>
        <v>0</v>
      </c>
      <c r="W69" s="852">
        <f t="shared" si="11"/>
        <v>0</v>
      </c>
    </row>
    <row r="70" spans="2:23">
      <c r="B70" s="847">
        <f>Amnt_Deposited!B65</f>
        <v>2051</v>
      </c>
      <c r="C70" s="848">
        <f>Amnt_Deposited!O65</f>
        <v>0</v>
      </c>
      <c r="D70" s="849">
        <f>Dry_Matter_Content!O57</f>
        <v>0</v>
      </c>
      <c r="E70" s="850">
        <f>MCF!R69</f>
        <v>0.6</v>
      </c>
      <c r="F70" s="851">
        <f t="shared" si="0"/>
        <v>0</v>
      </c>
      <c r="G70" s="851">
        <f t="shared" si="1"/>
        <v>0</v>
      </c>
      <c r="H70" s="851">
        <f t="shared" si="2"/>
        <v>0</v>
      </c>
      <c r="I70" s="851">
        <f t="shared" si="3"/>
        <v>0</v>
      </c>
      <c r="J70" s="851">
        <f t="shared" si="4"/>
        <v>0</v>
      </c>
      <c r="K70" s="852">
        <f t="shared" si="6"/>
        <v>0</v>
      </c>
      <c r="O70" s="847">
        <f>Amnt_Deposited!B65</f>
        <v>2051</v>
      </c>
      <c r="P70" s="848">
        <f>Amnt_Deposited!O65</f>
        <v>0</v>
      </c>
      <c r="Q70" s="850">
        <f>MCF!R69</f>
        <v>0.6</v>
      </c>
      <c r="R70" s="851">
        <f t="shared" si="5"/>
        <v>0</v>
      </c>
      <c r="S70" s="851">
        <f t="shared" si="7"/>
        <v>0</v>
      </c>
      <c r="T70" s="851">
        <f t="shared" si="8"/>
        <v>0</v>
      </c>
      <c r="U70" s="851">
        <f t="shared" si="9"/>
        <v>0</v>
      </c>
      <c r="V70" s="851">
        <f t="shared" si="10"/>
        <v>0</v>
      </c>
      <c r="W70" s="852">
        <f t="shared" si="11"/>
        <v>0</v>
      </c>
    </row>
    <row r="71" spans="2:23">
      <c r="B71" s="847">
        <f>Amnt_Deposited!B66</f>
        <v>2052</v>
      </c>
      <c r="C71" s="848">
        <f>Amnt_Deposited!O66</f>
        <v>0</v>
      </c>
      <c r="D71" s="849">
        <f>Dry_Matter_Content!O58</f>
        <v>0</v>
      </c>
      <c r="E71" s="850">
        <f>MCF!R70</f>
        <v>0.6</v>
      </c>
      <c r="F71" s="851">
        <f t="shared" si="0"/>
        <v>0</v>
      </c>
      <c r="G71" s="851">
        <f t="shared" si="1"/>
        <v>0</v>
      </c>
      <c r="H71" s="851">
        <f t="shared" si="2"/>
        <v>0</v>
      </c>
      <c r="I71" s="851">
        <f t="shared" si="3"/>
        <v>0</v>
      </c>
      <c r="J71" s="851">
        <f t="shared" si="4"/>
        <v>0</v>
      </c>
      <c r="K71" s="852">
        <f t="shared" si="6"/>
        <v>0</v>
      </c>
      <c r="O71" s="847">
        <f>Amnt_Deposited!B66</f>
        <v>2052</v>
      </c>
      <c r="P71" s="848">
        <f>Amnt_Deposited!O66</f>
        <v>0</v>
      </c>
      <c r="Q71" s="850">
        <f>MCF!R70</f>
        <v>0.6</v>
      </c>
      <c r="R71" s="851">
        <f t="shared" si="5"/>
        <v>0</v>
      </c>
      <c r="S71" s="851">
        <f t="shared" si="7"/>
        <v>0</v>
      </c>
      <c r="T71" s="851">
        <f t="shared" si="8"/>
        <v>0</v>
      </c>
      <c r="U71" s="851">
        <f t="shared" si="9"/>
        <v>0</v>
      </c>
      <c r="V71" s="851">
        <f t="shared" si="10"/>
        <v>0</v>
      </c>
      <c r="W71" s="852">
        <f t="shared" si="11"/>
        <v>0</v>
      </c>
    </row>
    <row r="72" spans="2:23">
      <c r="B72" s="847">
        <f>Amnt_Deposited!B67</f>
        <v>2053</v>
      </c>
      <c r="C72" s="848">
        <f>Amnt_Deposited!O67</f>
        <v>0</v>
      </c>
      <c r="D72" s="849">
        <f>Dry_Matter_Content!O59</f>
        <v>0</v>
      </c>
      <c r="E72" s="850">
        <f>MCF!R71</f>
        <v>0.6</v>
      </c>
      <c r="F72" s="851">
        <f t="shared" si="0"/>
        <v>0</v>
      </c>
      <c r="G72" s="851">
        <f t="shared" si="1"/>
        <v>0</v>
      </c>
      <c r="H72" s="851">
        <f t="shared" si="2"/>
        <v>0</v>
      </c>
      <c r="I72" s="851">
        <f t="shared" si="3"/>
        <v>0</v>
      </c>
      <c r="J72" s="851">
        <f t="shared" si="4"/>
        <v>0</v>
      </c>
      <c r="K72" s="852">
        <f t="shared" si="6"/>
        <v>0</v>
      </c>
      <c r="O72" s="847">
        <f>Amnt_Deposited!B67</f>
        <v>2053</v>
      </c>
      <c r="P72" s="848">
        <f>Amnt_Deposited!O67</f>
        <v>0</v>
      </c>
      <c r="Q72" s="850">
        <f>MCF!R71</f>
        <v>0.6</v>
      </c>
      <c r="R72" s="851">
        <f t="shared" si="5"/>
        <v>0</v>
      </c>
      <c r="S72" s="851">
        <f t="shared" si="7"/>
        <v>0</v>
      </c>
      <c r="T72" s="851">
        <f t="shared" si="8"/>
        <v>0</v>
      </c>
      <c r="U72" s="851">
        <f t="shared" si="9"/>
        <v>0</v>
      </c>
      <c r="V72" s="851">
        <f t="shared" si="10"/>
        <v>0</v>
      </c>
      <c r="W72" s="852">
        <f t="shared" si="11"/>
        <v>0</v>
      </c>
    </row>
    <row r="73" spans="2:23">
      <c r="B73" s="847">
        <f>Amnt_Deposited!B68</f>
        <v>2054</v>
      </c>
      <c r="C73" s="848">
        <f>Amnt_Deposited!O68</f>
        <v>0</v>
      </c>
      <c r="D73" s="849">
        <f>Dry_Matter_Content!O60</f>
        <v>0</v>
      </c>
      <c r="E73" s="850">
        <f>MCF!R72</f>
        <v>0.6</v>
      </c>
      <c r="F73" s="851">
        <f t="shared" si="0"/>
        <v>0</v>
      </c>
      <c r="G73" s="851">
        <f t="shared" si="1"/>
        <v>0</v>
      </c>
      <c r="H73" s="851">
        <f t="shared" si="2"/>
        <v>0</v>
      </c>
      <c r="I73" s="851">
        <f t="shared" si="3"/>
        <v>0</v>
      </c>
      <c r="J73" s="851">
        <f t="shared" si="4"/>
        <v>0</v>
      </c>
      <c r="K73" s="852">
        <f t="shared" si="6"/>
        <v>0</v>
      </c>
      <c r="O73" s="847">
        <f>Amnt_Deposited!B68</f>
        <v>2054</v>
      </c>
      <c r="P73" s="848">
        <f>Amnt_Deposited!O68</f>
        <v>0</v>
      </c>
      <c r="Q73" s="850">
        <f>MCF!R72</f>
        <v>0.6</v>
      </c>
      <c r="R73" s="851">
        <f t="shared" si="5"/>
        <v>0</v>
      </c>
      <c r="S73" s="851">
        <f t="shared" si="7"/>
        <v>0</v>
      </c>
      <c r="T73" s="851">
        <f t="shared" si="8"/>
        <v>0</v>
      </c>
      <c r="U73" s="851">
        <f t="shared" si="9"/>
        <v>0</v>
      </c>
      <c r="V73" s="851">
        <f t="shared" si="10"/>
        <v>0</v>
      </c>
      <c r="W73" s="852">
        <f t="shared" si="11"/>
        <v>0</v>
      </c>
    </row>
    <row r="74" spans="2:23">
      <c r="B74" s="847">
        <f>Amnt_Deposited!B69</f>
        <v>2055</v>
      </c>
      <c r="C74" s="848">
        <f>Amnt_Deposited!O69</f>
        <v>0</v>
      </c>
      <c r="D74" s="849">
        <f>Dry_Matter_Content!O61</f>
        <v>0</v>
      </c>
      <c r="E74" s="850">
        <f>MCF!R73</f>
        <v>0.6</v>
      </c>
      <c r="F74" s="851">
        <f t="shared" si="0"/>
        <v>0</v>
      </c>
      <c r="G74" s="851">
        <f t="shared" si="1"/>
        <v>0</v>
      </c>
      <c r="H74" s="851">
        <f t="shared" si="2"/>
        <v>0</v>
      </c>
      <c r="I74" s="851">
        <f t="shared" si="3"/>
        <v>0</v>
      </c>
      <c r="J74" s="851">
        <f t="shared" si="4"/>
        <v>0</v>
      </c>
      <c r="K74" s="852">
        <f t="shared" si="6"/>
        <v>0</v>
      </c>
      <c r="O74" s="847">
        <f>Amnt_Deposited!B69</f>
        <v>2055</v>
      </c>
      <c r="P74" s="848">
        <f>Amnt_Deposited!O69</f>
        <v>0</v>
      </c>
      <c r="Q74" s="850">
        <f>MCF!R73</f>
        <v>0.6</v>
      </c>
      <c r="R74" s="851">
        <f t="shared" si="5"/>
        <v>0</v>
      </c>
      <c r="S74" s="851">
        <f t="shared" si="7"/>
        <v>0</v>
      </c>
      <c r="T74" s="851">
        <f t="shared" si="8"/>
        <v>0</v>
      </c>
      <c r="U74" s="851">
        <f t="shared" si="9"/>
        <v>0</v>
      </c>
      <c r="V74" s="851">
        <f t="shared" si="10"/>
        <v>0</v>
      </c>
      <c r="W74" s="852">
        <f t="shared" si="11"/>
        <v>0</v>
      </c>
    </row>
    <row r="75" spans="2:23">
      <c r="B75" s="847">
        <f>Amnt_Deposited!B70</f>
        <v>2056</v>
      </c>
      <c r="C75" s="848">
        <f>Amnt_Deposited!O70</f>
        <v>0</v>
      </c>
      <c r="D75" s="849">
        <f>Dry_Matter_Content!O62</f>
        <v>0</v>
      </c>
      <c r="E75" s="850">
        <f>MCF!R74</f>
        <v>0.6</v>
      </c>
      <c r="F75" s="851">
        <f t="shared" si="0"/>
        <v>0</v>
      </c>
      <c r="G75" s="851">
        <f t="shared" si="1"/>
        <v>0</v>
      </c>
      <c r="H75" s="851">
        <f t="shared" si="2"/>
        <v>0</v>
      </c>
      <c r="I75" s="851">
        <f t="shared" si="3"/>
        <v>0</v>
      </c>
      <c r="J75" s="851">
        <f t="shared" si="4"/>
        <v>0</v>
      </c>
      <c r="K75" s="852">
        <f t="shared" si="6"/>
        <v>0</v>
      </c>
      <c r="O75" s="847">
        <f>Amnt_Deposited!B70</f>
        <v>2056</v>
      </c>
      <c r="P75" s="848">
        <f>Amnt_Deposited!O70</f>
        <v>0</v>
      </c>
      <c r="Q75" s="850">
        <f>MCF!R74</f>
        <v>0.6</v>
      </c>
      <c r="R75" s="851">
        <f t="shared" si="5"/>
        <v>0</v>
      </c>
      <c r="S75" s="851">
        <f t="shared" si="7"/>
        <v>0</v>
      </c>
      <c r="T75" s="851">
        <f t="shared" si="8"/>
        <v>0</v>
      </c>
      <c r="U75" s="851">
        <f t="shared" si="9"/>
        <v>0</v>
      </c>
      <c r="V75" s="851">
        <f t="shared" si="10"/>
        <v>0</v>
      </c>
      <c r="W75" s="852">
        <f t="shared" si="11"/>
        <v>0</v>
      </c>
    </row>
    <row r="76" spans="2:23">
      <c r="B76" s="847">
        <f>Amnt_Deposited!B71</f>
        <v>2057</v>
      </c>
      <c r="C76" s="848">
        <f>Amnt_Deposited!O71</f>
        <v>0</v>
      </c>
      <c r="D76" s="849">
        <f>Dry_Matter_Content!O63</f>
        <v>0</v>
      </c>
      <c r="E76" s="850">
        <f>MCF!R75</f>
        <v>0.6</v>
      </c>
      <c r="F76" s="851">
        <f t="shared" si="0"/>
        <v>0</v>
      </c>
      <c r="G76" s="851">
        <f t="shared" si="1"/>
        <v>0</v>
      </c>
      <c r="H76" s="851">
        <f t="shared" si="2"/>
        <v>0</v>
      </c>
      <c r="I76" s="851">
        <f t="shared" si="3"/>
        <v>0</v>
      </c>
      <c r="J76" s="851">
        <f t="shared" si="4"/>
        <v>0</v>
      </c>
      <c r="K76" s="852">
        <f t="shared" si="6"/>
        <v>0</v>
      </c>
      <c r="O76" s="847">
        <f>Amnt_Deposited!B71</f>
        <v>2057</v>
      </c>
      <c r="P76" s="848">
        <f>Amnt_Deposited!O71</f>
        <v>0</v>
      </c>
      <c r="Q76" s="850">
        <f>MCF!R75</f>
        <v>0.6</v>
      </c>
      <c r="R76" s="851">
        <f t="shared" si="5"/>
        <v>0</v>
      </c>
      <c r="S76" s="851">
        <f t="shared" si="7"/>
        <v>0</v>
      </c>
      <c r="T76" s="851">
        <f t="shared" si="8"/>
        <v>0</v>
      </c>
      <c r="U76" s="851">
        <f t="shared" si="9"/>
        <v>0</v>
      </c>
      <c r="V76" s="851">
        <f t="shared" si="10"/>
        <v>0</v>
      </c>
      <c r="W76" s="852">
        <f t="shared" si="11"/>
        <v>0</v>
      </c>
    </row>
    <row r="77" spans="2:23">
      <c r="B77" s="847">
        <f>Amnt_Deposited!B72</f>
        <v>2058</v>
      </c>
      <c r="C77" s="848">
        <f>Amnt_Deposited!O72</f>
        <v>0</v>
      </c>
      <c r="D77" s="849">
        <f>Dry_Matter_Content!O64</f>
        <v>0</v>
      </c>
      <c r="E77" s="850">
        <f>MCF!R76</f>
        <v>0.6</v>
      </c>
      <c r="F77" s="851">
        <f t="shared" si="0"/>
        <v>0</v>
      </c>
      <c r="G77" s="851">
        <f t="shared" si="1"/>
        <v>0</v>
      </c>
      <c r="H77" s="851">
        <f t="shared" si="2"/>
        <v>0</v>
      </c>
      <c r="I77" s="851">
        <f t="shared" si="3"/>
        <v>0</v>
      </c>
      <c r="J77" s="851">
        <f t="shared" si="4"/>
        <v>0</v>
      </c>
      <c r="K77" s="852">
        <f t="shared" si="6"/>
        <v>0</v>
      </c>
      <c r="O77" s="847">
        <f>Amnt_Deposited!B72</f>
        <v>2058</v>
      </c>
      <c r="P77" s="848">
        <f>Amnt_Deposited!O72</f>
        <v>0</v>
      </c>
      <c r="Q77" s="850">
        <f>MCF!R76</f>
        <v>0.6</v>
      </c>
      <c r="R77" s="851">
        <f t="shared" si="5"/>
        <v>0</v>
      </c>
      <c r="S77" s="851">
        <f t="shared" si="7"/>
        <v>0</v>
      </c>
      <c r="T77" s="851">
        <f t="shared" si="8"/>
        <v>0</v>
      </c>
      <c r="U77" s="851">
        <f t="shared" si="9"/>
        <v>0</v>
      </c>
      <c r="V77" s="851">
        <f t="shared" si="10"/>
        <v>0</v>
      </c>
      <c r="W77" s="852">
        <f t="shared" si="11"/>
        <v>0</v>
      </c>
    </row>
    <row r="78" spans="2:23">
      <c r="B78" s="847">
        <f>Amnt_Deposited!B73</f>
        <v>2059</v>
      </c>
      <c r="C78" s="848">
        <f>Amnt_Deposited!O73</f>
        <v>0</v>
      </c>
      <c r="D78" s="849">
        <f>Dry_Matter_Content!O65</f>
        <v>0</v>
      </c>
      <c r="E78" s="850">
        <f>MCF!R77</f>
        <v>0.6</v>
      </c>
      <c r="F78" s="851">
        <f t="shared" si="0"/>
        <v>0</v>
      </c>
      <c r="G78" s="851">
        <f t="shared" si="1"/>
        <v>0</v>
      </c>
      <c r="H78" s="851">
        <f t="shared" si="2"/>
        <v>0</v>
      </c>
      <c r="I78" s="851">
        <f t="shared" si="3"/>
        <v>0</v>
      </c>
      <c r="J78" s="851">
        <f t="shared" si="4"/>
        <v>0</v>
      </c>
      <c r="K78" s="852">
        <f t="shared" si="6"/>
        <v>0</v>
      </c>
      <c r="O78" s="847">
        <f>Amnt_Deposited!B73</f>
        <v>2059</v>
      </c>
      <c r="P78" s="848">
        <f>Amnt_Deposited!O73</f>
        <v>0</v>
      </c>
      <c r="Q78" s="850">
        <f>MCF!R77</f>
        <v>0.6</v>
      </c>
      <c r="R78" s="851">
        <f t="shared" si="5"/>
        <v>0</v>
      </c>
      <c r="S78" s="851">
        <f t="shared" si="7"/>
        <v>0</v>
      </c>
      <c r="T78" s="851">
        <f t="shared" si="8"/>
        <v>0</v>
      </c>
      <c r="U78" s="851">
        <f t="shared" si="9"/>
        <v>0</v>
      </c>
      <c r="V78" s="851">
        <f t="shared" si="10"/>
        <v>0</v>
      </c>
      <c r="W78" s="852">
        <f t="shared" si="11"/>
        <v>0</v>
      </c>
    </row>
    <row r="79" spans="2:23">
      <c r="B79" s="847">
        <f>Amnt_Deposited!B74</f>
        <v>2060</v>
      </c>
      <c r="C79" s="848">
        <f>Amnt_Deposited!O74</f>
        <v>0</v>
      </c>
      <c r="D79" s="849">
        <f>Dry_Matter_Content!O66</f>
        <v>0</v>
      </c>
      <c r="E79" s="850">
        <f>MCF!R78</f>
        <v>0.6</v>
      </c>
      <c r="F79" s="851">
        <f t="shared" si="0"/>
        <v>0</v>
      </c>
      <c r="G79" s="851">
        <f t="shared" si="1"/>
        <v>0</v>
      </c>
      <c r="H79" s="851">
        <f t="shared" si="2"/>
        <v>0</v>
      </c>
      <c r="I79" s="851">
        <f t="shared" si="3"/>
        <v>0</v>
      </c>
      <c r="J79" s="851">
        <f t="shared" si="4"/>
        <v>0</v>
      </c>
      <c r="K79" s="852">
        <f t="shared" si="6"/>
        <v>0</v>
      </c>
      <c r="O79" s="847">
        <f>Amnt_Deposited!B74</f>
        <v>2060</v>
      </c>
      <c r="P79" s="848">
        <f>Amnt_Deposited!O74</f>
        <v>0</v>
      </c>
      <c r="Q79" s="850">
        <f>MCF!R78</f>
        <v>0.6</v>
      </c>
      <c r="R79" s="851">
        <f t="shared" si="5"/>
        <v>0</v>
      </c>
      <c r="S79" s="851">
        <f t="shared" si="7"/>
        <v>0</v>
      </c>
      <c r="T79" s="851">
        <f t="shared" si="8"/>
        <v>0</v>
      </c>
      <c r="U79" s="851">
        <f t="shared" si="9"/>
        <v>0</v>
      </c>
      <c r="V79" s="851">
        <f t="shared" si="10"/>
        <v>0</v>
      </c>
      <c r="W79" s="852">
        <f t="shared" si="11"/>
        <v>0</v>
      </c>
    </row>
    <row r="80" spans="2:23">
      <c r="B80" s="847">
        <f>Amnt_Deposited!B75</f>
        <v>2061</v>
      </c>
      <c r="C80" s="848">
        <f>Amnt_Deposited!O75</f>
        <v>0</v>
      </c>
      <c r="D80" s="849">
        <f>Dry_Matter_Content!O67</f>
        <v>0</v>
      </c>
      <c r="E80" s="850">
        <f>MCF!R79</f>
        <v>0.6</v>
      </c>
      <c r="F80" s="851">
        <f t="shared" si="0"/>
        <v>0</v>
      </c>
      <c r="G80" s="851">
        <f t="shared" si="1"/>
        <v>0</v>
      </c>
      <c r="H80" s="851">
        <f t="shared" si="2"/>
        <v>0</v>
      </c>
      <c r="I80" s="851">
        <f t="shared" si="3"/>
        <v>0</v>
      </c>
      <c r="J80" s="851">
        <f t="shared" si="4"/>
        <v>0</v>
      </c>
      <c r="K80" s="852">
        <f t="shared" si="6"/>
        <v>0</v>
      </c>
      <c r="O80" s="847">
        <f>Amnt_Deposited!B75</f>
        <v>2061</v>
      </c>
      <c r="P80" s="848">
        <f>Amnt_Deposited!O75</f>
        <v>0</v>
      </c>
      <c r="Q80" s="850">
        <f>MCF!R79</f>
        <v>0.6</v>
      </c>
      <c r="R80" s="851">
        <f t="shared" si="5"/>
        <v>0</v>
      </c>
      <c r="S80" s="851">
        <f t="shared" si="7"/>
        <v>0</v>
      </c>
      <c r="T80" s="851">
        <f t="shared" si="8"/>
        <v>0</v>
      </c>
      <c r="U80" s="851">
        <f t="shared" si="9"/>
        <v>0</v>
      </c>
      <c r="V80" s="851">
        <f t="shared" si="10"/>
        <v>0</v>
      </c>
      <c r="W80" s="852">
        <f t="shared" si="11"/>
        <v>0</v>
      </c>
    </row>
    <row r="81" spans="2:23">
      <c r="B81" s="847">
        <f>Amnt_Deposited!B76</f>
        <v>2062</v>
      </c>
      <c r="C81" s="848">
        <f>Amnt_Deposited!O76</f>
        <v>0</v>
      </c>
      <c r="D81" s="849">
        <f>Dry_Matter_Content!O68</f>
        <v>0</v>
      </c>
      <c r="E81" s="850">
        <f>MCF!R80</f>
        <v>0.6</v>
      </c>
      <c r="F81" s="851">
        <f t="shared" si="0"/>
        <v>0</v>
      </c>
      <c r="G81" s="851">
        <f t="shared" si="1"/>
        <v>0</v>
      </c>
      <c r="H81" s="851">
        <f t="shared" si="2"/>
        <v>0</v>
      </c>
      <c r="I81" s="851">
        <f t="shared" si="3"/>
        <v>0</v>
      </c>
      <c r="J81" s="851">
        <f t="shared" si="4"/>
        <v>0</v>
      </c>
      <c r="K81" s="852">
        <f t="shared" si="6"/>
        <v>0</v>
      </c>
      <c r="O81" s="847">
        <f>Amnt_Deposited!B76</f>
        <v>2062</v>
      </c>
      <c r="P81" s="848">
        <f>Amnt_Deposited!O76</f>
        <v>0</v>
      </c>
      <c r="Q81" s="850">
        <f>MCF!R80</f>
        <v>0.6</v>
      </c>
      <c r="R81" s="851">
        <f t="shared" si="5"/>
        <v>0</v>
      </c>
      <c r="S81" s="851">
        <f t="shared" si="7"/>
        <v>0</v>
      </c>
      <c r="T81" s="851">
        <f t="shared" si="8"/>
        <v>0</v>
      </c>
      <c r="U81" s="851">
        <f t="shared" si="9"/>
        <v>0</v>
      </c>
      <c r="V81" s="851">
        <f t="shared" si="10"/>
        <v>0</v>
      </c>
      <c r="W81" s="852">
        <f t="shared" si="11"/>
        <v>0</v>
      </c>
    </row>
    <row r="82" spans="2:23">
      <c r="B82" s="847">
        <f>Amnt_Deposited!B77</f>
        <v>2063</v>
      </c>
      <c r="C82" s="848">
        <f>Amnt_Deposited!O77</f>
        <v>0</v>
      </c>
      <c r="D82" s="849">
        <f>Dry_Matter_Content!O69</f>
        <v>0</v>
      </c>
      <c r="E82" s="850">
        <f>MCF!R81</f>
        <v>0.6</v>
      </c>
      <c r="F82" s="851">
        <f t="shared" si="0"/>
        <v>0</v>
      </c>
      <c r="G82" s="851">
        <f t="shared" si="1"/>
        <v>0</v>
      </c>
      <c r="H82" s="851">
        <f t="shared" si="2"/>
        <v>0</v>
      </c>
      <c r="I82" s="851">
        <f t="shared" si="3"/>
        <v>0</v>
      </c>
      <c r="J82" s="851">
        <f t="shared" si="4"/>
        <v>0</v>
      </c>
      <c r="K82" s="852">
        <f t="shared" si="6"/>
        <v>0</v>
      </c>
      <c r="O82" s="847">
        <f>Amnt_Deposited!B77</f>
        <v>2063</v>
      </c>
      <c r="P82" s="848">
        <f>Amnt_Deposited!O77</f>
        <v>0</v>
      </c>
      <c r="Q82" s="850">
        <f>MCF!R81</f>
        <v>0.6</v>
      </c>
      <c r="R82" s="851">
        <f t="shared" si="5"/>
        <v>0</v>
      </c>
      <c r="S82" s="851">
        <f t="shared" si="7"/>
        <v>0</v>
      </c>
      <c r="T82" s="851">
        <f t="shared" si="8"/>
        <v>0</v>
      </c>
      <c r="U82" s="851">
        <f t="shared" si="9"/>
        <v>0</v>
      </c>
      <c r="V82" s="851">
        <f t="shared" si="10"/>
        <v>0</v>
      </c>
      <c r="W82" s="852">
        <f t="shared" si="11"/>
        <v>0</v>
      </c>
    </row>
    <row r="83" spans="2:23">
      <c r="B83" s="847">
        <f>Amnt_Deposited!B78</f>
        <v>2064</v>
      </c>
      <c r="C83" s="848">
        <f>Amnt_Deposited!O78</f>
        <v>0</v>
      </c>
      <c r="D83" s="849">
        <f>Dry_Matter_Content!O70</f>
        <v>0</v>
      </c>
      <c r="E83" s="850">
        <f>MCF!R82</f>
        <v>0.6</v>
      </c>
      <c r="F83" s="851">
        <f t="shared" ref="F83:F99" si="12">C83*D83*$K$6*DOCF*E83</f>
        <v>0</v>
      </c>
      <c r="G83" s="851">
        <f t="shared" ref="G83:G99" si="13">F83*$K$12</f>
        <v>0</v>
      </c>
      <c r="H83" s="851">
        <f t="shared" ref="H83:H99" si="14">F83*(1-$K$12)</f>
        <v>0</v>
      </c>
      <c r="I83" s="851">
        <f t="shared" ref="I83:I99" si="15">G83+I82*$K$10</f>
        <v>0</v>
      </c>
      <c r="J83" s="851">
        <f t="shared" ref="J83:J99" si="16">I82*(1-$K$10)+H83</f>
        <v>0</v>
      </c>
      <c r="K83" s="852">
        <f t="shared" si="6"/>
        <v>0</v>
      </c>
      <c r="O83" s="847">
        <f>Amnt_Deposited!B78</f>
        <v>2064</v>
      </c>
      <c r="P83" s="848">
        <f>Amnt_Deposited!O78</f>
        <v>0</v>
      </c>
      <c r="Q83" s="850">
        <f>MCF!R82</f>
        <v>0.6</v>
      </c>
      <c r="R83" s="851">
        <f t="shared" ref="R83:R99" si="17">P83*$W$6*DOCF*Q83</f>
        <v>0</v>
      </c>
      <c r="S83" s="851">
        <f t="shared" si="7"/>
        <v>0</v>
      </c>
      <c r="T83" s="851">
        <f t="shared" si="8"/>
        <v>0</v>
      </c>
      <c r="U83" s="851">
        <f t="shared" si="9"/>
        <v>0</v>
      </c>
      <c r="V83" s="851">
        <f t="shared" si="10"/>
        <v>0</v>
      </c>
      <c r="W83" s="852">
        <f t="shared" si="11"/>
        <v>0</v>
      </c>
    </row>
    <row r="84" spans="2:23">
      <c r="B84" s="847">
        <f>Amnt_Deposited!B79</f>
        <v>2065</v>
      </c>
      <c r="C84" s="848">
        <f>Amnt_Deposited!O79</f>
        <v>0</v>
      </c>
      <c r="D84" s="849">
        <f>Dry_Matter_Content!O71</f>
        <v>0</v>
      </c>
      <c r="E84" s="850">
        <f>MCF!R83</f>
        <v>0.6</v>
      </c>
      <c r="F84" s="851">
        <f t="shared" si="12"/>
        <v>0</v>
      </c>
      <c r="G84" s="851">
        <f t="shared" si="13"/>
        <v>0</v>
      </c>
      <c r="H84" s="851">
        <f t="shared" si="14"/>
        <v>0</v>
      </c>
      <c r="I84" s="851">
        <f t="shared" si="15"/>
        <v>0</v>
      </c>
      <c r="J84" s="851">
        <f t="shared" si="16"/>
        <v>0</v>
      </c>
      <c r="K84" s="852">
        <f t="shared" si="6"/>
        <v>0</v>
      </c>
      <c r="O84" s="847">
        <f>Amnt_Deposited!B79</f>
        <v>2065</v>
      </c>
      <c r="P84" s="848">
        <f>Amnt_Deposited!O79</f>
        <v>0</v>
      </c>
      <c r="Q84" s="850">
        <f>MCF!R83</f>
        <v>0.6</v>
      </c>
      <c r="R84" s="851">
        <f t="shared" si="17"/>
        <v>0</v>
      </c>
      <c r="S84" s="851">
        <f t="shared" si="7"/>
        <v>0</v>
      </c>
      <c r="T84" s="851">
        <f t="shared" si="8"/>
        <v>0</v>
      </c>
      <c r="U84" s="851">
        <f t="shared" si="9"/>
        <v>0</v>
      </c>
      <c r="V84" s="851">
        <f t="shared" si="10"/>
        <v>0</v>
      </c>
      <c r="W84" s="852">
        <f t="shared" si="11"/>
        <v>0</v>
      </c>
    </row>
    <row r="85" spans="2:23">
      <c r="B85" s="847">
        <f>Amnt_Deposited!B80</f>
        <v>2066</v>
      </c>
      <c r="C85" s="848">
        <f>Amnt_Deposited!O80</f>
        <v>0</v>
      </c>
      <c r="D85" s="849">
        <f>Dry_Matter_Content!O72</f>
        <v>0</v>
      </c>
      <c r="E85" s="850">
        <f>MCF!R84</f>
        <v>0.6</v>
      </c>
      <c r="F85" s="851">
        <f t="shared" si="12"/>
        <v>0</v>
      </c>
      <c r="G85" s="851">
        <f t="shared" si="13"/>
        <v>0</v>
      </c>
      <c r="H85" s="851">
        <f t="shared" si="14"/>
        <v>0</v>
      </c>
      <c r="I85" s="851">
        <f t="shared" si="15"/>
        <v>0</v>
      </c>
      <c r="J85" s="851">
        <f t="shared" si="16"/>
        <v>0</v>
      </c>
      <c r="K85" s="852">
        <f t="shared" ref="K85:K99" si="18">J85*CH4_fraction*conv</f>
        <v>0</v>
      </c>
      <c r="O85" s="847">
        <f>Amnt_Deposited!B80</f>
        <v>2066</v>
      </c>
      <c r="P85" s="848">
        <f>Amnt_Deposited!O80</f>
        <v>0</v>
      </c>
      <c r="Q85" s="850">
        <f>MCF!R84</f>
        <v>0.6</v>
      </c>
      <c r="R85" s="851">
        <f t="shared" si="17"/>
        <v>0</v>
      </c>
      <c r="S85" s="851">
        <f t="shared" ref="S85:S98" si="19">R85*$W$12</f>
        <v>0</v>
      </c>
      <c r="T85" s="851">
        <f t="shared" ref="T85:T98" si="20">R85*(1-$W$12)</f>
        <v>0</v>
      </c>
      <c r="U85" s="851">
        <f t="shared" ref="U85:U98" si="21">S85+U84*$W$10</f>
        <v>0</v>
      </c>
      <c r="V85" s="851">
        <f t="shared" ref="V85:V98" si="22">U84*(1-$W$10)+T85</f>
        <v>0</v>
      </c>
      <c r="W85" s="852">
        <f t="shared" ref="W85:W99" si="23">V85*CH4_fraction*conv</f>
        <v>0</v>
      </c>
    </row>
    <row r="86" spans="2:23">
      <c r="B86" s="847">
        <f>Amnt_Deposited!B81</f>
        <v>2067</v>
      </c>
      <c r="C86" s="848">
        <f>Amnt_Deposited!O81</f>
        <v>0</v>
      </c>
      <c r="D86" s="849">
        <f>Dry_Matter_Content!O73</f>
        <v>0</v>
      </c>
      <c r="E86" s="850">
        <f>MCF!R85</f>
        <v>0.6</v>
      </c>
      <c r="F86" s="851">
        <f t="shared" si="12"/>
        <v>0</v>
      </c>
      <c r="G86" s="851">
        <f t="shared" si="13"/>
        <v>0</v>
      </c>
      <c r="H86" s="851">
        <f t="shared" si="14"/>
        <v>0</v>
      </c>
      <c r="I86" s="851">
        <f t="shared" si="15"/>
        <v>0</v>
      </c>
      <c r="J86" s="851">
        <f t="shared" si="16"/>
        <v>0</v>
      </c>
      <c r="K86" s="852">
        <f t="shared" si="18"/>
        <v>0</v>
      </c>
      <c r="O86" s="847">
        <f>Amnt_Deposited!B81</f>
        <v>2067</v>
      </c>
      <c r="P86" s="848">
        <f>Amnt_Deposited!O81</f>
        <v>0</v>
      </c>
      <c r="Q86" s="850">
        <f>MCF!R85</f>
        <v>0.6</v>
      </c>
      <c r="R86" s="851">
        <f t="shared" si="17"/>
        <v>0</v>
      </c>
      <c r="S86" s="851">
        <f t="shared" si="19"/>
        <v>0</v>
      </c>
      <c r="T86" s="851">
        <f t="shared" si="20"/>
        <v>0</v>
      </c>
      <c r="U86" s="851">
        <f t="shared" si="21"/>
        <v>0</v>
      </c>
      <c r="V86" s="851">
        <f t="shared" si="22"/>
        <v>0</v>
      </c>
      <c r="W86" s="852">
        <f t="shared" si="23"/>
        <v>0</v>
      </c>
    </row>
    <row r="87" spans="2:23">
      <c r="B87" s="847">
        <f>Amnt_Deposited!B82</f>
        <v>2068</v>
      </c>
      <c r="C87" s="848">
        <f>Amnt_Deposited!O82</f>
        <v>0</v>
      </c>
      <c r="D87" s="849">
        <f>Dry_Matter_Content!O74</f>
        <v>0</v>
      </c>
      <c r="E87" s="850">
        <f>MCF!R86</f>
        <v>0.6</v>
      </c>
      <c r="F87" s="851">
        <f t="shared" si="12"/>
        <v>0</v>
      </c>
      <c r="G87" s="851">
        <f t="shared" si="13"/>
        <v>0</v>
      </c>
      <c r="H87" s="851">
        <f t="shared" si="14"/>
        <v>0</v>
      </c>
      <c r="I87" s="851">
        <f t="shared" si="15"/>
        <v>0</v>
      </c>
      <c r="J87" s="851">
        <f t="shared" si="16"/>
        <v>0</v>
      </c>
      <c r="K87" s="852">
        <f t="shared" si="18"/>
        <v>0</v>
      </c>
      <c r="O87" s="847">
        <f>Amnt_Deposited!B82</f>
        <v>2068</v>
      </c>
      <c r="P87" s="848">
        <f>Amnt_Deposited!O82</f>
        <v>0</v>
      </c>
      <c r="Q87" s="850">
        <f>MCF!R86</f>
        <v>0.6</v>
      </c>
      <c r="R87" s="851">
        <f t="shared" si="17"/>
        <v>0</v>
      </c>
      <c r="S87" s="851">
        <f t="shared" si="19"/>
        <v>0</v>
      </c>
      <c r="T87" s="851">
        <f t="shared" si="20"/>
        <v>0</v>
      </c>
      <c r="U87" s="851">
        <f t="shared" si="21"/>
        <v>0</v>
      </c>
      <c r="V87" s="851">
        <f t="shared" si="22"/>
        <v>0</v>
      </c>
      <c r="W87" s="852">
        <f t="shared" si="23"/>
        <v>0</v>
      </c>
    </row>
    <row r="88" spans="2:23">
      <c r="B88" s="847">
        <f>Amnt_Deposited!B83</f>
        <v>2069</v>
      </c>
      <c r="C88" s="848">
        <f>Amnt_Deposited!O83</f>
        <v>0</v>
      </c>
      <c r="D88" s="849">
        <f>Dry_Matter_Content!O75</f>
        <v>0</v>
      </c>
      <c r="E88" s="850">
        <f>MCF!R87</f>
        <v>0.6</v>
      </c>
      <c r="F88" s="851">
        <f t="shared" si="12"/>
        <v>0</v>
      </c>
      <c r="G88" s="851">
        <f t="shared" si="13"/>
        <v>0</v>
      </c>
      <c r="H88" s="851">
        <f t="shared" si="14"/>
        <v>0</v>
      </c>
      <c r="I88" s="851">
        <f t="shared" si="15"/>
        <v>0</v>
      </c>
      <c r="J88" s="851">
        <f t="shared" si="16"/>
        <v>0</v>
      </c>
      <c r="K88" s="852">
        <f t="shared" si="18"/>
        <v>0</v>
      </c>
      <c r="O88" s="847">
        <f>Amnt_Deposited!B83</f>
        <v>2069</v>
      </c>
      <c r="P88" s="848">
        <f>Amnt_Deposited!O83</f>
        <v>0</v>
      </c>
      <c r="Q88" s="850">
        <f>MCF!R87</f>
        <v>0.6</v>
      </c>
      <c r="R88" s="851">
        <f t="shared" si="17"/>
        <v>0</v>
      </c>
      <c r="S88" s="851">
        <f t="shared" si="19"/>
        <v>0</v>
      </c>
      <c r="T88" s="851">
        <f t="shared" si="20"/>
        <v>0</v>
      </c>
      <c r="U88" s="851">
        <f t="shared" si="21"/>
        <v>0</v>
      </c>
      <c r="V88" s="851">
        <f t="shared" si="22"/>
        <v>0</v>
      </c>
      <c r="W88" s="852">
        <f t="shared" si="23"/>
        <v>0</v>
      </c>
    </row>
    <row r="89" spans="2:23">
      <c r="B89" s="847">
        <f>Amnt_Deposited!B84</f>
        <v>2070</v>
      </c>
      <c r="C89" s="848">
        <f>Amnt_Deposited!O84</f>
        <v>0</v>
      </c>
      <c r="D89" s="849">
        <f>Dry_Matter_Content!O76</f>
        <v>0</v>
      </c>
      <c r="E89" s="850">
        <f>MCF!R88</f>
        <v>0.6</v>
      </c>
      <c r="F89" s="851">
        <f t="shared" si="12"/>
        <v>0</v>
      </c>
      <c r="G89" s="851">
        <f t="shared" si="13"/>
        <v>0</v>
      </c>
      <c r="H89" s="851">
        <f t="shared" si="14"/>
        <v>0</v>
      </c>
      <c r="I89" s="851">
        <f t="shared" si="15"/>
        <v>0</v>
      </c>
      <c r="J89" s="851">
        <f t="shared" si="16"/>
        <v>0</v>
      </c>
      <c r="K89" s="852">
        <f t="shared" si="18"/>
        <v>0</v>
      </c>
      <c r="O89" s="847">
        <f>Amnt_Deposited!B84</f>
        <v>2070</v>
      </c>
      <c r="P89" s="848">
        <f>Amnt_Deposited!O84</f>
        <v>0</v>
      </c>
      <c r="Q89" s="850">
        <f>MCF!R88</f>
        <v>0.6</v>
      </c>
      <c r="R89" s="851">
        <f t="shared" si="17"/>
        <v>0</v>
      </c>
      <c r="S89" s="851">
        <f t="shared" si="19"/>
        <v>0</v>
      </c>
      <c r="T89" s="851">
        <f t="shared" si="20"/>
        <v>0</v>
      </c>
      <c r="U89" s="851">
        <f t="shared" si="21"/>
        <v>0</v>
      </c>
      <c r="V89" s="851">
        <f t="shared" si="22"/>
        <v>0</v>
      </c>
      <c r="W89" s="852">
        <f t="shared" si="23"/>
        <v>0</v>
      </c>
    </row>
    <row r="90" spans="2:23">
      <c r="B90" s="847">
        <f>Amnt_Deposited!B85</f>
        <v>2071</v>
      </c>
      <c r="C90" s="848">
        <f>Amnt_Deposited!O85</f>
        <v>0</v>
      </c>
      <c r="D90" s="849">
        <f>Dry_Matter_Content!O77</f>
        <v>0</v>
      </c>
      <c r="E90" s="850">
        <f>MCF!R89</f>
        <v>0.6</v>
      </c>
      <c r="F90" s="851">
        <f t="shared" si="12"/>
        <v>0</v>
      </c>
      <c r="G90" s="851">
        <f t="shared" si="13"/>
        <v>0</v>
      </c>
      <c r="H90" s="851">
        <f t="shared" si="14"/>
        <v>0</v>
      </c>
      <c r="I90" s="851">
        <f t="shared" si="15"/>
        <v>0</v>
      </c>
      <c r="J90" s="851">
        <f t="shared" si="16"/>
        <v>0</v>
      </c>
      <c r="K90" s="852">
        <f t="shared" si="18"/>
        <v>0</v>
      </c>
      <c r="O90" s="847">
        <f>Amnt_Deposited!B85</f>
        <v>2071</v>
      </c>
      <c r="P90" s="848">
        <f>Amnt_Deposited!O85</f>
        <v>0</v>
      </c>
      <c r="Q90" s="850">
        <f>MCF!R89</f>
        <v>0.6</v>
      </c>
      <c r="R90" s="851">
        <f t="shared" si="17"/>
        <v>0</v>
      </c>
      <c r="S90" s="851">
        <f t="shared" si="19"/>
        <v>0</v>
      </c>
      <c r="T90" s="851">
        <f t="shared" si="20"/>
        <v>0</v>
      </c>
      <c r="U90" s="851">
        <f t="shared" si="21"/>
        <v>0</v>
      </c>
      <c r="V90" s="851">
        <f t="shared" si="22"/>
        <v>0</v>
      </c>
      <c r="W90" s="852">
        <f t="shared" si="23"/>
        <v>0</v>
      </c>
    </row>
    <row r="91" spans="2:23">
      <c r="B91" s="847">
        <f>Amnt_Deposited!B86</f>
        <v>2072</v>
      </c>
      <c r="C91" s="848">
        <f>Amnt_Deposited!O86</f>
        <v>0</v>
      </c>
      <c r="D91" s="849">
        <f>Dry_Matter_Content!O78</f>
        <v>0</v>
      </c>
      <c r="E91" s="850">
        <f>MCF!R90</f>
        <v>0.6</v>
      </c>
      <c r="F91" s="851">
        <f t="shared" si="12"/>
        <v>0</v>
      </c>
      <c r="G91" s="851">
        <f t="shared" si="13"/>
        <v>0</v>
      </c>
      <c r="H91" s="851">
        <f t="shared" si="14"/>
        <v>0</v>
      </c>
      <c r="I91" s="851">
        <f t="shared" si="15"/>
        <v>0</v>
      </c>
      <c r="J91" s="851">
        <f t="shared" si="16"/>
        <v>0</v>
      </c>
      <c r="K91" s="852">
        <f t="shared" si="18"/>
        <v>0</v>
      </c>
      <c r="O91" s="847">
        <f>Amnt_Deposited!B86</f>
        <v>2072</v>
      </c>
      <c r="P91" s="848">
        <f>Amnt_Deposited!O86</f>
        <v>0</v>
      </c>
      <c r="Q91" s="850">
        <f>MCF!R90</f>
        <v>0.6</v>
      </c>
      <c r="R91" s="851">
        <f t="shared" si="17"/>
        <v>0</v>
      </c>
      <c r="S91" s="851">
        <f t="shared" si="19"/>
        <v>0</v>
      </c>
      <c r="T91" s="851">
        <f t="shared" si="20"/>
        <v>0</v>
      </c>
      <c r="U91" s="851">
        <f t="shared" si="21"/>
        <v>0</v>
      </c>
      <c r="V91" s="851">
        <f t="shared" si="22"/>
        <v>0</v>
      </c>
      <c r="W91" s="852">
        <f t="shared" si="23"/>
        <v>0</v>
      </c>
    </row>
    <row r="92" spans="2:23">
      <c r="B92" s="847">
        <f>Amnt_Deposited!B87</f>
        <v>2073</v>
      </c>
      <c r="C92" s="848">
        <f>Amnt_Deposited!O87</f>
        <v>0</v>
      </c>
      <c r="D92" s="849">
        <f>Dry_Matter_Content!O79</f>
        <v>0</v>
      </c>
      <c r="E92" s="850">
        <f>MCF!R91</f>
        <v>0.6</v>
      </c>
      <c r="F92" s="851">
        <f t="shared" si="12"/>
        <v>0</v>
      </c>
      <c r="G92" s="851">
        <f t="shared" si="13"/>
        <v>0</v>
      </c>
      <c r="H92" s="851">
        <f t="shared" si="14"/>
        <v>0</v>
      </c>
      <c r="I92" s="851">
        <f t="shared" si="15"/>
        <v>0</v>
      </c>
      <c r="J92" s="851">
        <f t="shared" si="16"/>
        <v>0</v>
      </c>
      <c r="K92" s="852">
        <f t="shared" si="18"/>
        <v>0</v>
      </c>
      <c r="O92" s="847">
        <f>Amnt_Deposited!B87</f>
        <v>2073</v>
      </c>
      <c r="P92" s="848">
        <f>Amnt_Deposited!O87</f>
        <v>0</v>
      </c>
      <c r="Q92" s="850">
        <f>MCF!R91</f>
        <v>0.6</v>
      </c>
      <c r="R92" s="851">
        <f t="shared" si="17"/>
        <v>0</v>
      </c>
      <c r="S92" s="851">
        <f t="shared" si="19"/>
        <v>0</v>
      </c>
      <c r="T92" s="851">
        <f t="shared" si="20"/>
        <v>0</v>
      </c>
      <c r="U92" s="851">
        <f t="shared" si="21"/>
        <v>0</v>
      </c>
      <c r="V92" s="851">
        <f t="shared" si="22"/>
        <v>0</v>
      </c>
      <c r="W92" s="852">
        <f t="shared" si="23"/>
        <v>0</v>
      </c>
    </row>
    <row r="93" spans="2:23">
      <c r="B93" s="847">
        <f>Amnt_Deposited!B88</f>
        <v>2074</v>
      </c>
      <c r="C93" s="848">
        <f>Amnt_Deposited!O88</f>
        <v>0</v>
      </c>
      <c r="D93" s="849">
        <f>Dry_Matter_Content!O80</f>
        <v>0</v>
      </c>
      <c r="E93" s="850">
        <f>MCF!R92</f>
        <v>0.6</v>
      </c>
      <c r="F93" s="851">
        <f t="shared" si="12"/>
        <v>0</v>
      </c>
      <c r="G93" s="851">
        <f t="shared" si="13"/>
        <v>0</v>
      </c>
      <c r="H93" s="851">
        <f t="shared" si="14"/>
        <v>0</v>
      </c>
      <c r="I93" s="851">
        <f t="shared" si="15"/>
        <v>0</v>
      </c>
      <c r="J93" s="851">
        <f t="shared" si="16"/>
        <v>0</v>
      </c>
      <c r="K93" s="852">
        <f t="shared" si="18"/>
        <v>0</v>
      </c>
      <c r="O93" s="847">
        <f>Amnt_Deposited!B88</f>
        <v>2074</v>
      </c>
      <c r="P93" s="848">
        <f>Amnt_Deposited!O88</f>
        <v>0</v>
      </c>
      <c r="Q93" s="850">
        <f>MCF!R92</f>
        <v>0.6</v>
      </c>
      <c r="R93" s="851">
        <f t="shared" si="17"/>
        <v>0</v>
      </c>
      <c r="S93" s="851">
        <f t="shared" si="19"/>
        <v>0</v>
      </c>
      <c r="T93" s="851">
        <f t="shared" si="20"/>
        <v>0</v>
      </c>
      <c r="U93" s="851">
        <f t="shared" si="21"/>
        <v>0</v>
      </c>
      <c r="V93" s="851">
        <f t="shared" si="22"/>
        <v>0</v>
      </c>
      <c r="W93" s="852">
        <f t="shared" si="23"/>
        <v>0</v>
      </c>
    </row>
    <row r="94" spans="2:23">
      <c r="B94" s="847">
        <f>Amnt_Deposited!B89</f>
        <v>2075</v>
      </c>
      <c r="C94" s="848">
        <f>Amnt_Deposited!O89</f>
        <v>0</v>
      </c>
      <c r="D94" s="849">
        <f>Dry_Matter_Content!O81</f>
        <v>0</v>
      </c>
      <c r="E94" s="850">
        <f>MCF!R93</f>
        <v>0.6</v>
      </c>
      <c r="F94" s="851">
        <f t="shared" si="12"/>
        <v>0</v>
      </c>
      <c r="G94" s="851">
        <f t="shared" si="13"/>
        <v>0</v>
      </c>
      <c r="H94" s="851">
        <f t="shared" si="14"/>
        <v>0</v>
      </c>
      <c r="I94" s="851">
        <f t="shared" si="15"/>
        <v>0</v>
      </c>
      <c r="J94" s="851">
        <f t="shared" si="16"/>
        <v>0</v>
      </c>
      <c r="K94" s="852">
        <f t="shared" si="18"/>
        <v>0</v>
      </c>
      <c r="O94" s="847">
        <f>Amnt_Deposited!B89</f>
        <v>2075</v>
      </c>
      <c r="P94" s="848">
        <f>Amnt_Deposited!O89</f>
        <v>0</v>
      </c>
      <c r="Q94" s="850">
        <f>MCF!R93</f>
        <v>0.6</v>
      </c>
      <c r="R94" s="851">
        <f t="shared" si="17"/>
        <v>0</v>
      </c>
      <c r="S94" s="851">
        <f t="shared" si="19"/>
        <v>0</v>
      </c>
      <c r="T94" s="851">
        <f t="shared" si="20"/>
        <v>0</v>
      </c>
      <c r="U94" s="851">
        <f t="shared" si="21"/>
        <v>0</v>
      </c>
      <c r="V94" s="851">
        <f t="shared" si="22"/>
        <v>0</v>
      </c>
      <c r="W94" s="852">
        <f t="shared" si="23"/>
        <v>0</v>
      </c>
    </row>
    <row r="95" spans="2:23">
      <c r="B95" s="847">
        <f>Amnt_Deposited!B90</f>
        <v>2076</v>
      </c>
      <c r="C95" s="848">
        <f>Amnt_Deposited!O90</f>
        <v>0</v>
      </c>
      <c r="D95" s="849">
        <f>Dry_Matter_Content!O82</f>
        <v>0</v>
      </c>
      <c r="E95" s="850">
        <f>MCF!R94</f>
        <v>0.6</v>
      </c>
      <c r="F95" s="851">
        <f t="shared" si="12"/>
        <v>0</v>
      </c>
      <c r="G95" s="851">
        <f t="shared" si="13"/>
        <v>0</v>
      </c>
      <c r="H95" s="851">
        <f t="shared" si="14"/>
        <v>0</v>
      </c>
      <c r="I95" s="851">
        <f t="shared" si="15"/>
        <v>0</v>
      </c>
      <c r="J95" s="851">
        <f t="shared" si="16"/>
        <v>0</v>
      </c>
      <c r="K95" s="852">
        <f t="shared" si="18"/>
        <v>0</v>
      </c>
      <c r="O95" s="847">
        <f>Amnt_Deposited!B90</f>
        <v>2076</v>
      </c>
      <c r="P95" s="848">
        <f>Amnt_Deposited!O90</f>
        <v>0</v>
      </c>
      <c r="Q95" s="850">
        <f>MCF!R94</f>
        <v>0.6</v>
      </c>
      <c r="R95" s="851">
        <f t="shared" si="17"/>
        <v>0</v>
      </c>
      <c r="S95" s="851">
        <f t="shared" si="19"/>
        <v>0</v>
      </c>
      <c r="T95" s="851">
        <f t="shared" si="20"/>
        <v>0</v>
      </c>
      <c r="U95" s="851">
        <f t="shared" si="21"/>
        <v>0</v>
      </c>
      <c r="V95" s="851">
        <f t="shared" si="22"/>
        <v>0</v>
      </c>
      <c r="W95" s="852">
        <f t="shared" si="23"/>
        <v>0</v>
      </c>
    </row>
    <row r="96" spans="2:23">
      <c r="B96" s="847">
        <f>Amnt_Deposited!B91</f>
        <v>2077</v>
      </c>
      <c r="C96" s="848">
        <f>Amnt_Deposited!O91</f>
        <v>0</v>
      </c>
      <c r="D96" s="849">
        <f>Dry_Matter_Content!O83</f>
        <v>0</v>
      </c>
      <c r="E96" s="850">
        <f>MCF!R95</f>
        <v>0.6</v>
      </c>
      <c r="F96" s="851">
        <f t="shared" si="12"/>
        <v>0</v>
      </c>
      <c r="G96" s="851">
        <f t="shared" si="13"/>
        <v>0</v>
      </c>
      <c r="H96" s="851">
        <f t="shared" si="14"/>
        <v>0</v>
      </c>
      <c r="I96" s="851">
        <f t="shared" si="15"/>
        <v>0</v>
      </c>
      <c r="J96" s="851">
        <f t="shared" si="16"/>
        <v>0</v>
      </c>
      <c r="K96" s="852">
        <f t="shared" si="18"/>
        <v>0</v>
      </c>
      <c r="O96" s="847">
        <f>Amnt_Deposited!B91</f>
        <v>2077</v>
      </c>
      <c r="P96" s="848">
        <f>Amnt_Deposited!O91</f>
        <v>0</v>
      </c>
      <c r="Q96" s="850">
        <f>MCF!R95</f>
        <v>0.6</v>
      </c>
      <c r="R96" s="851">
        <f t="shared" si="17"/>
        <v>0</v>
      </c>
      <c r="S96" s="851">
        <f t="shared" si="19"/>
        <v>0</v>
      </c>
      <c r="T96" s="851">
        <f t="shared" si="20"/>
        <v>0</v>
      </c>
      <c r="U96" s="851">
        <f t="shared" si="21"/>
        <v>0</v>
      </c>
      <c r="V96" s="851">
        <f t="shared" si="22"/>
        <v>0</v>
      </c>
      <c r="W96" s="852">
        <f t="shared" si="23"/>
        <v>0</v>
      </c>
    </row>
    <row r="97" spans="2:23">
      <c r="B97" s="847">
        <f>Amnt_Deposited!B92</f>
        <v>2078</v>
      </c>
      <c r="C97" s="848">
        <f>Amnt_Deposited!O92</f>
        <v>0</v>
      </c>
      <c r="D97" s="849">
        <f>Dry_Matter_Content!O84</f>
        <v>0</v>
      </c>
      <c r="E97" s="850">
        <f>MCF!R96</f>
        <v>0.6</v>
      </c>
      <c r="F97" s="851">
        <f t="shared" si="12"/>
        <v>0</v>
      </c>
      <c r="G97" s="851">
        <f t="shared" si="13"/>
        <v>0</v>
      </c>
      <c r="H97" s="851">
        <f t="shared" si="14"/>
        <v>0</v>
      </c>
      <c r="I97" s="851">
        <f t="shared" si="15"/>
        <v>0</v>
      </c>
      <c r="J97" s="851">
        <f t="shared" si="16"/>
        <v>0</v>
      </c>
      <c r="K97" s="852">
        <f t="shared" si="18"/>
        <v>0</v>
      </c>
      <c r="O97" s="847">
        <f>Amnt_Deposited!B92</f>
        <v>2078</v>
      </c>
      <c r="P97" s="848">
        <f>Amnt_Deposited!O92</f>
        <v>0</v>
      </c>
      <c r="Q97" s="850">
        <f>MCF!R96</f>
        <v>0.6</v>
      </c>
      <c r="R97" s="851">
        <f t="shared" si="17"/>
        <v>0</v>
      </c>
      <c r="S97" s="851">
        <f t="shared" si="19"/>
        <v>0</v>
      </c>
      <c r="T97" s="851">
        <f t="shared" si="20"/>
        <v>0</v>
      </c>
      <c r="U97" s="851">
        <f t="shared" si="21"/>
        <v>0</v>
      </c>
      <c r="V97" s="851">
        <f t="shared" si="22"/>
        <v>0</v>
      </c>
      <c r="W97" s="852">
        <f t="shared" si="23"/>
        <v>0</v>
      </c>
    </row>
    <row r="98" spans="2:23">
      <c r="B98" s="847">
        <f>Amnt_Deposited!B93</f>
        <v>2079</v>
      </c>
      <c r="C98" s="848">
        <f>Amnt_Deposited!O93</f>
        <v>0</v>
      </c>
      <c r="D98" s="849">
        <f>Dry_Matter_Content!O85</f>
        <v>0</v>
      </c>
      <c r="E98" s="850">
        <f>MCF!R97</f>
        <v>0.6</v>
      </c>
      <c r="F98" s="851">
        <f t="shared" si="12"/>
        <v>0</v>
      </c>
      <c r="G98" s="851">
        <f t="shared" si="13"/>
        <v>0</v>
      </c>
      <c r="H98" s="851">
        <f t="shared" si="14"/>
        <v>0</v>
      </c>
      <c r="I98" s="851">
        <f t="shared" si="15"/>
        <v>0</v>
      </c>
      <c r="J98" s="851">
        <f t="shared" si="16"/>
        <v>0</v>
      </c>
      <c r="K98" s="852">
        <f t="shared" si="18"/>
        <v>0</v>
      </c>
      <c r="O98" s="847">
        <f>Amnt_Deposited!B93</f>
        <v>2079</v>
      </c>
      <c r="P98" s="848">
        <f>Amnt_Deposited!O93</f>
        <v>0</v>
      </c>
      <c r="Q98" s="850">
        <f>MCF!R97</f>
        <v>0.6</v>
      </c>
      <c r="R98" s="851">
        <f t="shared" si="17"/>
        <v>0</v>
      </c>
      <c r="S98" s="851">
        <f t="shared" si="19"/>
        <v>0</v>
      </c>
      <c r="T98" s="851">
        <f t="shared" si="20"/>
        <v>0</v>
      </c>
      <c r="U98" s="851">
        <f t="shared" si="21"/>
        <v>0</v>
      </c>
      <c r="V98" s="851">
        <f t="shared" si="22"/>
        <v>0</v>
      </c>
      <c r="W98" s="852">
        <f t="shared" si="23"/>
        <v>0</v>
      </c>
    </row>
    <row r="99" spans="2:23" ht="13.5" thickBot="1">
      <c r="B99" s="855">
        <f>Amnt_Deposited!B94</f>
        <v>2080</v>
      </c>
      <c r="C99" s="848">
        <f>Amnt_Deposited!O94</f>
        <v>0</v>
      </c>
      <c r="D99" s="856">
        <f>Dry_Matter_Content!O86</f>
        <v>0</v>
      </c>
      <c r="E99" s="857">
        <f>MCF!R98</f>
        <v>0.6</v>
      </c>
      <c r="F99" s="858">
        <f t="shared" si="12"/>
        <v>0</v>
      </c>
      <c r="G99" s="858">
        <f t="shared" si="13"/>
        <v>0</v>
      </c>
      <c r="H99" s="858">
        <f t="shared" si="14"/>
        <v>0</v>
      </c>
      <c r="I99" s="858">
        <f t="shared" si="15"/>
        <v>0</v>
      </c>
      <c r="J99" s="858">
        <f t="shared" si="16"/>
        <v>0</v>
      </c>
      <c r="K99" s="859">
        <f t="shared" si="18"/>
        <v>0</v>
      </c>
      <c r="O99" s="855">
        <f>Amnt_Deposited!B94</f>
        <v>2080</v>
      </c>
      <c r="P99" s="848">
        <f>Amnt_Deposited!O94</f>
        <v>0</v>
      </c>
      <c r="Q99" s="857">
        <f>MCF!R98</f>
        <v>0.6</v>
      </c>
      <c r="R99" s="858">
        <f t="shared" si="17"/>
        <v>0</v>
      </c>
      <c r="S99" s="858">
        <f>R99*$W$12</f>
        <v>0</v>
      </c>
      <c r="T99" s="858">
        <f>R99*(1-$W$12)</f>
        <v>0</v>
      </c>
      <c r="U99" s="858">
        <f>S99+U98*$W$10</f>
        <v>0</v>
      </c>
      <c r="V99" s="858">
        <f>U98*(1-$W$10)+T99</f>
        <v>0</v>
      </c>
      <c r="W99" s="85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G14" sqref="G14"/>
    </sheetView>
  </sheetViews>
  <sheetFormatPr defaultColWidth="11.42578125" defaultRowHeight="12.75"/>
  <cols>
    <col min="1" max="1" width="3.42578125" style="658" customWidth="1"/>
    <col min="2" max="2" width="15.28515625" style="658" customWidth="1"/>
    <col min="3" max="4" width="10.140625" style="658" bestFit="1" customWidth="1"/>
    <col min="5" max="5" width="9.42578125" style="658" customWidth="1"/>
    <col min="6" max="6" width="11.28515625" style="658" customWidth="1"/>
    <col min="7" max="7" width="9.42578125" style="658" customWidth="1"/>
    <col min="8" max="8" width="8.42578125" style="658" customWidth="1"/>
    <col min="9" max="10" width="10.85546875" style="658" customWidth="1"/>
    <col min="11" max="11" width="9.42578125" style="658" bestFit="1" customWidth="1"/>
    <col min="12" max="12" width="10.28515625" style="658" customWidth="1"/>
    <col min="13" max="13" width="10.140625" style="658" customWidth="1"/>
    <col min="14" max="14" width="8.42578125" style="658" customWidth="1"/>
    <col min="15" max="15" width="23.7109375" style="658" customWidth="1"/>
    <col min="16" max="16" width="9.28515625" style="658" customWidth="1"/>
    <col min="17" max="17" width="3.85546875" style="658" customWidth="1"/>
    <col min="18" max="19" width="13" style="658" customWidth="1"/>
    <col min="20" max="20" width="9.42578125" style="658" customWidth="1"/>
    <col min="21" max="16384" width="11.42578125" style="658"/>
  </cols>
  <sheetData>
    <row r="2" spans="2:20" ht="15.75">
      <c r="C2" s="659" t="s">
        <v>106</v>
      </c>
      <c r="Q2" s="905" t="s">
        <v>107</v>
      </c>
      <c r="R2" s="905"/>
      <c r="S2" s="905"/>
      <c r="T2" s="905"/>
    </row>
    <row r="4" spans="2:20">
      <c r="C4" s="658" t="s">
        <v>26</v>
      </c>
    </row>
    <row r="5" spans="2:20">
      <c r="C5" s="658" t="s">
        <v>281</v>
      </c>
    </row>
    <row r="6" spans="2:20">
      <c r="C6" s="658" t="s">
        <v>29</v>
      </c>
    </row>
    <row r="7" spans="2:20">
      <c r="C7" s="658" t="s">
        <v>109</v>
      </c>
    </row>
    <row r="8" spans="2:20" ht="13.5" thickBot="1"/>
    <row r="9" spans="2:20" ht="13.5" thickBot="1">
      <c r="C9" s="906" t="s">
        <v>95</v>
      </c>
      <c r="D9" s="907"/>
      <c r="E9" s="907"/>
      <c r="F9" s="907"/>
      <c r="G9" s="907"/>
      <c r="H9" s="908"/>
      <c r="I9" s="914" t="s">
        <v>308</v>
      </c>
      <c r="J9" s="915"/>
      <c r="K9" s="915"/>
      <c r="L9" s="915"/>
      <c r="M9" s="915"/>
      <c r="N9" s="916"/>
      <c r="R9" s="660" t="s">
        <v>95</v>
      </c>
      <c r="S9" s="661" t="s">
        <v>308</v>
      </c>
    </row>
    <row r="10" spans="2:20" s="668" customFormat="1" ht="38.25" customHeight="1">
      <c r="B10" s="662"/>
      <c r="C10" s="662" t="s">
        <v>104</v>
      </c>
      <c r="D10" s="663" t="s">
        <v>105</v>
      </c>
      <c r="E10" s="663" t="s">
        <v>0</v>
      </c>
      <c r="F10" s="663" t="s">
        <v>206</v>
      </c>
      <c r="G10" s="663" t="s">
        <v>103</v>
      </c>
      <c r="H10" s="664" t="s">
        <v>161</v>
      </c>
      <c r="I10" s="665" t="s">
        <v>104</v>
      </c>
      <c r="J10" s="666" t="s">
        <v>105</v>
      </c>
      <c r="K10" s="666" t="s">
        <v>0</v>
      </c>
      <c r="L10" s="666" t="s">
        <v>206</v>
      </c>
      <c r="M10" s="666" t="s">
        <v>103</v>
      </c>
      <c r="N10" s="667" t="s">
        <v>161</v>
      </c>
      <c r="O10" s="369" t="s">
        <v>28</v>
      </c>
      <c r="R10" s="909" t="s">
        <v>147</v>
      </c>
      <c r="S10" s="909" t="s">
        <v>315</v>
      </c>
    </row>
    <row r="11" spans="2:20" s="673" customFormat="1" ht="13.5" thickBot="1">
      <c r="B11" s="669"/>
      <c r="C11" s="669" t="s">
        <v>11</v>
      </c>
      <c r="D11" s="670" t="s">
        <v>11</v>
      </c>
      <c r="E11" s="670" t="s">
        <v>11</v>
      </c>
      <c r="F11" s="670" t="s">
        <v>11</v>
      </c>
      <c r="G11" s="670" t="s">
        <v>11</v>
      </c>
      <c r="H11" s="671"/>
      <c r="I11" s="669" t="s">
        <v>11</v>
      </c>
      <c r="J11" s="670" t="s">
        <v>11</v>
      </c>
      <c r="K11" s="670" t="s">
        <v>11</v>
      </c>
      <c r="L11" s="670" t="s">
        <v>11</v>
      </c>
      <c r="M11" s="670" t="s">
        <v>11</v>
      </c>
      <c r="N11" s="671"/>
      <c r="O11" s="672"/>
      <c r="R11" s="910"/>
      <c r="S11" s="910"/>
    </row>
    <row r="12" spans="2:20" s="673" customFormat="1" ht="13.5" thickBot="1">
      <c r="B12" s="674" t="s">
        <v>25</v>
      </c>
      <c r="C12" s="675">
        <v>0.4</v>
      </c>
      <c r="D12" s="676">
        <v>0.8</v>
      </c>
      <c r="E12" s="676">
        <v>1</v>
      </c>
      <c r="F12" s="676">
        <v>0.5</v>
      </c>
      <c r="G12" s="676">
        <v>0.6</v>
      </c>
      <c r="H12" s="677"/>
      <c r="I12" s="675">
        <v>0.4</v>
      </c>
      <c r="J12" s="676">
        <v>0.8</v>
      </c>
      <c r="K12" s="676">
        <v>1</v>
      </c>
      <c r="L12" s="676">
        <v>0.5</v>
      </c>
      <c r="M12" s="676">
        <v>0.6</v>
      </c>
      <c r="N12" s="677"/>
      <c r="O12" s="678"/>
      <c r="R12" s="910"/>
      <c r="S12" s="910"/>
    </row>
    <row r="13" spans="2:20" s="673" customFormat="1" ht="26.25" thickBot="1">
      <c r="B13" s="674" t="s">
        <v>159</v>
      </c>
      <c r="C13" s="679">
        <f>C12</f>
        <v>0.4</v>
      </c>
      <c r="D13" s="680">
        <f>D12</f>
        <v>0.8</v>
      </c>
      <c r="E13" s="680">
        <f>E12</f>
        <v>1</v>
      </c>
      <c r="F13" s="680">
        <f>F12</f>
        <v>0.5</v>
      </c>
      <c r="G13" s="680">
        <f>G12</f>
        <v>0.6</v>
      </c>
      <c r="H13" s="681"/>
      <c r="I13" s="679">
        <v>0.4</v>
      </c>
      <c r="J13" s="680">
        <v>0.8</v>
      </c>
      <c r="K13" s="680">
        <v>1</v>
      </c>
      <c r="L13" s="680">
        <v>0.5</v>
      </c>
      <c r="M13" s="680">
        <v>0.6</v>
      </c>
      <c r="N13" s="681"/>
      <c r="O13" s="682"/>
      <c r="R13" s="910"/>
      <c r="S13" s="910"/>
    </row>
    <row r="14" spans="2:20" s="673" customFormat="1" ht="13.5" thickBot="1">
      <c r="B14" s="683"/>
      <c r="C14" s="683"/>
      <c r="D14" s="684"/>
      <c r="E14" s="684"/>
      <c r="F14" s="684"/>
      <c r="G14" s="684"/>
      <c r="H14" s="685"/>
      <c r="I14" s="683"/>
      <c r="J14" s="684"/>
      <c r="K14" s="684"/>
      <c r="L14" s="684"/>
      <c r="M14" s="684"/>
      <c r="N14" s="685"/>
      <c r="O14" s="686"/>
      <c r="R14" s="910"/>
      <c r="S14" s="910"/>
    </row>
    <row r="15" spans="2:20" s="673" customFormat="1" ht="12.75" customHeight="1" thickBot="1">
      <c r="B15" s="687"/>
      <c r="C15" s="902" t="s">
        <v>158</v>
      </c>
      <c r="D15" s="903"/>
      <c r="E15" s="903"/>
      <c r="F15" s="903"/>
      <c r="G15" s="903"/>
      <c r="H15" s="904"/>
      <c r="I15" s="902" t="s">
        <v>158</v>
      </c>
      <c r="J15" s="903"/>
      <c r="K15" s="903"/>
      <c r="L15" s="903"/>
      <c r="M15" s="903"/>
      <c r="N15" s="904"/>
      <c r="O15" s="688"/>
      <c r="R15" s="910"/>
      <c r="S15" s="910"/>
    </row>
    <row r="16" spans="2:20" s="673" customFormat="1" ht="26.25" thickBot="1">
      <c r="B16" s="674" t="s">
        <v>160</v>
      </c>
      <c r="C16" s="689">
        <v>0</v>
      </c>
      <c r="D16" s="690">
        <v>0</v>
      </c>
      <c r="E16" s="690">
        <v>0</v>
      </c>
      <c r="F16" s="690">
        <v>0</v>
      </c>
      <c r="G16" s="690">
        <v>1</v>
      </c>
      <c r="H16" s="912" t="s">
        <v>36</v>
      </c>
      <c r="I16" s="691">
        <v>0.2</v>
      </c>
      <c r="J16" s="692">
        <v>0.3</v>
      </c>
      <c r="K16" s="692">
        <v>0.25</v>
      </c>
      <c r="L16" s="692">
        <v>0.05</v>
      </c>
      <c r="M16" s="692">
        <v>0.2</v>
      </c>
      <c r="N16" s="912" t="s">
        <v>36</v>
      </c>
      <c r="O16" s="693"/>
      <c r="R16" s="911"/>
      <c r="S16" s="911"/>
    </row>
    <row r="17" spans="2:19" s="673" customFormat="1" ht="13.5" thickBot="1">
      <c r="B17" s="694" t="s">
        <v>1</v>
      </c>
      <c r="C17" s="694" t="s">
        <v>24</v>
      </c>
      <c r="D17" s="695" t="s">
        <v>24</v>
      </c>
      <c r="E17" s="695" t="s">
        <v>24</v>
      </c>
      <c r="F17" s="695" t="s">
        <v>24</v>
      </c>
      <c r="G17" s="695" t="s">
        <v>24</v>
      </c>
      <c r="H17" s="913"/>
      <c r="I17" s="694" t="s">
        <v>24</v>
      </c>
      <c r="J17" s="695" t="s">
        <v>24</v>
      </c>
      <c r="K17" s="695" t="s">
        <v>24</v>
      </c>
      <c r="L17" s="695" t="s">
        <v>24</v>
      </c>
      <c r="M17" s="695" t="s">
        <v>24</v>
      </c>
      <c r="N17" s="913"/>
      <c r="O17" s="672"/>
      <c r="R17" s="674" t="s">
        <v>157</v>
      </c>
      <c r="S17" s="696" t="s">
        <v>157</v>
      </c>
    </row>
    <row r="18" spans="2:19">
      <c r="B18" s="697">
        <f>year</f>
        <v>2000</v>
      </c>
      <c r="C18" s="698">
        <f>C$16</f>
        <v>0</v>
      </c>
      <c r="D18" s="699">
        <f t="shared" ref="D18:G33" si="0">D$16</f>
        <v>0</v>
      </c>
      <c r="E18" s="699">
        <f t="shared" si="0"/>
        <v>0</v>
      </c>
      <c r="F18" s="699">
        <f t="shared" si="0"/>
        <v>0</v>
      </c>
      <c r="G18" s="699">
        <f t="shared" si="0"/>
        <v>1</v>
      </c>
      <c r="H18" s="700">
        <f>SUM(C18:G18)</f>
        <v>1</v>
      </c>
      <c r="I18" s="698">
        <f>I$16</f>
        <v>0.2</v>
      </c>
      <c r="J18" s="699">
        <f t="shared" ref="J18:M33" si="1">J$16</f>
        <v>0.3</v>
      </c>
      <c r="K18" s="699">
        <f t="shared" si="1"/>
        <v>0.25</v>
      </c>
      <c r="L18" s="699">
        <f t="shared" si="1"/>
        <v>0.05</v>
      </c>
      <c r="M18" s="699">
        <f t="shared" si="1"/>
        <v>0.2</v>
      </c>
      <c r="N18" s="700">
        <f>SUM(I18:M18)</f>
        <v>1</v>
      </c>
      <c r="O18" s="701"/>
      <c r="R18" s="702">
        <f>C18*C$13+D18*D$13+E18*E$13+F18*F$13+G18*G$13</f>
        <v>0.6</v>
      </c>
      <c r="S18" s="703">
        <f>I18*I$13+J18*J$13+K18*K$13+L18*L$13+M18*M$13</f>
        <v>0.71500000000000008</v>
      </c>
    </row>
    <row r="19" spans="2:19">
      <c r="B19" s="704">
        <f t="shared" ref="B19:B50" si="2">B18+1</f>
        <v>2001</v>
      </c>
      <c r="C19" s="705">
        <f t="shared" ref="C19:G50" si="3">C$16</f>
        <v>0</v>
      </c>
      <c r="D19" s="706">
        <f t="shared" si="0"/>
        <v>0</v>
      </c>
      <c r="E19" s="706">
        <f t="shared" si="0"/>
        <v>0</v>
      </c>
      <c r="F19" s="706">
        <f t="shared" si="0"/>
        <v>0</v>
      </c>
      <c r="G19" s="706">
        <f t="shared" si="0"/>
        <v>1</v>
      </c>
      <c r="H19" s="707">
        <f t="shared" ref="H19:H82" si="4">SUM(C19:G19)</f>
        <v>1</v>
      </c>
      <c r="I19" s="705">
        <f t="shared" ref="I19:M50" si="5">I$16</f>
        <v>0.2</v>
      </c>
      <c r="J19" s="706">
        <f t="shared" si="1"/>
        <v>0.3</v>
      </c>
      <c r="K19" s="706">
        <f t="shared" si="1"/>
        <v>0.25</v>
      </c>
      <c r="L19" s="706">
        <f t="shared" si="1"/>
        <v>0.05</v>
      </c>
      <c r="M19" s="706">
        <f t="shared" si="1"/>
        <v>0.2</v>
      </c>
      <c r="N19" s="707">
        <f t="shared" ref="N19:N82" si="6">SUM(I19:M19)</f>
        <v>1</v>
      </c>
      <c r="O19" s="708"/>
      <c r="R19" s="702">
        <f t="shared" ref="R19:R82" si="7">C19*C$13+D19*D$13+E19*E$13+F19*F$13+G19*G$13</f>
        <v>0.6</v>
      </c>
      <c r="S19" s="703">
        <f t="shared" ref="S19:S82" si="8">I19*I$13+J19*J$13+K19*K$13+L19*L$13+M19*M$13</f>
        <v>0.71500000000000008</v>
      </c>
    </row>
    <row r="20" spans="2:19">
      <c r="B20" s="704">
        <f t="shared" si="2"/>
        <v>2002</v>
      </c>
      <c r="C20" s="705">
        <f t="shared" si="3"/>
        <v>0</v>
      </c>
      <c r="D20" s="706">
        <f t="shared" si="0"/>
        <v>0</v>
      </c>
      <c r="E20" s="706">
        <f t="shared" si="0"/>
        <v>0</v>
      </c>
      <c r="F20" s="706">
        <f t="shared" si="0"/>
        <v>0</v>
      </c>
      <c r="G20" s="706">
        <f t="shared" si="0"/>
        <v>1</v>
      </c>
      <c r="H20" s="707">
        <f t="shared" si="4"/>
        <v>1</v>
      </c>
      <c r="I20" s="705">
        <f t="shared" si="5"/>
        <v>0.2</v>
      </c>
      <c r="J20" s="706">
        <f t="shared" si="1"/>
        <v>0.3</v>
      </c>
      <c r="K20" s="706">
        <f t="shared" si="1"/>
        <v>0.25</v>
      </c>
      <c r="L20" s="706">
        <f t="shared" si="1"/>
        <v>0.05</v>
      </c>
      <c r="M20" s="706">
        <f t="shared" si="1"/>
        <v>0.2</v>
      </c>
      <c r="N20" s="707">
        <f t="shared" si="6"/>
        <v>1</v>
      </c>
      <c r="O20" s="708"/>
      <c r="R20" s="702">
        <f t="shared" si="7"/>
        <v>0.6</v>
      </c>
      <c r="S20" s="703">
        <f t="shared" si="8"/>
        <v>0.71500000000000008</v>
      </c>
    </row>
    <row r="21" spans="2:19">
      <c r="B21" s="704">
        <f t="shared" si="2"/>
        <v>2003</v>
      </c>
      <c r="C21" s="705">
        <f t="shared" si="3"/>
        <v>0</v>
      </c>
      <c r="D21" s="706">
        <f t="shared" si="0"/>
        <v>0</v>
      </c>
      <c r="E21" s="706">
        <f t="shared" si="0"/>
        <v>0</v>
      </c>
      <c r="F21" s="706">
        <f t="shared" si="0"/>
        <v>0</v>
      </c>
      <c r="G21" s="706">
        <f t="shared" si="0"/>
        <v>1</v>
      </c>
      <c r="H21" s="707">
        <f t="shared" si="4"/>
        <v>1</v>
      </c>
      <c r="I21" s="705">
        <f t="shared" si="5"/>
        <v>0.2</v>
      </c>
      <c r="J21" s="706">
        <f t="shared" si="1"/>
        <v>0.3</v>
      </c>
      <c r="K21" s="706">
        <f t="shared" si="1"/>
        <v>0.25</v>
      </c>
      <c r="L21" s="706">
        <f t="shared" si="1"/>
        <v>0.05</v>
      </c>
      <c r="M21" s="706">
        <f t="shared" si="1"/>
        <v>0.2</v>
      </c>
      <c r="N21" s="707">
        <f t="shared" si="6"/>
        <v>1</v>
      </c>
      <c r="O21" s="708"/>
      <c r="R21" s="702">
        <f t="shared" si="7"/>
        <v>0.6</v>
      </c>
      <c r="S21" s="703">
        <f t="shared" si="8"/>
        <v>0.71500000000000008</v>
      </c>
    </row>
    <row r="22" spans="2:19">
      <c r="B22" s="704">
        <f t="shared" si="2"/>
        <v>2004</v>
      </c>
      <c r="C22" s="705">
        <f t="shared" si="3"/>
        <v>0</v>
      </c>
      <c r="D22" s="706">
        <f t="shared" si="0"/>
        <v>0</v>
      </c>
      <c r="E22" s="706">
        <f t="shared" si="0"/>
        <v>0</v>
      </c>
      <c r="F22" s="706">
        <f t="shared" si="0"/>
        <v>0</v>
      </c>
      <c r="G22" s="706">
        <f t="shared" si="0"/>
        <v>1</v>
      </c>
      <c r="H22" s="707">
        <f t="shared" si="4"/>
        <v>1</v>
      </c>
      <c r="I22" s="705">
        <f t="shared" si="5"/>
        <v>0.2</v>
      </c>
      <c r="J22" s="706">
        <f t="shared" si="1"/>
        <v>0.3</v>
      </c>
      <c r="K22" s="706">
        <f t="shared" si="1"/>
        <v>0.25</v>
      </c>
      <c r="L22" s="706">
        <f t="shared" si="1"/>
        <v>0.05</v>
      </c>
      <c r="M22" s="706">
        <f t="shared" si="1"/>
        <v>0.2</v>
      </c>
      <c r="N22" s="707">
        <f t="shared" si="6"/>
        <v>1</v>
      </c>
      <c r="O22" s="708"/>
      <c r="R22" s="702">
        <f t="shared" si="7"/>
        <v>0.6</v>
      </c>
      <c r="S22" s="703">
        <f t="shared" si="8"/>
        <v>0.71500000000000008</v>
      </c>
    </row>
    <row r="23" spans="2:19">
      <c r="B23" s="704">
        <f t="shared" si="2"/>
        <v>2005</v>
      </c>
      <c r="C23" s="705">
        <f t="shared" si="3"/>
        <v>0</v>
      </c>
      <c r="D23" s="706">
        <f t="shared" si="0"/>
        <v>0</v>
      </c>
      <c r="E23" s="706">
        <f t="shared" si="0"/>
        <v>0</v>
      </c>
      <c r="F23" s="706">
        <f t="shared" si="0"/>
        <v>0</v>
      </c>
      <c r="G23" s="706">
        <f t="shared" si="0"/>
        <v>1</v>
      </c>
      <c r="H23" s="707">
        <f t="shared" si="4"/>
        <v>1</v>
      </c>
      <c r="I23" s="705">
        <f t="shared" si="5"/>
        <v>0.2</v>
      </c>
      <c r="J23" s="706">
        <f t="shared" si="1"/>
        <v>0.3</v>
      </c>
      <c r="K23" s="706">
        <f t="shared" si="1"/>
        <v>0.25</v>
      </c>
      <c r="L23" s="706">
        <f t="shared" si="1"/>
        <v>0.05</v>
      </c>
      <c r="M23" s="706">
        <f t="shared" si="1"/>
        <v>0.2</v>
      </c>
      <c r="N23" s="707">
        <f t="shared" si="6"/>
        <v>1</v>
      </c>
      <c r="O23" s="708"/>
      <c r="R23" s="702">
        <f t="shared" si="7"/>
        <v>0.6</v>
      </c>
      <c r="S23" s="703">
        <f t="shared" si="8"/>
        <v>0.71500000000000008</v>
      </c>
    </row>
    <row r="24" spans="2:19">
      <c r="B24" s="704">
        <f t="shared" si="2"/>
        <v>2006</v>
      </c>
      <c r="C24" s="705">
        <f t="shared" si="3"/>
        <v>0</v>
      </c>
      <c r="D24" s="706">
        <f t="shared" si="0"/>
        <v>0</v>
      </c>
      <c r="E24" s="706">
        <f t="shared" si="0"/>
        <v>0</v>
      </c>
      <c r="F24" s="706">
        <f t="shared" si="0"/>
        <v>0</v>
      </c>
      <c r="G24" s="706">
        <f t="shared" si="0"/>
        <v>1</v>
      </c>
      <c r="H24" s="707">
        <f t="shared" si="4"/>
        <v>1</v>
      </c>
      <c r="I24" s="705">
        <f t="shared" si="5"/>
        <v>0.2</v>
      </c>
      <c r="J24" s="706">
        <f t="shared" si="1"/>
        <v>0.3</v>
      </c>
      <c r="K24" s="706">
        <f t="shared" si="1"/>
        <v>0.25</v>
      </c>
      <c r="L24" s="706">
        <f t="shared" si="1"/>
        <v>0.05</v>
      </c>
      <c r="M24" s="706">
        <f t="shared" si="1"/>
        <v>0.2</v>
      </c>
      <c r="N24" s="707">
        <f t="shared" si="6"/>
        <v>1</v>
      </c>
      <c r="O24" s="708"/>
      <c r="R24" s="702">
        <f t="shared" si="7"/>
        <v>0.6</v>
      </c>
      <c r="S24" s="703">
        <f t="shared" si="8"/>
        <v>0.71500000000000008</v>
      </c>
    </row>
    <row r="25" spans="2:19">
      <c r="B25" s="704">
        <f t="shared" si="2"/>
        <v>2007</v>
      </c>
      <c r="C25" s="705">
        <f t="shared" si="3"/>
        <v>0</v>
      </c>
      <c r="D25" s="706">
        <f t="shared" si="0"/>
        <v>0</v>
      </c>
      <c r="E25" s="706">
        <f t="shared" si="0"/>
        <v>0</v>
      </c>
      <c r="F25" s="706">
        <f t="shared" si="0"/>
        <v>0</v>
      </c>
      <c r="G25" s="706">
        <f t="shared" si="0"/>
        <v>1</v>
      </c>
      <c r="H25" s="707">
        <f t="shared" si="4"/>
        <v>1</v>
      </c>
      <c r="I25" s="705">
        <f t="shared" si="5"/>
        <v>0.2</v>
      </c>
      <c r="J25" s="706">
        <f t="shared" si="1"/>
        <v>0.3</v>
      </c>
      <c r="K25" s="706">
        <f t="shared" si="1"/>
        <v>0.25</v>
      </c>
      <c r="L25" s="706">
        <f t="shared" si="1"/>
        <v>0.05</v>
      </c>
      <c r="M25" s="706">
        <f t="shared" si="1"/>
        <v>0.2</v>
      </c>
      <c r="N25" s="707">
        <f t="shared" si="6"/>
        <v>1</v>
      </c>
      <c r="O25" s="708"/>
      <c r="R25" s="702">
        <f t="shared" si="7"/>
        <v>0.6</v>
      </c>
      <c r="S25" s="703">
        <f t="shared" si="8"/>
        <v>0.71500000000000008</v>
      </c>
    </row>
    <row r="26" spans="2:19">
      <c r="B26" s="704">
        <f t="shared" si="2"/>
        <v>2008</v>
      </c>
      <c r="C26" s="705">
        <f t="shared" si="3"/>
        <v>0</v>
      </c>
      <c r="D26" s="706">
        <f t="shared" si="0"/>
        <v>0</v>
      </c>
      <c r="E26" s="706">
        <f t="shared" si="0"/>
        <v>0</v>
      </c>
      <c r="F26" s="706">
        <f t="shared" si="0"/>
        <v>0</v>
      </c>
      <c r="G26" s="706">
        <f t="shared" si="0"/>
        <v>1</v>
      </c>
      <c r="H26" s="707">
        <f t="shared" si="4"/>
        <v>1</v>
      </c>
      <c r="I26" s="705">
        <f t="shared" si="5"/>
        <v>0.2</v>
      </c>
      <c r="J26" s="706">
        <f t="shared" si="1"/>
        <v>0.3</v>
      </c>
      <c r="K26" s="706">
        <f t="shared" si="1"/>
        <v>0.25</v>
      </c>
      <c r="L26" s="706">
        <f t="shared" si="1"/>
        <v>0.05</v>
      </c>
      <c r="M26" s="706">
        <f t="shared" si="1"/>
        <v>0.2</v>
      </c>
      <c r="N26" s="707">
        <f t="shared" si="6"/>
        <v>1</v>
      </c>
      <c r="O26" s="708"/>
      <c r="R26" s="702">
        <f t="shared" si="7"/>
        <v>0.6</v>
      </c>
      <c r="S26" s="703">
        <f t="shared" si="8"/>
        <v>0.71500000000000008</v>
      </c>
    </row>
    <row r="27" spans="2:19">
      <c r="B27" s="704">
        <f t="shared" si="2"/>
        <v>2009</v>
      </c>
      <c r="C27" s="705">
        <f t="shared" si="3"/>
        <v>0</v>
      </c>
      <c r="D27" s="706">
        <f t="shared" si="0"/>
        <v>0</v>
      </c>
      <c r="E27" s="706">
        <f t="shared" si="0"/>
        <v>0</v>
      </c>
      <c r="F27" s="706">
        <f t="shared" si="0"/>
        <v>0</v>
      </c>
      <c r="G27" s="706">
        <f t="shared" si="0"/>
        <v>1</v>
      </c>
      <c r="H27" s="707">
        <f t="shared" si="4"/>
        <v>1</v>
      </c>
      <c r="I27" s="705">
        <f t="shared" si="5"/>
        <v>0.2</v>
      </c>
      <c r="J27" s="706">
        <f t="shared" si="1"/>
        <v>0.3</v>
      </c>
      <c r="K27" s="706">
        <f t="shared" si="1"/>
        <v>0.25</v>
      </c>
      <c r="L27" s="706">
        <f t="shared" si="1"/>
        <v>0.05</v>
      </c>
      <c r="M27" s="706">
        <f t="shared" si="1"/>
        <v>0.2</v>
      </c>
      <c r="N27" s="707">
        <f t="shared" si="6"/>
        <v>1</v>
      </c>
      <c r="O27" s="708"/>
      <c r="R27" s="702">
        <f t="shared" si="7"/>
        <v>0.6</v>
      </c>
      <c r="S27" s="703">
        <f t="shared" si="8"/>
        <v>0.71500000000000008</v>
      </c>
    </row>
    <row r="28" spans="2:19">
      <c r="B28" s="704">
        <f t="shared" si="2"/>
        <v>2010</v>
      </c>
      <c r="C28" s="705">
        <f t="shared" si="3"/>
        <v>0</v>
      </c>
      <c r="D28" s="706">
        <f t="shared" si="0"/>
        <v>0</v>
      </c>
      <c r="E28" s="706">
        <f t="shared" si="0"/>
        <v>0</v>
      </c>
      <c r="F28" s="706">
        <f t="shared" si="0"/>
        <v>0</v>
      </c>
      <c r="G28" s="706">
        <f t="shared" si="0"/>
        <v>1</v>
      </c>
      <c r="H28" s="707">
        <f t="shared" si="4"/>
        <v>1</v>
      </c>
      <c r="I28" s="705">
        <f t="shared" si="5"/>
        <v>0.2</v>
      </c>
      <c r="J28" s="706">
        <f t="shared" si="1"/>
        <v>0.3</v>
      </c>
      <c r="K28" s="706">
        <f t="shared" si="1"/>
        <v>0.25</v>
      </c>
      <c r="L28" s="706">
        <f t="shared" si="1"/>
        <v>0.05</v>
      </c>
      <c r="M28" s="706">
        <f t="shared" si="1"/>
        <v>0.2</v>
      </c>
      <c r="N28" s="707">
        <f t="shared" si="6"/>
        <v>1</v>
      </c>
      <c r="O28" s="708"/>
      <c r="R28" s="702">
        <f t="shared" si="7"/>
        <v>0.6</v>
      </c>
      <c r="S28" s="703">
        <f t="shared" si="8"/>
        <v>0.71500000000000008</v>
      </c>
    </row>
    <row r="29" spans="2:19">
      <c r="B29" s="704">
        <f t="shared" si="2"/>
        <v>2011</v>
      </c>
      <c r="C29" s="705">
        <f t="shared" si="3"/>
        <v>0</v>
      </c>
      <c r="D29" s="706">
        <f t="shared" si="0"/>
        <v>0</v>
      </c>
      <c r="E29" s="706">
        <f t="shared" si="0"/>
        <v>0</v>
      </c>
      <c r="F29" s="706">
        <f t="shared" si="0"/>
        <v>0</v>
      </c>
      <c r="G29" s="706">
        <f t="shared" si="0"/>
        <v>1</v>
      </c>
      <c r="H29" s="707">
        <f t="shared" si="4"/>
        <v>1</v>
      </c>
      <c r="I29" s="705">
        <f t="shared" si="5"/>
        <v>0.2</v>
      </c>
      <c r="J29" s="706">
        <f t="shared" si="1"/>
        <v>0.3</v>
      </c>
      <c r="K29" s="706">
        <f t="shared" si="1"/>
        <v>0.25</v>
      </c>
      <c r="L29" s="706">
        <f t="shared" si="1"/>
        <v>0.05</v>
      </c>
      <c r="M29" s="706">
        <f t="shared" si="1"/>
        <v>0.2</v>
      </c>
      <c r="N29" s="707">
        <f t="shared" si="6"/>
        <v>1</v>
      </c>
      <c r="O29" s="708"/>
      <c r="R29" s="702">
        <f t="shared" si="7"/>
        <v>0.6</v>
      </c>
      <c r="S29" s="703">
        <f t="shared" si="8"/>
        <v>0.71500000000000008</v>
      </c>
    </row>
    <row r="30" spans="2:19">
      <c r="B30" s="704">
        <f t="shared" si="2"/>
        <v>2012</v>
      </c>
      <c r="C30" s="705">
        <f t="shared" si="3"/>
        <v>0</v>
      </c>
      <c r="D30" s="706">
        <f t="shared" si="0"/>
        <v>0</v>
      </c>
      <c r="E30" s="706">
        <f t="shared" si="0"/>
        <v>0</v>
      </c>
      <c r="F30" s="706">
        <f t="shared" si="0"/>
        <v>0</v>
      </c>
      <c r="G30" s="706">
        <f t="shared" si="0"/>
        <v>1</v>
      </c>
      <c r="H30" s="707">
        <f t="shared" si="4"/>
        <v>1</v>
      </c>
      <c r="I30" s="705">
        <f t="shared" si="5"/>
        <v>0.2</v>
      </c>
      <c r="J30" s="706">
        <f t="shared" si="1"/>
        <v>0.3</v>
      </c>
      <c r="K30" s="706">
        <f t="shared" si="1"/>
        <v>0.25</v>
      </c>
      <c r="L30" s="706">
        <f t="shared" si="1"/>
        <v>0.05</v>
      </c>
      <c r="M30" s="706">
        <f t="shared" si="1"/>
        <v>0.2</v>
      </c>
      <c r="N30" s="707">
        <f t="shared" si="6"/>
        <v>1</v>
      </c>
      <c r="O30" s="708"/>
      <c r="R30" s="702">
        <f t="shared" si="7"/>
        <v>0.6</v>
      </c>
      <c r="S30" s="703">
        <f t="shared" si="8"/>
        <v>0.71500000000000008</v>
      </c>
    </row>
    <row r="31" spans="2:19">
      <c r="B31" s="704">
        <f t="shared" si="2"/>
        <v>2013</v>
      </c>
      <c r="C31" s="705">
        <f t="shared" si="3"/>
        <v>0</v>
      </c>
      <c r="D31" s="706">
        <f t="shared" si="0"/>
        <v>0</v>
      </c>
      <c r="E31" s="706">
        <f t="shared" si="0"/>
        <v>0</v>
      </c>
      <c r="F31" s="706">
        <f t="shared" si="0"/>
        <v>0</v>
      </c>
      <c r="G31" s="706">
        <f t="shared" si="0"/>
        <v>1</v>
      </c>
      <c r="H31" s="707">
        <f t="shared" si="4"/>
        <v>1</v>
      </c>
      <c r="I31" s="705">
        <f t="shared" si="5"/>
        <v>0.2</v>
      </c>
      <c r="J31" s="706">
        <f t="shared" si="1"/>
        <v>0.3</v>
      </c>
      <c r="K31" s="706">
        <f t="shared" si="1"/>
        <v>0.25</v>
      </c>
      <c r="L31" s="706">
        <f t="shared" si="1"/>
        <v>0.05</v>
      </c>
      <c r="M31" s="706">
        <f t="shared" si="1"/>
        <v>0.2</v>
      </c>
      <c r="N31" s="707">
        <f t="shared" si="6"/>
        <v>1</v>
      </c>
      <c r="O31" s="708"/>
      <c r="R31" s="702">
        <f t="shared" si="7"/>
        <v>0.6</v>
      </c>
      <c r="S31" s="703">
        <f t="shared" si="8"/>
        <v>0.71500000000000008</v>
      </c>
    </row>
    <row r="32" spans="2:19">
      <c r="B32" s="704">
        <f t="shared" si="2"/>
        <v>2014</v>
      </c>
      <c r="C32" s="705">
        <f t="shared" si="3"/>
        <v>0</v>
      </c>
      <c r="D32" s="706">
        <f t="shared" si="0"/>
        <v>0</v>
      </c>
      <c r="E32" s="706">
        <f t="shared" si="0"/>
        <v>0</v>
      </c>
      <c r="F32" s="706">
        <f t="shared" si="0"/>
        <v>0</v>
      </c>
      <c r="G32" s="706">
        <f t="shared" si="0"/>
        <v>1</v>
      </c>
      <c r="H32" s="707">
        <f t="shared" si="4"/>
        <v>1</v>
      </c>
      <c r="I32" s="705">
        <f t="shared" si="5"/>
        <v>0.2</v>
      </c>
      <c r="J32" s="706">
        <f t="shared" si="1"/>
        <v>0.3</v>
      </c>
      <c r="K32" s="706">
        <f t="shared" si="1"/>
        <v>0.25</v>
      </c>
      <c r="L32" s="706">
        <f t="shared" si="1"/>
        <v>0.05</v>
      </c>
      <c r="M32" s="706">
        <f t="shared" si="1"/>
        <v>0.2</v>
      </c>
      <c r="N32" s="707">
        <f t="shared" si="6"/>
        <v>1</v>
      </c>
      <c r="O32" s="708"/>
      <c r="R32" s="702">
        <f t="shared" si="7"/>
        <v>0.6</v>
      </c>
      <c r="S32" s="703">
        <f t="shared" si="8"/>
        <v>0.71500000000000008</v>
      </c>
    </row>
    <row r="33" spans="2:19">
      <c r="B33" s="704">
        <f t="shared" si="2"/>
        <v>2015</v>
      </c>
      <c r="C33" s="705">
        <f t="shared" si="3"/>
        <v>0</v>
      </c>
      <c r="D33" s="706">
        <f t="shared" si="0"/>
        <v>0</v>
      </c>
      <c r="E33" s="706">
        <f t="shared" si="0"/>
        <v>0</v>
      </c>
      <c r="F33" s="706">
        <f t="shared" si="0"/>
        <v>0</v>
      </c>
      <c r="G33" s="706">
        <f t="shared" si="0"/>
        <v>1</v>
      </c>
      <c r="H33" s="707">
        <f t="shared" si="4"/>
        <v>1</v>
      </c>
      <c r="I33" s="705">
        <f t="shared" si="5"/>
        <v>0.2</v>
      </c>
      <c r="J33" s="706">
        <f t="shared" si="1"/>
        <v>0.3</v>
      </c>
      <c r="K33" s="706">
        <f t="shared" si="1"/>
        <v>0.25</v>
      </c>
      <c r="L33" s="706">
        <f t="shared" si="1"/>
        <v>0.05</v>
      </c>
      <c r="M33" s="706">
        <f t="shared" si="1"/>
        <v>0.2</v>
      </c>
      <c r="N33" s="707">
        <f t="shared" si="6"/>
        <v>1</v>
      </c>
      <c r="O33" s="708"/>
      <c r="R33" s="702">
        <f t="shared" si="7"/>
        <v>0.6</v>
      </c>
      <c r="S33" s="703">
        <f t="shared" si="8"/>
        <v>0.71500000000000008</v>
      </c>
    </row>
    <row r="34" spans="2:19">
      <c r="B34" s="704">
        <f t="shared" si="2"/>
        <v>2016</v>
      </c>
      <c r="C34" s="705">
        <f t="shared" si="3"/>
        <v>0</v>
      </c>
      <c r="D34" s="706">
        <f t="shared" si="3"/>
        <v>0</v>
      </c>
      <c r="E34" s="706">
        <f t="shared" si="3"/>
        <v>0</v>
      </c>
      <c r="F34" s="706">
        <f t="shared" si="3"/>
        <v>0</v>
      </c>
      <c r="G34" s="706">
        <f t="shared" si="3"/>
        <v>1</v>
      </c>
      <c r="H34" s="707">
        <f t="shared" si="4"/>
        <v>1</v>
      </c>
      <c r="I34" s="705">
        <f t="shared" si="5"/>
        <v>0.2</v>
      </c>
      <c r="J34" s="706">
        <f t="shared" si="5"/>
        <v>0.3</v>
      </c>
      <c r="K34" s="706">
        <f t="shared" si="5"/>
        <v>0.25</v>
      </c>
      <c r="L34" s="706">
        <f t="shared" si="5"/>
        <v>0.05</v>
      </c>
      <c r="M34" s="706">
        <f t="shared" si="5"/>
        <v>0.2</v>
      </c>
      <c r="N34" s="707">
        <f t="shared" si="6"/>
        <v>1</v>
      </c>
      <c r="O34" s="708"/>
      <c r="R34" s="702">
        <f t="shared" si="7"/>
        <v>0.6</v>
      </c>
      <c r="S34" s="703">
        <f t="shared" si="8"/>
        <v>0.71500000000000008</v>
      </c>
    </row>
    <row r="35" spans="2:19">
      <c r="B35" s="704">
        <f t="shared" si="2"/>
        <v>2017</v>
      </c>
      <c r="C35" s="705">
        <f t="shared" si="3"/>
        <v>0</v>
      </c>
      <c r="D35" s="706">
        <f t="shared" si="3"/>
        <v>0</v>
      </c>
      <c r="E35" s="706">
        <f t="shared" si="3"/>
        <v>0</v>
      </c>
      <c r="F35" s="706">
        <f t="shared" si="3"/>
        <v>0</v>
      </c>
      <c r="G35" s="706">
        <f t="shared" si="3"/>
        <v>1</v>
      </c>
      <c r="H35" s="707">
        <f t="shared" si="4"/>
        <v>1</v>
      </c>
      <c r="I35" s="705">
        <f t="shared" si="5"/>
        <v>0.2</v>
      </c>
      <c r="J35" s="706">
        <f t="shared" si="5"/>
        <v>0.3</v>
      </c>
      <c r="K35" s="706">
        <f t="shared" si="5"/>
        <v>0.25</v>
      </c>
      <c r="L35" s="706">
        <f t="shared" si="5"/>
        <v>0.05</v>
      </c>
      <c r="M35" s="706">
        <f t="shared" si="5"/>
        <v>0.2</v>
      </c>
      <c r="N35" s="707">
        <f t="shared" si="6"/>
        <v>1</v>
      </c>
      <c r="O35" s="708"/>
      <c r="R35" s="702">
        <f t="shared" si="7"/>
        <v>0.6</v>
      </c>
      <c r="S35" s="703">
        <f t="shared" si="8"/>
        <v>0.71500000000000008</v>
      </c>
    </row>
    <row r="36" spans="2:19">
      <c r="B36" s="704">
        <f t="shared" si="2"/>
        <v>2018</v>
      </c>
      <c r="C36" s="705">
        <f t="shared" si="3"/>
        <v>0</v>
      </c>
      <c r="D36" s="706">
        <f t="shared" si="3"/>
        <v>0</v>
      </c>
      <c r="E36" s="706">
        <f t="shared" si="3"/>
        <v>0</v>
      </c>
      <c r="F36" s="706">
        <f t="shared" si="3"/>
        <v>0</v>
      </c>
      <c r="G36" s="706">
        <f t="shared" si="3"/>
        <v>1</v>
      </c>
      <c r="H36" s="707">
        <f t="shared" si="4"/>
        <v>1</v>
      </c>
      <c r="I36" s="705">
        <f t="shared" si="5"/>
        <v>0.2</v>
      </c>
      <c r="J36" s="706">
        <f t="shared" si="5"/>
        <v>0.3</v>
      </c>
      <c r="K36" s="706">
        <f t="shared" si="5"/>
        <v>0.25</v>
      </c>
      <c r="L36" s="706">
        <f t="shared" si="5"/>
        <v>0.05</v>
      </c>
      <c r="M36" s="706">
        <f t="shared" si="5"/>
        <v>0.2</v>
      </c>
      <c r="N36" s="707">
        <f t="shared" si="6"/>
        <v>1</v>
      </c>
      <c r="O36" s="708"/>
      <c r="R36" s="702">
        <f t="shared" si="7"/>
        <v>0.6</v>
      </c>
      <c r="S36" s="703">
        <f t="shared" si="8"/>
        <v>0.71500000000000008</v>
      </c>
    </row>
    <row r="37" spans="2:19">
      <c r="B37" s="704">
        <f t="shared" si="2"/>
        <v>2019</v>
      </c>
      <c r="C37" s="705">
        <f t="shared" si="3"/>
        <v>0</v>
      </c>
      <c r="D37" s="706">
        <f t="shared" si="3"/>
        <v>0</v>
      </c>
      <c r="E37" s="706">
        <f t="shared" si="3"/>
        <v>0</v>
      </c>
      <c r="F37" s="706">
        <f t="shared" si="3"/>
        <v>0</v>
      </c>
      <c r="G37" s="706">
        <f t="shared" si="3"/>
        <v>1</v>
      </c>
      <c r="H37" s="707">
        <f t="shared" si="4"/>
        <v>1</v>
      </c>
      <c r="I37" s="705">
        <f t="shared" si="5"/>
        <v>0.2</v>
      </c>
      <c r="J37" s="706">
        <f t="shared" si="5"/>
        <v>0.3</v>
      </c>
      <c r="K37" s="706">
        <f t="shared" si="5"/>
        <v>0.25</v>
      </c>
      <c r="L37" s="706">
        <f t="shared" si="5"/>
        <v>0.05</v>
      </c>
      <c r="M37" s="706">
        <f t="shared" si="5"/>
        <v>0.2</v>
      </c>
      <c r="N37" s="707">
        <f t="shared" si="6"/>
        <v>1</v>
      </c>
      <c r="O37" s="708"/>
      <c r="R37" s="702">
        <f t="shared" si="7"/>
        <v>0.6</v>
      </c>
      <c r="S37" s="703">
        <f t="shared" si="8"/>
        <v>0.71500000000000008</v>
      </c>
    </row>
    <row r="38" spans="2:19">
      <c r="B38" s="704">
        <f t="shared" si="2"/>
        <v>2020</v>
      </c>
      <c r="C38" s="705">
        <f t="shared" si="3"/>
        <v>0</v>
      </c>
      <c r="D38" s="706">
        <f t="shared" si="3"/>
        <v>0</v>
      </c>
      <c r="E38" s="706">
        <f t="shared" si="3"/>
        <v>0</v>
      </c>
      <c r="F38" s="706">
        <f t="shared" si="3"/>
        <v>0</v>
      </c>
      <c r="G38" s="706">
        <f t="shared" si="3"/>
        <v>1</v>
      </c>
      <c r="H38" s="707">
        <f t="shared" si="4"/>
        <v>1</v>
      </c>
      <c r="I38" s="705">
        <f t="shared" si="5"/>
        <v>0.2</v>
      </c>
      <c r="J38" s="706">
        <f t="shared" si="5"/>
        <v>0.3</v>
      </c>
      <c r="K38" s="706">
        <f t="shared" si="5"/>
        <v>0.25</v>
      </c>
      <c r="L38" s="706">
        <f t="shared" si="5"/>
        <v>0.05</v>
      </c>
      <c r="M38" s="706">
        <f t="shared" si="5"/>
        <v>0.2</v>
      </c>
      <c r="N38" s="707">
        <f t="shared" si="6"/>
        <v>1</v>
      </c>
      <c r="O38" s="708"/>
      <c r="R38" s="702">
        <f t="shared" si="7"/>
        <v>0.6</v>
      </c>
      <c r="S38" s="703">
        <f t="shared" si="8"/>
        <v>0.71500000000000008</v>
      </c>
    </row>
    <row r="39" spans="2:19">
      <c r="B39" s="704">
        <f t="shared" si="2"/>
        <v>2021</v>
      </c>
      <c r="C39" s="705">
        <f t="shared" si="3"/>
        <v>0</v>
      </c>
      <c r="D39" s="706">
        <f t="shared" si="3"/>
        <v>0</v>
      </c>
      <c r="E39" s="706">
        <f t="shared" si="3"/>
        <v>0</v>
      </c>
      <c r="F39" s="706">
        <f t="shared" si="3"/>
        <v>0</v>
      </c>
      <c r="G39" s="706">
        <f t="shared" si="3"/>
        <v>1</v>
      </c>
      <c r="H39" s="707">
        <f t="shared" si="4"/>
        <v>1</v>
      </c>
      <c r="I39" s="705">
        <f t="shared" si="5"/>
        <v>0.2</v>
      </c>
      <c r="J39" s="706">
        <f t="shared" si="5"/>
        <v>0.3</v>
      </c>
      <c r="K39" s="706">
        <f t="shared" si="5"/>
        <v>0.25</v>
      </c>
      <c r="L39" s="706">
        <f t="shared" si="5"/>
        <v>0.05</v>
      </c>
      <c r="M39" s="706">
        <f t="shared" si="5"/>
        <v>0.2</v>
      </c>
      <c r="N39" s="707">
        <f t="shared" si="6"/>
        <v>1</v>
      </c>
      <c r="O39" s="708"/>
      <c r="R39" s="702">
        <f t="shared" si="7"/>
        <v>0.6</v>
      </c>
      <c r="S39" s="703">
        <f t="shared" si="8"/>
        <v>0.71500000000000008</v>
      </c>
    </row>
    <row r="40" spans="2:19">
      <c r="B40" s="704">
        <f t="shared" si="2"/>
        <v>2022</v>
      </c>
      <c r="C40" s="705">
        <f t="shared" si="3"/>
        <v>0</v>
      </c>
      <c r="D40" s="706">
        <f t="shared" si="3"/>
        <v>0</v>
      </c>
      <c r="E40" s="706">
        <f t="shared" si="3"/>
        <v>0</v>
      </c>
      <c r="F40" s="706">
        <f t="shared" si="3"/>
        <v>0</v>
      </c>
      <c r="G40" s="706">
        <f t="shared" si="3"/>
        <v>1</v>
      </c>
      <c r="H40" s="707">
        <f t="shared" si="4"/>
        <v>1</v>
      </c>
      <c r="I40" s="705">
        <f t="shared" si="5"/>
        <v>0.2</v>
      </c>
      <c r="J40" s="706">
        <f t="shared" si="5"/>
        <v>0.3</v>
      </c>
      <c r="K40" s="706">
        <f t="shared" si="5"/>
        <v>0.25</v>
      </c>
      <c r="L40" s="706">
        <f t="shared" si="5"/>
        <v>0.05</v>
      </c>
      <c r="M40" s="706">
        <f t="shared" si="5"/>
        <v>0.2</v>
      </c>
      <c r="N40" s="707">
        <f t="shared" si="6"/>
        <v>1</v>
      </c>
      <c r="O40" s="708"/>
      <c r="R40" s="702">
        <f t="shared" si="7"/>
        <v>0.6</v>
      </c>
      <c r="S40" s="703">
        <f t="shared" si="8"/>
        <v>0.71500000000000008</v>
      </c>
    </row>
    <row r="41" spans="2:19">
      <c r="B41" s="704">
        <f t="shared" si="2"/>
        <v>2023</v>
      </c>
      <c r="C41" s="705">
        <f t="shared" si="3"/>
        <v>0</v>
      </c>
      <c r="D41" s="706">
        <f t="shared" si="3"/>
        <v>0</v>
      </c>
      <c r="E41" s="706">
        <f t="shared" si="3"/>
        <v>0</v>
      </c>
      <c r="F41" s="706">
        <f t="shared" si="3"/>
        <v>0</v>
      </c>
      <c r="G41" s="706">
        <f t="shared" si="3"/>
        <v>1</v>
      </c>
      <c r="H41" s="707">
        <f t="shared" si="4"/>
        <v>1</v>
      </c>
      <c r="I41" s="705">
        <f t="shared" si="5"/>
        <v>0.2</v>
      </c>
      <c r="J41" s="706">
        <f t="shared" si="5"/>
        <v>0.3</v>
      </c>
      <c r="K41" s="706">
        <f t="shared" si="5"/>
        <v>0.25</v>
      </c>
      <c r="L41" s="706">
        <f t="shared" si="5"/>
        <v>0.05</v>
      </c>
      <c r="M41" s="706">
        <f t="shared" si="5"/>
        <v>0.2</v>
      </c>
      <c r="N41" s="707">
        <f t="shared" si="6"/>
        <v>1</v>
      </c>
      <c r="O41" s="708"/>
      <c r="R41" s="702">
        <f t="shared" si="7"/>
        <v>0.6</v>
      </c>
      <c r="S41" s="703">
        <f t="shared" si="8"/>
        <v>0.71500000000000008</v>
      </c>
    </row>
    <row r="42" spans="2:19">
      <c r="B42" s="704">
        <f t="shared" si="2"/>
        <v>2024</v>
      </c>
      <c r="C42" s="705">
        <f t="shared" si="3"/>
        <v>0</v>
      </c>
      <c r="D42" s="706">
        <f t="shared" si="3"/>
        <v>0</v>
      </c>
      <c r="E42" s="706">
        <f t="shared" si="3"/>
        <v>0</v>
      </c>
      <c r="F42" s="706">
        <f t="shared" si="3"/>
        <v>0</v>
      </c>
      <c r="G42" s="706">
        <f t="shared" si="3"/>
        <v>1</v>
      </c>
      <c r="H42" s="707">
        <f t="shared" si="4"/>
        <v>1</v>
      </c>
      <c r="I42" s="705">
        <f t="shared" si="5"/>
        <v>0.2</v>
      </c>
      <c r="J42" s="706">
        <f t="shared" si="5"/>
        <v>0.3</v>
      </c>
      <c r="K42" s="706">
        <f t="shared" si="5"/>
        <v>0.25</v>
      </c>
      <c r="L42" s="706">
        <f t="shared" si="5"/>
        <v>0.05</v>
      </c>
      <c r="M42" s="706">
        <f t="shared" si="5"/>
        <v>0.2</v>
      </c>
      <c r="N42" s="707">
        <f t="shared" si="6"/>
        <v>1</v>
      </c>
      <c r="O42" s="708"/>
      <c r="R42" s="702">
        <f t="shared" si="7"/>
        <v>0.6</v>
      </c>
      <c r="S42" s="703">
        <f t="shared" si="8"/>
        <v>0.71500000000000008</v>
      </c>
    </row>
    <row r="43" spans="2:19">
      <c r="B43" s="704">
        <f t="shared" si="2"/>
        <v>2025</v>
      </c>
      <c r="C43" s="705">
        <f t="shared" si="3"/>
        <v>0</v>
      </c>
      <c r="D43" s="706">
        <f t="shared" si="3"/>
        <v>0</v>
      </c>
      <c r="E43" s="706">
        <f t="shared" si="3"/>
        <v>0</v>
      </c>
      <c r="F43" s="706">
        <f t="shared" si="3"/>
        <v>0</v>
      </c>
      <c r="G43" s="706">
        <f t="shared" si="3"/>
        <v>1</v>
      </c>
      <c r="H43" s="707">
        <f t="shared" si="4"/>
        <v>1</v>
      </c>
      <c r="I43" s="705">
        <f t="shared" si="5"/>
        <v>0.2</v>
      </c>
      <c r="J43" s="706">
        <f t="shared" si="5"/>
        <v>0.3</v>
      </c>
      <c r="K43" s="706">
        <f t="shared" si="5"/>
        <v>0.25</v>
      </c>
      <c r="L43" s="706">
        <f t="shared" si="5"/>
        <v>0.05</v>
      </c>
      <c r="M43" s="706">
        <f t="shared" si="5"/>
        <v>0.2</v>
      </c>
      <c r="N43" s="707">
        <f t="shared" si="6"/>
        <v>1</v>
      </c>
      <c r="O43" s="708"/>
      <c r="R43" s="702">
        <f t="shared" si="7"/>
        <v>0.6</v>
      </c>
      <c r="S43" s="703">
        <f t="shared" si="8"/>
        <v>0.71500000000000008</v>
      </c>
    </row>
    <row r="44" spans="2:19">
      <c r="B44" s="704">
        <f t="shared" si="2"/>
        <v>2026</v>
      </c>
      <c r="C44" s="705">
        <f t="shared" si="3"/>
        <v>0</v>
      </c>
      <c r="D44" s="706">
        <f t="shared" si="3"/>
        <v>0</v>
      </c>
      <c r="E44" s="706">
        <f t="shared" si="3"/>
        <v>0</v>
      </c>
      <c r="F44" s="706">
        <f t="shared" si="3"/>
        <v>0</v>
      </c>
      <c r="G44" s="706">
        <f t="shared" si="3"/>
        <v>1</v>
      </c>
      <c r="H44" s="707">
        <f t="shared" si="4"/>
        <v>1</v>
      </c>
      <c r="I44" s="705">
        <f t="shared" si="5"/>
        <v>0.2</v>
      </c>
      <c r="J44" s="706">
        <f t="shared" si="5"/>
        <v>0.3</v>
      </c>
      <c r="K44" s="706">
        <f t="shared" si="5"/>
        <v>0.25</v>
      </c>
      <c r="L44" s="706">
        <f t="shared" si="5"/>
        <v>0.05</v>
      </c>
      <c r="M44" s="706">
        <f t="shared" si="5"/>
        <v>0.2</v>
      </c>
      <c r="N44" s="707">
        <f t="shared" si="6"/>
        <v>1</v>
      </c>
      <c r="O44" s="708"/>
      <c r="R44" s="702">
        <f t="shared" si="7"/>
        <v>0.6</v>
      </c>
      <c r="S44" s="703">
        <f t="shared" si="8"/>
        <v>0.71500000000000008</v>
      </c>
    </row>
    <row r="45" spans="2:19">
      <c r="B45" s="704">
        <f t="shared" si="2"/>
        <v>2027</v>
      </c>
      <c r="C45" s="705">
        <f t="shared" si="3"/>
        <v>0</v>
      </c>
      <c r="D45" s="706">
        <f t="shared" si="3"/>
        <v>0</v>
      </c>
      <c r="E45" s="706">
        <f t="shared" si="3"/>
        <v>0</v>
      </c>
      <c r="F45" s="706">
        <f t="shared" si="3"/>
        <v>0</v>
      </c>
      <c r="G45" s="706">
        <f t="shared" si="3"/>
        <v>1</v>
      </c>
      <c r="H45" s="707">
        <f t="shared" si="4"/>
        <v>1</v>
      </c>
      <c r="I45" s="705">
        <f t="shared" si="5"/>
        <v>0.2</v>
      </c>
      <c r="J45" s="706">
        <f t="shared" si="5"/>
        <v>0.3</v>
      </c>
      <c r="K45" s="706">
        <f t="shared" si="5"/>
        <v>0.25</v>
      </c>
      <c r="L45" s="706">
        <f t="shared" si="5"/>
        <v>0.05</v>
      </c>
      <c r="M45" s="706">
        <f t="shared" si="5"/>
        <v>0.2</v>
      </c>
      <c r="N45" s="707">
        <f t="shared" si="6"/>
        <v>1</v>
      </c>
      <c r="O45" s="708"/>
      <c r="R45" s="702">
        <f t="shared" si="7"/>
        <v>0.6</v>
      </c>
      <c r="S45" s="703">
        <f t="shared" si="8"/>
        <v>0.71500000000000008</v>
      </c>
    </row>
    <row r="46" spans="2:19">
      <c r="B46" s="704">
        <f t="shared" si="2"/>
        <v>2028</v>
      </c>
      <c r="C46" s="705">
        <f t="shared" si="3"/>
        <v>0</v>
      </c>
      <c r="D46" s="706">
        <f t="shared" si="3"/>
        <v>0</v>
      </c>
      <c r="E46" s="706">
        <f t="shared" si="3"/>
        <v>0</v>
      </c>
      <c r="F46" s="706">
        <f t="shared" si="3"/>
        <v>0</v>
      </c>
      <c r="G46" s="706">
        <f t="shared" si="3"/>
        <v>1</v>
      </c>
      <c r="H46" s="707">
        <f t="shared" si="4"/>
        <v>1</v>
      </c>
      <c r="I46" s="705">
        <f t="shared" si="5"/>
        <v>0.2</v>
      </c>
      <c r="J46" s="706">
        <f t="shared" si="5"/>
        <v>0.3</v>
      </c>
      <c r="K46" s="706">
        <f t="shared" si="5"/>
        <v>0.25</v>
      </c>
      <c r="L46" s="706">
        <f t="shared" si="5"/>
        <v>0.05</v>
      </c>
      <c r="M46" s="706">
        <f t="shared" si="5"/>
        <v>0.2</v>
      </c>
      <c r="N46" s="707">
        <f t="shared" si="6"/>
        <v>1</v>
      </c>
      <c r="O46" s="708"/>
      <c r="R46" s="702">
        <f t="shared" si="7"/>
        <v>0.6</v>
      </c>
      <c r="S46" s="703">
        <f t="shared" si="8"/>
        <v>0.71500000000000008</v>
      </c>
    </row>
    <row r="47" spans="2:19">
      <c r="B47" s="704">
        <f t="shared" si="2"/>
        <v>2029</v>
      </c>
      <c r="C47" s="705">
        <f t="shared" si="3"/>
        <v>0</v>
      </c>
      <c r="D47" s="706">
        <f t="shared" si="3"/>
        <v>0</v>
      </c>
      <c r="E47" s="706">
        <f t="shared" si="3"/>
        <v>0</v>
      </c>
      <c r="F47" s="706">
        <f t="shared" si="3"/>
        <v>0</v>
      </c>
      <c r="G47" s="706">
        <f t="shared" si="3"/>
        <v>1</v>
      </c>
      <c r="H47" s="707">
        <f t="shared" si="4"/>
        <v>1</v>
      </c>
      <c r="I47" s="705">
        <f t="shared" si="5"/>
        <v>0.2</v>
      </c>
      <c r="J47" s="706">
        <f t="shared" si="5"/>
        <v>0.3</v>
      </c>
      <c r="K47" s="706">
        <f t="shared" si="5"/>
        <v>0.25</v>
      </c>
      <c r="L47" s="706">
        <f t="shared" si="5"/>
        <v>0.05</v>
      </c>
      <c r="M47" s="706">
        <f t="shared" si="5"/>
        <v>0.2</v>
      </c>
      <c r="N47" s="707">
        <f t="shared" si="6"/>
        <v>1</v>
      </c>
      <c r="O47" s="708"/>
      <c r="R47" s="702">
        <f t="shared" si="7"/>
        <v>0.6</v>
      </c>
      <c r="S47" s="703">
        <f t="shared" si="8"/>
        <v>0.71500000000000008</v>
      </c>
    </row>
    <row r="48" spans="2:19">
      <c r="B48" s="704">
        <f t="shared" si="2"/>
        <v>2030</v>
      </c>
      <c r="C48" s="705">
        <f t="shared" si="3"/>
        <v>0</v>
      </c>
      <c r="D48" s="706">
        <f t="shared" si="3"/>
        <v>0</v>
      </c>
      <c r="E48" s="706">
        <f t="shared" si="3"/>
        <v>0</v>
      </c>
      <c r="F48" s="706">
        <f t="shared" si="3"/>
        <v>0</v>
      </c>
      <c r="G48" s="706">
        <f t="shared" si="3"/>
        <v>1</v>
      </c>
      <c r="H48" s="707">
        <f t="shared" si="4"/>
        <v>1</v>
      </c>
      <c r="I48" s="705">
        <f t="shared" si="5"/>
        <v>0.2</v>
      </c>
      <c r="J48" s="706">
        <f t="shared" si="5"/>
        <v>0.3</v>
      </c>
      <c r="K48" s="706">
        <f t="shared" si="5"/>
        <v>0.25</v>
      </c>
      <c r="L48" s="706">
        <f t="shared" si="5"/>
        <v>0.05</v>
      </c>
      <c r="M48" s="706">
        <f t="shared" si="5"/>
        <v>0.2</v>
      </c>
      <c r="N48" s="707">
        <f t="shared" si="6"/>
        <v>1</v>
      </c>
      <c r="O48" s="708"/>
      <c r="R48" s="702">
        <f t="shared" si="7"/>
        <v>0.6</v>
      </c>
      <c r="S48" s="703">
        <f t="shared" si="8"/>
        <v>0.71500000000000008</v>
      </c>
    </row>
    <row r="49" spans="2:19">
      <c r="B49" s="704">
        <f t="shared" si="2"/>
        <v>2031</v>
      </c>
      <c r="C49" s="705">
        <f t="shared" si="3"/>
        <v>0</v>
      </c>
      <c r="D49" s="706">
        <f t="shared" si="3"/>
        <v>0</v>
      </c>
      <c r="E49" s="706">
        <f t="shared" si="3"/>
        <v>0</v>
      </c>
      <c r="F49" s="706">
        <f t="shared" si="3"/>
        <v>0</v>
      </c>
      <c r="G49" s="706">
        <f t="shared" si="3"/>
        <v>1</v>
      </c>
      <c r="H49" s="707">
        <f t="shared" si="4"/>
        <v>1</v>
      </c>
      <c r="I49" s="705">
        <f t="shared" si="5"/>
        <v>0.2</v>
      </c>
      <c r="J49" s="706">
        <f t="shared" si="5"/>
        <v>0.3</v>
      </c>
      <c r="K49" s="706">
        <f t="shared" si="5"/>
        <v>0.25</v>
      </c>
      <c r="L49" s="706">
        <f t="shared" si="5"/>
        <v>0.05</v>
      </c>
      <c r="M49" s="706">
        <f t="shared" si="5"/>
        <v>0.2</v>
      </c>
      <c r="N49" s="707">
        <f t="shared" si="6"/>
        <v>1</v>
      </c>
      <c r="O49" s="708"/>
      <c r="R49" s="702">
        <f t="shared" si="7"/>
        <v>0.6</v>
      </c>
      <c r="S49" s="703">
        <f t="shared" si="8"/>
        <v>0.71500000000000008</v>
      </c>
    </row>
    <row r="50" spans="2:19">
      <c r="B50" s="704">
        <f t="shared" si="2"/>
        <v>2032</v>
      </c>
      <c r="C50" s="705">
        <f t="shared" si="3"/>
        <v>0</v>
      </c>
      <c r="D50" s="706">
        <f t="shared" si="3"/>
        <v>0</v>
      </c>
      <c r="E50" s="706">
        <f t="shared" si="3"/>
        <v>0</v>
      </c>
      <c r="F50" s="706">
        <f t="shared" si="3"/>
        <v>0</v>
      </c>
      <c r="G50" s="706">
        <f t="shared" si="3"/>
        <v>1</v>
      </c>
      <c r="H50" s="707">
        <f t="shared" si="4"/>
        <v>1</v>
      </c>
      <c r="I50" s="705">
        <f t="shared" si="5"/>
        <v>0.2</v>
      </c>
      <c r="J50" s="706">
        <f t="shared" si="5"/>
        <v>0.3</v>
      </c>
      <c r="K50" s="706">
        <f t="shared" si="5"/>
        <v>0.25</v>
      </c>
      <c r="L50" s="706">
        <f t="shared" si="5"/>
        <v>0.05</v>
      </c>
      <c r="M50" s="706">
        <f t="shared" si="5"/>
        <v>0.2</v>
      </c>
      <c r="N50" s="707">
        <f t="shared" si="6"/>
        <v>1</v>
      </c>
      <c r="O50" s="708"/>
      <c r="R50" s="702">
        <f t="shared" si="7"/>
        <v>0.6</v>
      </c>
      <c r="S50" s="703">
        <f t="shared" si="8"/>
        <v>0.71500000000000008</v>
      </c>
    </row>
    <row r="51" spans="2:19">
      <c r="B51" s="704">
        <f t="shared" ref="B51:B82" si="9">B50+1</f>
        <v>2033</v>
      </c>
      <c r="C51" s="705">
        <f t="shared" ref="C51:G98" si="10">C$16</f>
        <v>0</v>
      </c>
      <c r="D51" s="706">
        <f t="shared" si="10"/>
        <v>0</v>
      </c>
      <c r="E51" s="706">
        <f t="shared" si="10"/>
        <v>0</v>
      </c>
      <c r="F51" s="706">
        <f t="shared" si="10"/>
        <v>0</v>
      </c>
      <c r="G51" s="706">
        <f t="shared" si="10"/>
        <v>1</v>
      </c>
      <c r="H51" s="707">
        <f t="shared" si="4"/>
        <v>1</v>
      </c>
      <c r="I51" s="705">
        <f t="shared" ref="I51:M98" si="11">I$16</f>
        <v>0.2</v>
      </c>
      <c r="J51" s="706">
        <f t="shared" si="11"/>
        <v>0.3</v>
      </c>
      <c r="K51" s="706">
        <f t="shared" si="11"/>
        <v>0.25</v>
      </c>
      <c r="L51" s="706">
        <f t="shared" si="11"/>
        <v>0.05</v>
      </c>
      <c r="M51" s="706">
        <f t="shared" si="11"/>
        <v>0.2</v>
      </c>
      <c r="N51" s="707">
        <f t="shared" si="6"/>
        <v>1</v>
      </c>
      <c r="O51" s="708"/>
      <c r="R51" s="702">
        <f t="shared" si="7"/>
        <v>0.6</v>
      </c>
      <c r="S51" s="703">
        <f t="shared" si="8"/>
        <v>0.71500000000000008</v>
      </c>
    </row>
    <row r="52" spans="2:19">
      <c r="B52" s="704">
        <f t="shared" si="9"/>
        <v>2034</v>
      </c>
      <c r="C52" s="705">
        <f t="shared" si="10"/>
        <v>0</v>
      </c>
      <c r="D52" s="706">
        <f t="shared" si="10"/>
        <v>0</v>
      </c>
      <c r="E52" s="706">
        <f t="shared" si="10"/>
        <v>0</v>
      </c>
      <c r="F52" s="706">
        <f t="shared" si="10"/>
        <v>0</v>
      </c>
      <c r="G52" s="706">
        <f t="shared" si="10"/>
        <v>1</v>
      </c>
      <c r="H52" s="707">
        <f t="shared" si="4"/>
        <v>1</v>
      </c>
      <c r="I52" s="705">
        <f t="shared" si="11"/>
        <v>0.2</v>
      </c>
      <c r="J52" s="706">
        <f t="shared" si="11"/>
        <v>0.3</v>
      </c>
      <c r="K52" s="706">
        <f t="shared" si="11"/>
        <v>0.25</v>
      </c>
      <c r="L52" s="706">
        <f t="shared" si="11"/>
        <v>0.05</v>
      </c>
      <c r="M52" s="706">
        <f t="shared" si="11"/>
        <v>0.2</v>
      </c>
      <c r="N52" s="707">
        <f t="shared" si="6"/>
        <v>1</v>
      </c>
      <c r="O52" s="708"/>
      <c r="R52" s="702">
        <f t="shared" si="7"/>
        <v>0.6</v>
      </c>
      <c r="S52" s="703">
        <f t="shared" si="8"/>
        <v>0.71500000000000008</v>
      </c>
    </row>
    <row r="53" spans="2:19">
      <c r="B53" s="704">
        <f t="shared" si="9"/>
        <v>2035</v>
      </c>
      <c r="C53" s="705">
        <f t="shared" si="10"/>
        <v>0</v>
      </c>
      <c r="D53" s="706">
        <f t="shared" si="10"/>
        <v>0</v>
      </c>
      <c r="E53" s="706">
        <f t="shared" si="10"/>
        <v>0</v>
      </c>
      <c r="F53" s="706">
        <f t="shared" si="10"/>
        <v>0</v>
      </c>
      <c r="G53" s="706">
        <f t="shared" si="10"/>
        <v>1</v>
      </c>
      <c r="H53" s="707">
        <f t="shared" si="4"/>
        <v>1</v>
      </c>
      <c r="I53" s="705">
        <f t="shared" si="11"/>
        <v>0.2</v>
      </c>
      <c r="J53" s="706">
        <f t="shared" si="11"/>
        <v>0.3</v>
      </c>
      <c r="K53" s="706">
        <f t="shared" si="11"/>
        <v>0.25</v>
      </c>
      <c r="L53" s="706">
        <f t="shared" si="11"/>
        <v>0.05</v>
      </c>
      <c r="M53" s="706">
        <f t="shared" si="11"/>
        <v>0.2</v>
      </c>
      <c r="N53" s="707">
        <f t="shared" si="6"/>
        <v>1</v>
      </c>
      <c r="O53" s="708"/>
      <c r="R53" s="702">
        <f t="shared" si="7"/>
        <v>0.6</v>
      </c>
      <c r="S53" s="703">
        <f t="shared" si="8"/>
        <v>0.71500000000000008</v>
      </c>
    </row>
    <row r="54" spans="2:19">
      <c r="B54" s="704">
        <f t="shared" si="9"/>
        <v>2036</v>
      </c>
      <c r="C54" s="705">
        <f t="shared" si="10"/>
        <v>0</v>
      </c>
      <c r="D54" s="706">
        <f t="shared" si="10"/>
        <v>0</v>
      </c>
      <c r="E54" s="706">
        <f t="shared" si="10"/>
        <v>0</v>
      </c>
      <c r="F54" s="706">
        <f t="shared" si="10"/>
        <v>0</v>
      </c>
      <c r="G54" s="706">
        <f t="shared" si="10"/>
        <v>1</v>
      </c>
      <c r="H54" s="707">
        <f t="shared" si="4"/>
        <v>1</v>
      </c>
      <c r="I54" s="705">
        <f t="shared" si="11"/>
        <v>0.2</v>
      </c>
      <c r="J54" s="706">
        <f t="shared" si="11"/>
        <v>0.3</v>
      </c>
      <c r="K54" s="706">
        <f t="shared" si="11"/>
        <v>0.25</v>
      </c>
      <c r="L54" s="706">
        <f t="shared" si="11"/>
        <v>0.05</v>
      </c>
      <c r="M54" s="706">
        <f t="shared" si="11"/>
        <v>0.2</v>
      </c>
      <c r="N54" s="707">
        <f t="shared" si="6"/>
        <v>1</v>
      </c>
      <c r="O54" s="708"/>
      <c r="R54" s="702">
        <f t="shared" si="7"/>
        <v>0.6</v>
      </c>
      <c r="S54" s="703">
        <f t="shared" si="8"/>
        <v>0.71500000000000008</v>
      </c>
    </row>
    <row r="55" spans="2:19">
      <c r="B55" s="704">
        <f t="shared" si="9"/>
        <v>2037</v>
      </c>
      <c r="C55" s="705">
        <f t="shared" si="10"/>
        <v>0</v>
      </c>
      <c r="D55" s="706">
        <f t="shared" si="10"/>
        <v>0</v>
      </c>
      <c r="E55" s="706">
        <f t="shared" si="10"/>
        <v>0</v>
      </c>
      <c r="F55" s="706">
        <f t="shared" si="10"/>
        <v>0</v>
      </c>
      <c r="G55" s="706">
        <f t="shared" si="10"/>
        <v>1</v>
      </c>
      <c r="H55" s="707">
        <f t="shared" si="4"/>
        <v>1</v>
      </c>
      <c r="I55" s="705">
        <f t="shared" si="11"/>
        <v>0.2</v>
      </c>
      <c r="J55" s="706">
        <f t="shared" si="11"/>
        <v>0.3</v>
      </c>
      <c r="K55" s="706">
        <f t="shared" si="11"/>
        <v>0.25</v>
      </c>
      <c r="L55" s="706">
        <f t="shared" si="11"/>
        <v>0.05</v>
      </c>
      <c r="M55" s="706">
        <f t="shared" si="11"/>
        <v>0.2</v>
      </c>
      <c r="N55" s="707">
        <f t="shared" si="6"/>
        <v>1</v>
      </c>
      <c r="O55" s="708"/>
      <c r="R55" s="702">
        <f t="shared" si="7"/>
        <v>0.6</v>
      </c>
      <c r="S55" s="703">
        <f t="shared" si="8"/>
        <v>0.71500000000000008</v>
      </c>
    </row>
    <row r="56" spans="2:19">
      <c r="B56" s="704">
        <f t="shared" si="9"/>
        <v>2038</v>
      </c>
      <c r="C56" s="705">
        <f t="shared" si="10"/>
        <v>0</v>
      </c>
      <c r="D56" s="706">
        <f t="shared" si="10"/>
        <v>0</v>
      </c>
      <c r="E56" s="706">
        <f t="shared" si="10"/>
        <v>0</v>
      </c>
      <c r="F56" s="706">
        <f t="shared" si="10"/>
        <v>0</v>
      </c>
      <c r="G56" s="706">
        <f t="shared" si="10"/>
        <v>1</v>
      </c>
      <c r="H56" s="707">
        <f t="shared" si="4"/>
        <v>1</v>
      </c>
      <c r="I56" s="705">
        <f t="shared" si="11"/>
        <v>0.2</v>
      </c>
      <c r="J56" s="706">
        <f t="shared" si="11"/>
        <v>0.3</v>
      </c>
      <c r="K56" s="706">
        <f t="shared" si="11"/>
        <v>0.25</v>
      </c>
      <c r="L56" s="706">
        <f t="shared" si="11"/>
        <v>0.05</v>
      </c>
      <c r="M56" s="706">
        <f t="shared" si="11"/>
        <v>0.2</v>
      </c>
      <c r="N56" s="707">
        <f t="shared" si="6"/>
        <v>1</v>
      </c>
      <c r="O56" s="708"/>
      <c r="R56" s="702">
        <f t="shared" si="7"/>
        <v>0.6</v>
      </c>
      <c r="S56" s="703">
        <f t="shared" si="8"/>
        <v>0.71500000000000008</v>
      </c>
    </row>
    <row r="57" spans="2:19">
      <c r="B57" s="704">
        <f t="shared" si="9"/>
        <v>2039</v>
      </c>
      <c r="C57" s="705">
        <f t="shared" si="10"/>
        <v>0</v>
      </c>
      <c r="D57" s="706">
        <f t="shared" si="10"/>
        <v>0</v>
      </c>
      <c r="E57" s="706">
        <f t="shared" si="10"/>
        <v>0</v>
      </c>
      <c r="F57" s="706">
        <f t="shared" si="10"/>
        <v>0</v>
      </c>
      <c r="G57" s="706">
        <f t="shared" si="10"/>
        <v>1</v>
      </c>
      <c r="H57" s="707">
        <f t="shared" si="4"/>
        <v>1</v>
      </c>
      <c r="I57" s="705">
        <f t="shared" si="11"/>
        <v>0.2</v>
      </c>
      <c r="J57" s="706">
        <f t="shared" si="11"/>
        <v>0.3</v>
      </c>
      <c r="K57" s="706">
        <f t="shared" si="11"/>
        <v>0.25</v>
      </c>
      <c r="L57" s="706">
        <f t="shared" si="11"/>
        <v>0.05</v>
      </c>
      <c r="M57" s="706">
        <f t="shared" si="11"/>
        <v>0.2</v>
      </c>
      <c r="N57" s="707">
        <f t="shared" si="6"/>
        <v>1</v>
      </c>
      <c r="O57" s="708"/>
      <c r="R57" s="702">
        <f t="shared" si="7"/>
        <v>0.6</v>
      </c>
      <c r="S57" s="703">
        <f t="shared" si="8"/>
        <v>0.71500000000000008</v>
      </c>
    </row>
    <row r="58" spans="2:19">
      <c r="B58" s="704">
        <f t="shared" si="9"/>
        <v>2040</v>
      </c>
      <c r="C58" s="705">
        <f t="shared" si="10"/>
        <v>0</v>
      </c>
      <c r="D58" s="706">
        <f t="shared" si="10"/>
        <v>0</v>
      </c>
      <c r="E58" s="706">
        <f t="shared" si="10"/>
        <v>0</v>
      </c>
      <c r="F58" s="706">
        <f t="shared" si="10"/>
        <v>0</v>
      </c>
      <c r="G58" s="706">
        <f t="shared" si="10"/>
        <v>1</v>
      </c>
      <c r="H58" s="707">
        <f t="shared" si="4"/>
        <v>1</v>
      </c>
      <c r="I58" s="705">
        <f t="shared" si="11"/>
        <v>0.2</v>
      </c>
      <c r="J58" s="706">
        <f t="shared" si="11"/>
        <v>0.3</v>
      </c>
      <c r="K58" s="706">
        <f t="shared" si="11"/>
        <v>0.25</v>
      </c>
      <c r="L58" s="706">
        <f t="shared" si="11"/>
        <v>0.05</v>
      </c>
      <c r="M58" s="706">
        <f t="shared" si="11"/>
        <v>0.2</v>
      </c>
      <c r="N58" s="707">
        <f t="shared" si="6"/>
        <v>1</v>
      </c>
      <c r="O58" s="708"/>
      <c r="R58" s="702">
        <f t="shared" si="7"/>
        <v>0.6</v>
      </c>
      <c r="S58" s="703">
        <f t="shared" si="8"/>
        <v>0.71500000000000008</v>
      </c>
    </row>
    <row r="59" spans="2:19">
      <c r="B59" s="704">
        <f t="shared" si="9"/>
        <v>2041</v>
      </c>
      <c r="C59" s="705">
        <f t="shared" si="10"/>
        <v>0</v>
      </c>
      <c r="D59" s="706">
        <f t="shared" si="10"/>
        <v>0</v>
      </c>
      <c r="E59" s="706">
        <f t="shared" si="10"/>
        <v>0</v>
      </c>
      <c r="F59" s="706">
        <f t="shared" si="10"/>
        <v>0</v>
      </c>
      <c r="G59" s="706">
        <f t="shared" si="10"/>
        <v>1</v>
      </c>
      <c r="H59" s="707">
        <f t="shared" si="4"/>
        <v>1</v>
      </c>
      <c r="I59" s="705">
        <f t="shared" si="11"/>
        <v>0.2</v>
      </c>
      <c r="J59" s="706">
        <f t="shared" si="11"/>
        <v>0.3</v>
      </c>
      <c r="K59" s="706">
        <f t="shared" si="11"/>
        <v>0.25</v>
      </c>
      <c r="L59" s="706">
        <f t="shared" si="11"/>
        <v>0.05</v>
      </c>
      <c r="M59" s="706">
        <f t="shared" si="11"/>
        <v>0.2</v>
      </c>
      <c r="N59" s="707">
        <f t="shared" si="6"/>
        <v>1</v>
      </c>
      <c r="O59" s="708"/>
      <c r="R59" s="702">
        <f t="shared" si="7"/>
        <v>0.6</v>
      </c>
      <c r="S59" s="703">
        <f t="shared" si="8"/>
        <v>0.71500000000000008</v>
      </c>
    </row>
    <row r="60" spans="2:19">
      <c r="B60" s="704">
        <f t="shared" si="9"/>
        <v>2042</v>
      </c>
      <c r="C60" s="705">
        <f t="shared" si="10"/>
        <v>0</v>
      </c>
      <c r="D60" s="706">
        <f t="shared" si="10"/>
        <v>0</v>
      </c>
      <c r="E60" s="706">
        <f t="shared" si="10"/>
        <v>0</v>
      </c>
      <c r="F60" s="706">
        <f t="shared" si="10"/>
        <v>0</v>
      </c>
      <c r="G60" s="706">
        <f t="shared" si="10"/>
        <v>1</v>
      </c>
      <c r="H60" s="707">
        <f t="shared" si="4"/>
        <v>1</v>
      </c>
      <c r="I60" s="705">
        <f t="shared" si="11"/>
        <v>0.2</v>
      </c>
      <c r="J60" s="706">
        <f t="shared" si="11"/>
        <v>0.3</v>
      </c>
      <c r="K60" s="706">
        <f t="shared" si="11"/>
        <v>0.25</v>
      </c>
      <c r="L60" s="706">
        <f t="shared" si="11"/>
        <v>0.05</v>
      </c>
      <c r="M60" s="706">
        <f t="shared" si="11"/>
        <v>0.2</v>
      </c>
      <c r="N60" s="707">
        <f t="shared" si="6"/>
        <v>1</v>
      </c>
      <c r="O60" s="708"/>
      <c r="R60" s="702">
        <f t="shared" si="7"/>
        <v>0.6</v>
      </c>
      <c r="S60" s="703">
        <f t="shared" si="8"/>
        <v>0.71500000000000008</v>
      </c>
    </row>
    <row r="61" spans="2:19">
      <c r="B61" s="704">
        <f t="shared" si="9"/>
        <v>2043</v>
      </c>
      <c r="C61" s="705">
        <f t="shared" si="10"/>
        <v>0</v>
      </c>
      <c r="D61" s="706">
        <f t="shared" si="10"/>
        <v>0</v>
      </c>
      <c r="E61" s="706">
        <f t="shared" si="10"/>
        <v>0</v>
      </c>
      <c r="F61" s="706">
        <f t="shared" si="10"/>
        <v>0</v>
      </c>
      <c r="G61" s="706">
        <f t="shared" si="10"/>
        <v>1</v>
      </c>
      <c r="H61" s="707">
        <f t="shared" si="4"/>
        <v>1</v>
      </c>
      <c r="I61" s="705">
        <f t="shared" si="11"/>
        <v>0.2</v>
      </c>
      <c r="J61" s="706">
        <f t="shared" si="11"/>
        <v>0.3</v>
      </c>
      <c r="K61" s="706">
        <f t="shared" si="11"/>
        <v>0.25</v>
      </c>
      <c r="L61" s="706">
        <f t="shared" si="11"/>
        <v>0.05</v>
      </c>
      <c r="M61" s="706">
        <f t="shared" si="11"/>
        <v>0.2</v>
      </c>
      <c r="N61" s="707">
        <f t="shared" si="6"/>
        <v>1</v>
      </c>
      <c r="O61" s="708"/>
      <c r="R61" s="702">
        <f t="shared" si="7"/>
        <v>0.6</v>
      </c>
      <c r="S61" s="703">
        <f t="shared" si="8"/>
        <v>0.71500000000000008</v>
      </c>
    </row>
    <row r="62" spans="2:19">
      <c r="B62" s="704">
        <f t="shared" si="9"/>
        <v>2044</v>
      </c>
      <c r="C62" s="705">
        <f t="shared" si="10"/>
        <v>0</v>
      </c>
      <c r="D62" s="706">
        <f t="shared" si="10"/>
        <v>0</v>
      </c>
      <c r="E62" s="706">
        <f t="shared" si="10"/>
        <v>0</v>
      </c>
      <c r="F62" s="706">
        <f t="shared" si="10"/>
        <v>0</v>
      </c>
      <c r="G62" s="706">
        <f t="shared" si="10"/>
        <v>1</v>
      </c>
      <c r="H62" s="707">
        <f t="shared" si="4"/>
        <v>1</v>
      </c>
      <c r="I62" s="705">
        <f t="shared" si="11"/>
        <v>0.2</v>
      </c>
      <c r="J62" s="706">
        <f t="shared" si="11"/>
        <v>0.3</v>
      </c>
      <c r="K62" s="706">
        <f t="shared" si="11"/>
        <v>0.25</v>
      </c>
      <c r="L62" s="706">
        <f t="shared" si="11"/>
        <v>0.05</v>
      </c>
      <c r="M62" s="706">
        <f t="shared" si="11"/>
        <v>0.2</v>
      </c>
      <c r="N62" s="707">
        <f t="shared" si="6"/>
        <v>1</v>
      </c>
      <c r="O62" s="708"/>
      <c r="R62" s="702">
        <f t="shared" si="7"/>
        <v>0.6</v>
      </c>
      <c r="S62" s="703">
        <f t="shared" si="8"/>
        <v>0.71500000000000008</v>
      </c>
    </row>
    <row r="63" spans="2:19">
      <c r="B63" s="704">
        <f t="shared" si="9"/>
        <v>2045</v>
      </c>
      <c r="C63" s="705">
        <f t="shared" si="10"/>
        <v>0</v>
      </c>
      <c r="D63" s="706">
        <f t="shared" si="10"/>
        <v>0</v>
      </c>
      <c r="E63" s="706">
        <f t="shared" si="10"/>
        <v>0</v>
      </c>
      <c r="F63" s="706">
        <f t="shared" si="10"/>
        <v>0</v>
      </c>
      <c r="G63" s="706">
        <f t="shared" si="10"/>
        <v>1</v>
      </c>
      <c r="H63" s="707">
        <f t="shared" si="4"/>
        <v>1</v>
      </c>
      <c r="I63" s="705">
        <f t="shared" si="11"/>
        <v>0.2</v>
      </c>
      <c r="J63" s="706">
        <f t="shared" si="11"/>
        <v>0.3</v>
      </c>
      <c r="K63" s="706">
        <f t="shared" si="11"/>
        <v>0.25</v>
      </c>
      <c r="L63" s="706">
        <f t="shared" si="11"/>
        <v>0.05</v>
      </c>
      <c r="M63" s="706">
        <f t="shared" si="11"/>
        <v>0.2</v>
      </c>
      <c r="N63" s="707">
        <f t="shared" si="6"/>
        <v>1</v>
      </c>
      <c r="O63" s="708"/>
      <c r="R63" s="702">
        <f t="shared" si="7"/>
        <v>0.6</v>
      </c>
      <c r="S63" s="703">
        <f t="shared" si="8"/>
        <v>0.71500000000000008</v>
      </c>
    </row>
    <row r="64" spans="2:19">
      <c r="B64" s="704">
        <f t="shared" si="9"/>
        <v>2046</v>
      </c>
      <c r="C64" s="705">
        <f t="shared" si="10"/>
        <v>0</v>
      </c>
      <c r="D64" s="706">
        <f t="shared" si="10"/>
        <v>0</v>
      </c>
      <c r="E64" s="706">
        <f t="shared" si="10"/>
        <v>0</v>
      </c>
      <c r="F64" s="706">
        <f t="shared" si="10"/>
        <v>0</v>
      </c>
      <c r="G64" s="706">
        <f t="shared" si="10"/>
        <v>1</v>
      </c>
      <c r="H64" s="707">
        <f t="shared" si="4"/>
        <v>1</v>
      </c>
      <c r="I64" s="705">
        <f t="shared" si="11"/>
        <v>0.2</v>
      </c>
      <c r="J64" s="706">
        <f t="shared" si="11"/>
        <v>0.3</v>
      </c>
      <c r="K64" s="706">
        <f t="shared" si="11"/>
        <v>0.25</v>
      </c>
      <c r="L64" s="706">
        <f t="shared" si="11"/>
        <v>0.05</v>
      </c>
      <c r="M64" s="706">
        <f t="shared" si="11"/>
        <v>0.2</v>
      </c>
      <c r="N64" s="707">
        <f t="shared" si="6"/>
        <v>1</v>
      </c>
      <c r="O64" s="708"/>
      <c r="R64" s="702">
        <f t="shared" si="7"/>
        <v>0.6</v>
      </c>
      <c r="S64" s="703">
        <f t="shared" si="8"/>
        <v>0.71500000000000008</v>
      </c>
    </row>
    <row r="65" spans="2:19">
      <c r="B65" s="704">
        <f t="shared" si="9"/>
        <v>2047</v>
      </c>
      <c r="C65" s="705">
        <f t="shared" si="10"/>
        <v>0</v>
      </c>
      <c r="D65" s="706">
        <f t="shared" si="10"/>
        <v>0</v>
      </c>
      <c r="E65" s="706">
        <f t="shared" si="10"/>
        <v>0</v>
      </c>
      <c r="F65" s="706">
        <f t="shared" si="10"/>
        <v>0</v>
      </c>
      <c r="G65" s="706">
        <f t="shared" si="10"/>
        <v>1</v>
      </c>
      <c r="H65" s="707">
        <f t="shared" si="4"/>
        <v>1</v>
      </c>
      <c r="I65" s="705">
        <f t="shared" si="11"/>
        <v>0.2</v>
      </c>
      <c r="J65" s="706">
        <f t="shared" si="11"/>
        <v>0.3</v>
      </c>
      <c r="K65" s="706">
        <f t="shared" si="11"/>
        <v>0.25</v>
      </c>
      <c r="L65" s="706">
        <f t="shared" si="11"/>
        <v>0.05</v>
      </c>
      <c r="M65" s="706">
        <f t="shared" si="11"/>
        <v>0.2</v>
      </c>
      <c r="N65" s="707">
        <f t="shared" si="6"/>
        <v>1</v>
      </c>
      <c r="O65" s="708"/>
      <c r="R65" s="702">
        <f t="shared" si="7"/>
        <v>0.6</v>
      </c>
      <c r="S65" s="703">
        <f t="shared" si="8"/>
        <v>0.71500000000000008</v>
      </c>
    </row>
    <row r="66" spans="2:19">
      <c r="B66" s="704">
        <f t="shared" si="9"/>
        <v>2048</v>
      </c>
      <c r="C66" s="705">
        <f t="shared" si="10"/>
        <v>0</v>
      </c>
      <c r="D66" s="706">
        <f t="shared" si="10"/>
        <v>0</v>
      </c>
      <c r="E66" s="706">
        <f t="shared" si="10"/>
        <v>0</v>
      </c>
      <c r="F66" s="706">
        <f t="shared" si="10"/>
        <v>0</v>
      </c>
      <c r="G66" s="706">
        <f t="shared" si="10"/>
        <v>1</v>
      </c>
      <c r="H66" s="707">
        <f t="shared" si="4"/>
        <v>1</v>
      </c>
      <c r="I66" s="705">
        <f t="shared" si="11"/>
        <v>0.2</v>
      </c>
      <c r="J66" s="706">
        <f t="shared" si="11"/>
        <v>0.3</v>
      </c>
      <c r="K66" s="706">
        <f t="shared" si="11"/>
        <v>0.25</v>
      </c>
      <c r="L66" s="706">
        <f t="shared" si="11"/>
        <v>0.05</v>
      </c>
      <c r="M66" s="706">
        <f t="shared" si="11"/>
        <v>0.2</v>
      </c>
      <c r="N66" s="707">
        <f t="shared" si="6"/>
        <v>1</v>
      </c>
      <c r="O66" s="708"/>
      <c r="R66" s="702">
        <f t="shared" si="7"/>
        <v>0.6</v>
      </c>
      <c r="S66" s="703">
        <f t="shared" si="8"/>
        <v>0.71500000000000008</v>
      </c>
    </row>
    <row r="67" spans="2:19">
      <c r="B67" s="704">
        <f t="shared" si="9"/>
        <v>2049</v>
      </c>
      <c r="C67" s="705">
        <f t="shared" si="10"/>
        <v>0</v>
      </c>
      <c r="D67" s="706">
        <f t="shared" si="10"/>
        <v>0</v>
      </c>
      <c r="E67" s="706">
        <f t="shared" si="10"/>
        <v>0</v>
      </c>
      <c r="F67" s="706">
        <f t="shared" si="10"/>
        <v>0</v>
      </c>
      <c r="G67" s="706">
        <f t="shared" si="10"/>
        <v>1</v>
      </c>
      <c r="H67" s="707">
        <f t="shared" si="4"/>
        <v>1</v>
      </c>
      <c r="I67" s="705">
        <f t="shared" si="11"/>
        <v>0.2</v>
      </c>
      <c r="J67" s="706">
        <f t="shared" si="11"/>
        <v>0.3</v>
      </c>
      <c r="K67" s="706">
        <f t="shared" si="11"/>
        <v>0.25</v>
      </c>
      <c r="L67" s="706">
        <f t="shared" si="11"/>
        <v>0.05</v>
      </c>
      <c r="M67" s="706">
        <f t="shared" si="11"/>
        <v>0.2</v>
      </c>
      <c r="N67" s="707">
        <f t="shared" si="6"/>
        <v>1</v>
      </c>
      <c r="O67" s="708"/>
      <c r="R67" s="702">
        <f t="shared" si="7"/>
        <v>0.6</v>
      </c>
      <c r="S67" s="703">
        <f t="shared" si="8"/>
        <v>0.71500000000000008</v>
      </c>
    </row>
    <row r="68" spans="2:19">
      <c r="B68" s="704">
        <f t="shared" si="9"/>
        <v>2050</v>
      </c>
      <c r="C68" s="705">
        <f t="shared" si="10"/>
        <v>0</v>
      </c>
      <c r="D68" s="706">
        <f t="shared" si="10"/>
        <v>0</v>
      </c>
      <c r="E68" s="706">
        <f t="shared" si="10"/>
        <v>0</v>
      </c>
      <c r="F68" s="706">
        <f t="shared" si="10"/>
        <v>0</v>
      </c>
      <c r="G68" s="706">
        <f t="shared" si="10"/>
        <v>1</v>
      </c>
      <c r="H68" s="707">
        <f t="shared" si="4"/>
        <v>1</v>
      </c>
      <c r="I68" s="705">
        <f t="shared" si="11"/>
        <v>0.2</v>
      </c>
      <c r="J68" s="706">
        <f t="shared" si="11"/>
        <v>0.3</v>
      </c>
      <c r="K68" s="706">
        <f t="shared" si="11"/>
        <v>0.25</v>
      </c>
      <c r="L68" s="706">
        <f t="shared" si="11"/>
        <v>0.05</v>
      </c>
      <c r="M68" s="706">
        <f t="shared" si="11"/>
        <v>0.2</v>
      </c>
      <c r="N68" s="707">
        <f t="shared" si="6"/>
        <v>1</v>
      </c>
      <c r="O68" s="708"/>
      <c r="R68" s="702">
        <f t="shared" si="7"/>
        <v>0.6</v>
      </c>
      <c r="S68" s="703">
        <f t="shared" si="8"/>
        <v>0.71500000000000008</v>
      </c>
    </row>
    <row r="69" spans="2:19">
      <c r="B69" s="704">
        <f t="shared" si="9"/>
        <v>2051</v>
      </c>
      <c r="C69" s="705">
        <f t="shared" si="10"/>
        <v>0</v>
      </c>
      <c r="D69" s="706">
        <f t="shared" si="10"/>
        <v>0</v>
      </c>
      <c r="E69" s="706">
        <f t="shared" si="10"/>
        <v>0</v>
      </c>
      <c r="F69" s="706">
        <f t="shared" si="10"/>
        <v>0</v>
      </c>
      <c r="G69" s="706">
        <f t="shared" si="10"/>
        <v>1</v>
      </c>
      <c r="H69" s="707">
        <f t="shared" si="4"/>
        <v>1</v>
      </c>
      <c r="I69" s="705">
        <f t="shared" si="11"/>
        <v>0.2</v>
      </c>
      <c r="J69" s="706">
        <f t="shared" si="11"/>
        <v>0.3</v>
      </c>
      <c r="K69" s="706">
        <f t="shared" si="11"/>
        <v>0.25</v>
      </c>
      <c r="L69" s="706">
        <f t="shared" si="11"/>
        <v>0.05</v>
      </c>
      <c r="M69" s="706">
        <f t="shared" si="11"/>
        <v>0.2</v>
      </c>
      <c r="N69" s="707">
        <f t="shared" si="6"/>
        <v>1</v>
      </c>
      <c r="O69" s="708"/>
      <c r="R69" s="702">
        <f t="shared" si="7"/>
        <v>0.6</v>
      </c>
      <c r="S69" s="703">
        <f t="shared" si="8"/>
        <v>0.71500000000000008</v>
      </c>
    </row>
    <row r="70" spans="2:19">
      <c r="B70" s="704">
        <f t="shared" si="9"/>
        <v>2052</v>
      </c>
      <c r="C70" s="705">
        <f t="shared" si="10"/>
        <v>0</v>
      </c>
      <c r="D70" s="706">
        <f t="shared" si="10"/>
        <v>0</v>
      </c>
      <c r="E70" s="706">
        <f t="shared" si="10"/>
        <v>0</v>
      </c>
      <c r="F70" s="706">
        <f t="shared" si="10"/>
        <v>0</v>
      </c>
      <c r="G70" s="706">
        <f t="shared" si="10"/>
        <v>1</v>
      </c>
      <c r="H70" s="707">
        <f t="shared" si="4"/>
        <v>1</v>
      </c>
      <c r="I70" s="705">
        <f t="shared" si="11"/>
        <v>0.2</v>
      </c>
      <c r="J70" s="706">
        <f t="shared" si="11"/>
        <v>0.3</v>
      </c>
      <c r="K70" s="706">
        <f t="shared" si="11"/>
        <v>0.25</v>
      </c>
      <c r="L70" s="706">
        <f t="shared" si="11"/>
        <v>0.05</v>
      </c>
      <c r="M70" s="706">
        <f t="shared" si="11"/>
        <v>0.2</v>
      </c>
      <c r="N70" s="707">
        <f t="shared" si="6"/>
        <v>1</v>
      </c>
      <c r="O70" s="708"/>
      <c r="R70" s="702">
        <f t="shared" si="7"/>
        <v>0.6</v>
      </c>
      <c r="S70" s="703">
        <f t="shared" si="8"/>
        <v>0.71500000000000008</v>
      </c>
    </row>
    <row r="71" spans="2:19">
      <c r="B71" s="704">
        <f t="shared" si="9"/>
        <v>2053</v>
      </c>
      <c r="C71" s="705">
        <f t="shared" si="10"/>
        <v>0</v>
      </c>
      <c r="D71" s="706">
        <f t="shared" si="10"/>
        <v>0</v>
      </c>
      <c r="E71" s="706">
        <f t="shared" si="10"/>
        <v>0</v>
      </c>
      <c r="F71" s="706">
        <f t="shared" si="10"/>
        <v>0</v>
      </c>
      <c r="G71" s="706">
        <f t="shared" si="10"/>
        <v>1</v>
      </c>
      <c r="H71" s="707">
        <f t="shared" si="4"/>
        <v>1</v>
      </c>
      <c r="I71" s="705">
        <f t="shared" si="11"/>
        <v>0.2</v>
      </c>
      <c r="J71" s="706">
        <f t="shared" si="11"/>
        <v>0.3</v>
      </c>
      <c r="K71" s="706">
        <f t="shared" si="11"/>
        <v>0.25</v>
      </c>
      <c r="L71" s="706">
        <f t="shared" si="11"/>
        <v>0.05</v>
      </c>
      <c r="M71" s="706">
        <f t="shared" si="11"/>
        <v>0.2</v>
      </c>
      <c r="N71" s="707">
        <f t="shared" si="6"/>
        <v>1</v>
      </c>
      <c r="O71" s="708"/>
      <c r="R71" s="702">
        <f t="shared" si="7"/>
        <v>0.6</v>
      </c>
      <c r="S71" s="703">
        <f t="shared" si="8"/>
        <v>0.71500000000000008</v>
      </c>
    </row>
    <row r="72" spans="2:19">
      <c r="B72" s="704">
        <f t="shared" si="9"/>
        <v>2054</v>
      </c>
      <c r="C72" s="705">
        <f t="shared" si="10"/>
        <v>0</v>
      </c>
      <c r="D72" s="706">
        <f t="shared" si="10"/>
        <v>0</v>
      </c>
      <c r="E72" s="706">
        <f t="shared" si="10"/>
        <v>0</v>
      </c>
      <c r="F72" s="706">
        <f t="shared" si="10"/>
        <v>0</v>
      </c>
      <c r="G72" s="706">
        <f t="shared" si="10"/>
        <v>1</v>
      </c>
      <c r="H72" s="707">
        <f t="shared" si="4"/>
        <v>1</v>
      </c>
      <c r="I72" s="705">
        <f t="shared" si="11"/>
        <v>0.2</v>
      </c>
      <c r="J72" s="706">
        <f t="shared" si="11"/>
        <v>0.3</v>
      </c>
      <c r="K72" s="706">
        <f t="shared" si="11"/>
        <v>0.25</v>
      </c>
      <c r="L72" s="706">
        <f t="shared" si="11"/>
        <v>0.05</v>
      </c>
      <c r="M72" s="706">
        <f t="shared" si="11"/>
        <v>0.2</v>
      </c>
      <c r="N72" s="707">
        <f t="shared" si="6"/>
        <v>1</v>
      </c>
      <c r="O72" s="708"/>
      <c r="R72" s="702">
        <f t="shared" si="7"/>
        <v>0.6</v>
      </c>
      <c r="S72" s="703">
        <f t="shared" si="8"/>
        <v>0.71500000000000008</v>
      </c>
    </row>
    <row r="73" spans="2:19">
      <c r="B73" s="704">
        <f t="shared" si="9"/>
        <v>2055</v>
      </c>
      <c r="C73" s="705">
        <f t="shared" si="10"/>
        <v>0</v>
      </c>
      <c r="D73" s="706">
        <f t="shared" si="10"/>
        <v>0</v>
      </c>
      <c r="E73" s="706">
        <f t="shared" si="10"/>
        <v>0</v>
      </c>
      <c r="F73" s="706">
        <f t="shared" si="10"/>
        <v>0</v>
      </c>
      <c r="G73" s="706">
        <f t="shared" si="10"/>
        <v>1</v>
      </c>
      <c r="H73" s="707">
        <f t="shared" si="4"/>
        <v>1</v>
      </c>
      <c r="I73" s="705">
        <f t="shared" si="11"/>
        <v>0.2</v>
      </c>
      <c r="J73" s="706">
        <f t="shared" si="11"/>
        <v>0.3</v>
      </c>
      <c r="K73" s="706">
        <f t="shared" si="11"/>
        <v>0.25</v>
      </c>
      <c r="L73" s="706">
        <f t="shared" si="11"/>
        <v>0.05</v>
      </c>
      <c r="M73" s="706">
        <f t="shared" si="11"/>
        <v>0.2</v>
      </c>
      <c r="N73" s="707">
        <f t="shared" si="6"/>
        <v>1</v>
      </c>
      <c r="O73" s="708"/>
      <c r="R73" s="702">
        <f t="shared" si="7"/>
        <v>0.6</v>
      </c>
      <c r="S73" s="703">
        <f t="shared" si="8"/>
        <v>0.71500000000000008</v>
      </c>
    </row>
    <row r="74" spans="2:19">
      <c r="B74" s="704">
        <f t="shared" si="9"/>
        <v>2056</v>
      </c>
      <c r="C74" s="705">
        <f t="shared" si="10"/>
        <v>0</v>
      </c>
      <c r="D74" s="706">
        <f t="shared" si="10"/>
        <v>0</v>
      </c>
      <c r="E74" s="706">
        <f t="shared" si="10"/>
        <v>0</v>
      </c>
      <c r="F74" s="706">
        <f t="shared" si="10"/>
        <v>0</v>
      </c>
      <c r="G74" s="706">
        <f t="shared" si="10"/>
        <v>1</v>
      </c>
      <c r="H74" s="707">
        <f t="shared" si="4"/>
        <v>1</v>
      </c>
      <c r="I74" s="705">
        <f t="shared" si="11"/>
        <v>0.2</v>
      </c>
      <c r="J74" s="706">
        <f t="shared" si="11"/>
        <v>0.3</v>
      </c>
      <c r="K74" s="706">
        <f t="shared" si="11"/>
        <v>0.25</v>
      </c>
      <c r="L74" s="706">
        <f t="shared" si="11"/>
        <v>0.05</v>
      </c>
      <c r="M74" s="706">
        <f t="shared" si="11"/>
        <v>0.2</v>
      </c>
      <c r="N74" s="707">
        <f t="shared" si="6"/>
        <v>1</v>
      </c>
      <c r="O74" s="708"/>
      <c r="R74" s="702">
        <f t="shared" si="7"/>
        <v>0.6</v>
      </c>
      <c r="S74" s="703">
        <f t="shared" si="8"/>
        <v>0.71500000000000008</v>
      </c>
    </row>
    <row r="75" spans="2:19">
      <c r="B75" s="704">
        <f t="shared" si="9"/>
        <v>2057</v>
      </c>
      <c r="C75" s="705">
        <f t="shared" si="10"/>
        <v>0</v>
      </c>
      <c r="D75" s="706">
        <f t="shared" si="10"/>
        <v>0</v>
      </c>
      <c r="E75" s="706">
        <f t="shared" si="10"/>
        <v>0</v>
      </c>
      <c r="F75" s="706">
        <f t="shared" si="10"/>
        <v>0</v>
      </c>
      <c r="G75" s="706">
        <f t="shared" si="10"/>
        <v>1</v>
      </c>
      <c r="H75" s="707">
        <f t="shared" si="4"/>
        <v>1</v>
      </c>
      <c r="I75" s="705">
        <f t="shared" si="11"/>
        <v>0.2</v>
      </c>
      <c r="J75" s="706">
        <f t="shared" si="11"/>
        <v>0.3</v>
      </c>
      <c r="K75" s="706">
        <f t="shared" si="11"/>
        <v>0.25</v>
      </c>
      <c r="L75" s="706">
        <f t="shared" si="11"/>
        <v>0.05</v>
      </c>
      <c r="M75" s="706">
        <f t="shared" si="11"/>
        <v>0.2</v>
      </c>
      <c r="N75" s="707">
        <f t="shared" si="6"/>
        <v>1</v>
      </c>
      <c r="O75" s="708"/>
      <c r="R75" s="702">
        <f t="shared" si="7"/>
        <v>0.6</v>
      </c>
      <c r="S75" s="703">
        <f t="shared" si="8"/>
        <v>0.71500000000000008</v>
      </c>
    </row>
    <row r="76" spans="2:19">
      <c r="B76" s="704">
        <f t="shared" si="9"/>
        <v>2058</v>
      </c>
      <c r="C76" s="705">
        <f t="shared" si="10"/>
        <v>0</v>
      </c>
      <c r="D76" s="706">
        <f t="shared" si="10"/>
        <v>0</v>
      </c>
      <c r="E76" s="706">
        <f t="shared" si="10"/>
        <v>0</v>
      </c>
      <c r="F76" s="706">
        <f t="shared" si="10"/>
        <v>0</v>
      </c>
      <c r="G76" s="706">
        <f t="shared" si="10"/>
        <v>1</v>
      </c>
      <c r="H76" s="707">
        <f t="shared" si="4"/>
        <v>1</v>
      </c>
      <c r="I76" s="705">
        <f t="shared" si="11"/>
        <v>0.2</v>
      </c>
      <c r="J76" s="706">
        <f t="shared" si="11"/>
        <v>0.3</v>
      </c>
      <c r="K76" s="706">
        <f t="shared" si="11"/>
        <v>0.25</v>
      </c>
      <c r="L76" s="706">
        <f t="shared" si="11"/>
        <v>0.05</v>
      </c>
      <c r="M76" s="706">
        <f t="shared" si="11"/>
        <v>0.2</v>
      </c>
      <c r="N76" s="707">
        <f t="shared" si="6"/>
        <v>1</v>
      </c>
      <c r="O76" s="708"/>
      <c r="R76" s="702">
        <f t="shared" si="7"/>
        <v>0.6</v>
      </c>
      <c r="S76" s="703">
        <f t="shared" si="8"/>
        <v>0.71500000000000008</v>
      </c>
    </row>
    <row r="77" spans="2:19">
      <c r="B77" s="704">
        <f t="shared" si="9"/>
        <v>2059</v>
      </c>
      <c r="C77" s="705">
        <f t="shared" si="10"/>
        <v>0</v>
      </c>
      <c r="D77" s="706">
        <f t="shared" si="10"/>
        <v>0</v>
      </c>
      <c r="E77" s="706">
        <f t="shared" si="10"/>
        <v>0</v>
      </c>
      <c r="F77" s="706">
        <f t="shared" si="10"/>
        <v>0</v>
      </c>
      <c r="G77" s="706">
        <f t="shared" si="10"/>
        <v>1</v>
      </c>
      <c r="H77" s="707">
        <f t="shared" si="4"/>
        <v>1</v>
      </c>
      <c r="I77" s="705">
        <f t="shared" si="11"/>
        <v>0.2</v>
      </c>
      <c r="J77" s="706">
        <f t="shared" si="11"/>
        <v>0.3</v>
      </c>
      <c r="K77" s="706">
        <f t="shared" si="11"/>
        <v>0.25</v>
      </c>
      <c r="L77" s="706">
        <f t="shared" si="11"/>
        <v>0.05</v>
      </c>
      <c r="M77" s="706">
        <f t="shared" si="11"/>
        <v>0.2</v>
      </c>
      <c r="N77" s="707">
        <f t="shared" si="6"/>
        <v>1</v>
      </c>
      <c r="O77" s="708"/>
      <c r="R77" s="702">
        <f t="shared" si="7"/>
        <v>0.6</v>
      </c>
      <c r="S77" s="703">
        <f t="shared" si="8"/>
        <v>0.71500000000000008</v>
      </c>
    </row>
    <row r="78" spans="2:19">
      <c r="B78" s="704">
        <f t="shared" si="9"/>
        <v>2060</v>
      </c>
      <c r="C78" s="705">
        <f t="shared" si="10"/>
        <v>0</v>
      </c>
      <c r="D78" s="706">
        <f t="shared" si="10"/>
        <v>0</v>
      </c>
      <c r="E78" s="706">
        <f t="shared" si="10"/>
        <v>0</v>
      </c>
      <c r="F78" s="706">
        <f t="shared" si="10"/>
        <v>0</v>
      </c>
      <c r="G78" s="706">
        <f t="shared" si="10"/>
        <v>1</v>
      </c>
      <c r="H78" s="707">
        <f t="shared" si="4"/>
        <v>1</v>
      </c>
      <c r="I78" s="705">
        <f t="shared" si="11"/>
        <v>0.2</v>
      </c>
      <c r="J78" s="706">
        <f t="shared" si="11"/>
        <v>0.3</v>
      </c>
      <c r="K78" s="706">
        <f t="shared" si="11"/>
        <v>0.25</v>
      </c>
      <c r="L78" s="706">
        <f t="shared" si="11"/>
        <v>0.05</v>
      </c>
      <c r="M78" s="706">
        <f t="shared" si="11"/>
        <v>0.2</v>
      </c>
      <c r="N78" s="707">
        <f t="shared" si="6"/>
        <v>1</v>
      </c>
      <c r="O78" s="708"/>
      <c r="R78" s="702">
        <f t="shared" si="7"/>
        <v>0.6</v>
      </c>
      <c r="S78" s="703">
        <f t="shared" si="8"/>
        <v>0.71500000000000008</v>
      </c>
    </row>
    <row r="79" spans="2:19">
      <c r="B79" s="704">
        <f t="shared" si="9"/>
        <v>2061</v>
      </c>
      <c r="C79" s="705">
        <f t="shared" si="10"/>
        <v>0</v>
      </c>
      <c r="D79" s="706">
        <f t="shared" si="10"/>
        <v>0</v>
      </c>
      <c r="E79" s="706">
        <f t="shared" si="10"/>
        <v>0</v>
      </c>
      <c r="F79" s="706">
        <f t="shared" si="10"/>
        <v>0</v>
      </c>
      <c r="G79" s="706">
        <f t="shared" si="10"/>
        <v>1</v>
      </c>
      <c r="H79" s="707">
        <f t="shared" si="4"/>
        <v>1</v>
      </c>
      <c r="I79" s="705">
        <f t="shared" si="11"/>
        <v>0.2</v>
      </c>
      <c r="J79" s="706">
        <f t="shared" si="11"/>
        <v>0.3</v>
      </c>
      <c r="K79" s="706">
        <f t="shared" si="11"/>
        <v>0.25</v>
      </c>
      <c r="L79" s="706">
        <f t="shared" si="11"/>
        <v>0.05</v>
      </c>
      <c r="M79" s="706">
        <f t="shared" si="11"/>
        <v>0.2</v>
      </c>
      <c r="N79" s="707">
        <f t="shared" si="6"/>
        <v>1</v>
      </c>
      <c r="O79" s="708"/>
      <c r="R79" s="702">
        <f t="shared" si="7"/>
        <v>0.6</v>
      </c>
      <c r="S79" s="703">
        <f t="shared" si="8"/>
        <v>0.71500000000000008</v>
      </c>
    </row>
    <row r="80" spans="2:19">
      <c r="B80" s="704">
        <f t="shared" si="9"/>
        <v>2062</v>
      </c>
      <c r="C80" s="705">
        <f t="shared" si="10"/>
        <v>0</v>
      </c>
      <c r="D80" s="706">
        <f t="shared" si="10"/>
        <v>0</v>
      </c>
      <c r="E80" s="706">
        <f t="shared" si="10"/>
        <v>0</v>
      </c>
      <c r="F80" s="706">
        <f t="shared" si="10"/>
        <v>0</v>
      </c>
      <c r="G80" s="706">
        <f t="shared" si="10"/>
        <v>1</v>
      </c>
      <c r="H80" s="707">
        <f t="shared" si="4"/>
        <v>1</v>
      </c>
      <c r="I80" s="705">
        <f t="shared" si="11"/>
        <v>0.2</v>
      </c>
      <c r="J80" s="706">
        <f t="shared" si="11"/>
        <v>0.3</v>
      </c>
      <c r="K80" s="706">
        <f t="shared" si="11"/>
        <v>0.25</v>
      </c>
      <c r="L80" s="706">
        <f t="shared" si="11"/>
        <v>0.05</v>
      </c>
      <c r="M80" s="706">
        <f t="shared" si="11"/>
        <v>0.2</v>
      </c>
      <c r="N80" s="707">
        <f t="shared" si="6"/>
        <v>1</v>
      </c>
      <c r="O80" s="708"/>
      <c r="R80" s="702">
        <f t="shared" si="7"/>
        <v>0.6</v>
      </c>
      <c r="S80" s="703">
        <f t="shared" si="8"/>
        <v>0.71500000000000008</v>
      </c>
    </row>
    <row r="81" spans="2:19">
      <c r="B81" s="704">
        <f t="shared" si="9"/>
        <v>2063</v>
      </c>
      <c r="C81" s="705">
        <f t="shared" si="10"/>
        <v>0</v>
      </c>
      <c r="D81" s="706">
        <f t="shared" si="10"/>
        <v>0</v>
      </c>
      <c r="E81" s="706">
        <f t="shared" si="10"/>
        <v>0</v>
      </c>
      <c r="F81" s="706">
        <f t="shared" si="10"/>
        <v>0</v>
      </c>
      <c r="G81" s="706">
        <f t="shared" si="10"/>
        <v>1</v>
      </c>
      <c r="H81" s="707">
        <f t="shared" si="4"/>
        <v>1</v>
      </c>
      <c r="I81" s="705">
        <f t="shared" si="11"/>
        <v>0.2</v>
      </c>
      <c r="J81" s="706">
        <f t="shared" si="11"/>
        <v>0.3</v>
      </c>
      <c r="K81" s="706">
        <f t="shared" si="11"/>
        <v>0.25</v>
      </c>
      <c r="L81" s="706">
        <f t="shared" si="11"/>
        <v>0.05</v>
      </c>
      <c r="M81" s="706">
        <f t="shared" si="11"/>
        <v>0.2</v>
      </c>
      <c r="N81" s="707">
        <f t="shared" si="6"/>
        <v>1</v>
      </c>
      <c r="O81" s="708"/>
      <c r="R81" s="702">
        <f t="shared" si="7"/>
        <v>0.6</v>
      </c>
      <c r="S81" s="703">
        <f t="shared" si="8"/>
        <v>0.71500000000000008</v>
      </c>
    </row>
    <row r="82" spans="2:19">
      <c r="B82" s="704">
        <f t="shared" si="9"/>
        <v>2064</v>
      </c>
      <c r="C82" s="705">
        <f t="shared" si="10"/>
        <v>0</v>
      </c>
      <c r="D82" s="706">
        <f t="shared" si="10"/>
        <v>0</v>
      </c>
      <c r="E82" s="706">
        <f t="shared" si="10"/>
        <v>0</v>
      </c>
      <c r="F82" s="706">
        <f t="shared" si="10"/>
        <v>0</v>
      </c>
      <c r="G82" s="706">
        <f t="shared" si="10"/>
        <v>1</v>
      </c>
      <c r="H82" s="707">
        <f t="shared" si="4"/>
        <v>1</v>
      </c>
      <c r="I82" s="705">
        <f t="shared" si="11"/>
        <v>0.2</v>
      </c>
      <c r="J82" s="706">
        <f t="shared" si="11"/>
        <v>0.3</v>
      </c>
      <c r="K82" s="706">
        <f t="shared" si="11"/>
        <v>0.25</v>
      </c>
      <c r="L82" s="706">
        <f t="shared" si="11"/>
        <v>0.05</v>
      </c>
      <c r="M82" s="706">
        <f t="shared" si="11"/>
        <v>0.2</v>
      </c>
      <c r="N82" s="707">
        <f t="shared" si="6"/>
        <v>1</v>
      </c>
      <c r="O82" s="708"/>
      <c r="R82" s="702">
        <f t="shared" si="7"/>
        <v>0.6</v>
      </c>
      <c r="S82" s="703">
        <f t="shared" si="8"/>
        <v>0.71500000000000008</v>
      </c>
    </row>
    <row r="83" spans="2:19">
      <c r="B83" s="704">
        <f t="shared" ref="B83:B98" si="12">B82+1</f>
        <v>2065</v>
      </c>
      <c r="C83" s="705">
        <f t="shared" si="10"/>
        <v>0</v>
      </c>
      <c r="D83" s="706">
        <f t="shared" si="10"/>
        <v>0</v>
      </c>
      <c r="E83" s="706">
        <f t="shared" si="10"/>
        <v>0</v>
      </c>
      <c r="F83" s="706">
        <f t="shared" si="10"/>
        <v>0</v>
      </c>
      <c r="G83" s="706">
        <f t="shared" si="10"/>
        <v>1</v>
      </c>
      <c r="H83" s="707">
        <f t="shared" ref="H83:H98" si="13">SUM(C83:G83)</f>
        <v>1</v>
      </c>
      <c r="I83" s="705">
        <f t="shared" si="11"/>
        <v>0.2</v>
      </c>
      <c r="J83" s="706">
        <f t="shared" si="11"/>
        <v>0.3</v>
      </c>
      <c r="K83" s="706">
        <f t="shared" si="11"/>
        <v>0.25</v>
      </c>
      <c r="L83" s="706">
        <f t="shared" si="11"/>
        <v>0.05</v>
      </c>
      <c r="M83" s="706">
        <f t="shared" si="11"/>
        <v>0.2</v>
      </c>
      <c r="N83" s="707">
        <f t="shared" ref="N83:N98" si="14">SUM(I83:M83)</f>
        <v>1</v>
      </c>
      <c r="O83" s="708"/>
      <c r="R83" s="702">
        <f t="shared" ref="R83:R98" si="15">C83*C$13+D83*D$13+E83*E$13+F83*F$13+G83*G$13</f>
        <v>0.6</v>
      </c>
      <c r="S83" s="703">
        <f t="shared" ref="S83:S98" si="16">I83*I$13+J83*J$13+K83*K$13+L83*L$13+M83*M$13</f>
        <v>0.71500000000000008</v>
      </c>
    </row>
    <row r="84" spans="2:19">
      <c r="B84" s="704">
        <f t="shared" si="12"/>
        <v>2066</v>
      </c>
      <c r="C84" s="705">
        <f t="shared" si="10"/>
        <v>0</v>
      </c>
      <c r="D84" s="706">
        <f t="shared" si="10"/>
        <v>0</v>
      </c>
      <c r="E84" s="706">
        <f t="shared" si="10"/>
        <v>0</v>
      </c>
      <c r="F84" s="706">
        <f t="shared" si="10"/>
        <v>0</v>
      </c>
      <c r="G84" s="706">
        <f t="shared" si="10"/>
        <v>1</v>
      </c>
      <c r="H84" s="707">
        <f t="shared" si="13"/>
        <v>1</v>
      </c>
      <c r="I84" s="705">
        <f t="shared" si="11"/>
        <v>0.2</v>
      </c>
      <c r="J84" s="706">
        <f t="shared" si="11"/>
        <v>0.3</v>
      </c>
      <c r="K84" s="706">
        <f t="shared" si="11"/>
        <v>0.25</v>
      </c>
      <c r="L84" s="706">
        <f t="shared" si="11"/>
        <v>0.05</v>
      </c>
      <c r="M84" s="706">
        <f t="shared" si="11"/>
        <v>0.2</v>
      </c>
      <c r="N84" s="707">
        <f t="shared" si="14"/>
        <v>1</v>
      </c>
      <c r="O84" s="708"/>
      <c r="R84" s="702">
        <f t="shared" si="15"/>
        <v>0.6</v>
      </c>
      <c r="S84" s="703">
        <f t="shared" si="16"/>
        <v>0.71500000000000008</v>
      </c>
    </row>
    <row r="85" spans="2:19">
      <c r="B85" s="704">
        <f t="shared" si="12"/>
        <v>2067</v>
      </c>
      <c r="C85" s="705">
        <f t="shared" si="10"/>
        <v>0</v>
      </c>
      <c r="D85" s="706">
        <f t="shared" si="10"/>
        <v>0</v>
      </c>
      <c r="E85" s="706">
        <f t="shared" si="10"/>
        <v>0</v>
      </c>
      <c r="F85" s="706">
        <f t="shared" si="10"/>
        <v>0</v>
      </c>
      <c r="G85" s="706">
        <f t="shared" si="10"/>
        <v>1</v>
      </c>
      <c r="H85" s="707">
        <f t="shared" si="13"/>
        <v>1</v>
      </c>
      <c r="I85" s="705">
        <f t="shared" si="11"/>
        <v>0.2</v>
      </c>
      <c r="J85" s="706">
        <f t="shared" si="11"/>
        <v>0.3</v>
      </c>
      <c r="K85" s="706">
        <f t="shared" si="11"/>
        <v>0.25</v>
      </c>
      <c r="L85" s="706">
        <f t="shared" si="11"/>
        <v>0.05</v>
      </c>
      <c r="M85" s="706">
        <f t="shared" si="11"/>
        <v>0.2</v>
      </c>
      <c r="N85" s="707">
        <f t="shared" si="14"/>
        <v>1</v>
      </c>
      <c r="O85" s="708"/>
      <c r="R85" s="702">
        <f t="shared" si="15"/>
        <v>0.6</v>
      </c>
      <c r="S85" s="703">
        <f t="shared" si="16"/>
        <v>0.71500000000000008</v>
      </c>
    </row>
    <row r="86" spans="2:19">
      <c r="B86" s="704">
        <f t="shared" si="12"/>
        <v>2068</v>
      </c>
      <c r="C86" s="705">
        <f t="shared" si="10"/>
        <v>0</v>
      </c>
      <c r="D86" s="706">
        <f t="shared" si="10"/>
        <v>0</v>
      </c>
      <c r="E86" s="706">
        <f t="shared" si="10"/>
        <v>0</v>
      </c>
      <c r="F86" s="706">
        <f t="shared" si="10"/>
        <v>0</v>
      </c>
      <c r="G86" s="706">
        <f t="shared" si="10"/>
        <v>1</v>
      </c>
      <c r="H86" s="707">
        <f t="shared" si="13"/>
        <v>1</v>
      </c>
      <c r="I86" s="705">
        <f t="shared" si="11"/>
        <v>0.2</v>
      </c>
      <c r="J86" s="706">
        <f t="shared" si="11"/>
        <v>0.3</v>
      </c>
      <c r="K86" s="706">
        <f t="shared" si="11"/>
        <v>0.25</v>
      </c>
      <c r="L86" s="706">
        <f t="shared" si="11"/>
        <v>0.05</v>
      </c>
      <c r="M86" s="706">
        <f t="shared" si="11"/>
        <v>0.2</v>
      </c>
      <c r="N86" s="707">
        <f t="shared" si="14"/>
        <v>1</v>
      </c>
      <c r="O86" s="708"/>
      <c r="R86" s="702">
        <f t="shared" si="15"/>
        <v>0.6</v>
      </c>
      <c r="S86" s="703">
        <f t="shared" si="16"/>
        <v>0.71500000000000008</v>
      </c>
    </row>
    <row r="87" spans="2:19">
      <c r="B87" s="704">
        <f t="shared" si="12"/>
        <v>2069</v>
      </c>
      <c r="C87" s="705">
        <f t="shared" si="10"/>
        <v>0</v>
      </c>
      <c r="D87" s="706">
        <f t="shared" si="10"/>
        <v>0</v>
      </c>
      <c r="E87" s="706">
        <f t="shared" si="10"/>
        <v>0</v>
      </c>
      <c r="F87" s="706">
        <f t="shared" si="10"/>
        <v>0</v>
      </c>
      <c r="G87" s="706">
        <f t="shared" si="10"/>
        <v>1</v>
      </c>
      <c r="H87" s="707">
        <f t="shared" si="13"/>
        <v>1</v>
      </c>
      <c r="I87" s="705">
        <f t="shared" si="11"/>
        <v>0.2</v>
      </c>
      <c r="J87" s="706">
        <f t="shared" si="11"/>
        <v>0.3</v>
      </c>
      <c r="K87" s="706">
        <f t="shared" si="11"/>
        <v>0.25</v>
      </c>
      <c r="L87" s="706">
        <f t="shared" si="11"/>
        <v>0.05</v>
      </c>
      <c r="M87" s="706">
        <f t="shared" si="11"/>
        <v>0.2</v>
      </c>
      <c r="N87" s="707">
        <f t="shared" si="14"/>
        <v>1</v>
      </c>
      <c r="O87" s="708"/>
      <c r="R87" s="702">
        <f t="shared" si="15"/>
        <v>0.6</v>
      </c>
      <c r="S87" s="703">
        <f t="shared" si="16"/>
        <v>0.71500000000000008</v>
      </c>
    </row>
    <row r="88" spans="2:19">
      <c r="B88" s="704">
        <f t="shared" si="12"/>
        <v>2070</v>
      </c>
      <c r="C88" s="705">
        <f t="shared" si="10"/>
        <v>0</v>
      </c>
      <c r="D88" s="706">
        <f t="shared" si="10"/>
        <v>0</v>
      </c>
      <c r="E88" s="706">
        <f t="shared" si="10"/>
        <v>0</v>
      </c>
      <c r="F88" s="706">
        <f t="shared" si="10"/>
        <v>0</v>
      </c>
      <c r="G88" s="706">
        <f t="shared" si="10"/>
        <v>1</v>
      </c>
      <c r="H88" s="707">
        <f t="shared" si="13"/>
        <v>1</v>
      </c>
      <c r="I88" s="705">
        <f t="shared" si="11"/>
        <v>0.2</v>
      </c>
      <c r="J88" s="706">
        <f t="shared" si="11"/>
        <v>0.3</v>
      </c>
      <c r="K88" s="706">
        <f t="shared" si="11"/>
        <v>0.25</v>
      </c>
      <c r="L88" s="706">
        <f t="shared" si="11"/>
        <v>0.05</v>
      </c>
      <c r="M88" s="706">
        <f t="shared" si="11"/>
        <v>0.2</v>
      </c>
      <c r="N88" s="707">
        <f t="shared" si="14"/>
        <v>1</v>
      </c>
      <c r="O88" s="708"/>
      <c r="R88" s="702">
        <f t="shared" si="15"/>
        <v>0.6</v>
      </c>
      <c r="S88" s="703">
        <f t="shared" si="16"/>
        <v>0.71500000000000008</v>
      </c>
    </row>
    <row r="89" spans="2:19">
      <c r="B89" s="704">
        <f t="shared" si="12"/>
        <v>2071</v>
      </c>
      <c r="C89" s="705">
        <f t="shared" si="10"/>
        <v>0</v>
      </c>
      <c r="D89" s="706">
        <f t="shared" si="10"/>
        <v>0</v>
      </c>
      <c r="E89" s="706">
        <f t="shared" si="10"/>
        <v>0</v>
      </c>
      <c r="F89" s="706">
        <f t="shared" si="10"/>
        <v>0</v>
      </c>
      <c r="G89" s="706">
        <f t="shared" si="10"/>
        <v>1</v>
      </c>
      <c r="H89" s="707">
        <f t="shared" si="13"/>
        <v>1</v>
      </c>
      <c r="I89" s="705">
        <f t="shared" si="11"/>
        <v>0.2</v>
      </c>
      <c r="J89" s="706">
        <f t="shared" si="11"/>
        <v>0.3</v>
      </c>
      <c r="K89" s="706">
        <f t="shared" si="11"/>
        <v>0.25</v>
      </c>
      <c r="L89" s="706">
        <f t="shared" si="11"/>
        <v>0.05</v>
      </c>
      <c r="M89" s="706">
        <f t="shared" si="11"/>
        <v>0.2</v>
      </c>
      <c r="N89" s="707">
        <f t="shared" si="14"/>
        <v>1</v>
      </c>
      <c r="O89" s="708"/>
      <c r="R89" s="702">
        <f t="shared" si="15"/>
        <v>0.6</v>
      </c>
      <c r="S89" s="703">
        <f t="shared" si="16"/>
        <v>0.71500000000000008</v>
      </c>
    </row>
    <row r="90" spans="2:19">
      <c r="B90" s="704">
        <f t="shared" si="12"/>
        <v>2072</v>
      </c>
      <c r="C90" s="705">
        <f t="shared" si="10"/>
        <v>0</v>
      </c>
      <c r="D90" s="706">
        <f t="shared" si="10"/>
        <v>0</v>
      </c>
      <c r="E90" s="706">
        <f t="shared" si="10"/>
        <v>0</v>
      </c>
      <c r="F90" s="706">
        <f t="shared" si="10"/>
        <v>0</v>
      </c>
      <c r="G90" s="706">
        <f t="shared" si="10"/>
        <v>1</v>
      </c>
      <c r="H90" s="707">
        <f t="shared" si="13"/>
        <v>1</v>
      </c>
      <c r="I90" s="705">
        <f t="shared" si="11"/>
        <v>0.2</v>
      </c>
      <c r="J90" s="706">
        <f t="shared" si="11"/>
        <v>0.3</v>
      </c>
      <c r="K90" s="706">
        <f t="shared" si="11"/>
        <v>0.25</v>
      </c>
      <c r="L90" s="706">
        <f t="shared" si="11"/>
        <v>0.05</v>
      </c>
      <c r="M90" s="706">
        <f t="shared" si="11"/>
        <v>0.2</v>
      </c>
      <c r="N90" s="707">
        <f t="shared" si="14"/>
        <v>1</v>
      </c>
      <c r="O90" s="708"/>
      <c r="R90" s="702">
        <f t="shared" si="15"/>
        <v>0.6</v>
      </c>
      <c r="S90" s="703">
        <f t="shared" si="16"/>
        <v>0.71500000000000008</v>
      </c>
    </row>
    <row r="91" spans="2:19">
      <c r="B91" s="704">
        <f t="shared" si="12"/>
        <v>2073</v>
      </c>
      <c r="C91" s="705">
        <f t="shared" si="10"/>
        <v>0</v>
      </c>
      <c r="D91" s="706">
        <f t="shared" si="10"/>
        <v>0</v>
      </c>
      <c r="E91" s="706">
        <f t="shared" si="10"/>
        <v>0</v>
      </c>
      <c r="F91" s="706">
        <f t="shared" si="10"/>
        <v>0</v>
      </c>
      <c r="G91" s="706">
        <f t="shared" si="10"/>
        <v>1</v>
      </c>
      <c r="H91" s="707">
        <f t="shared" si="13"/>
        <v>1</v>
      </c>
      <c r="I91" s="705">
        <f t="shared" si="11"/>
        <v>0.2</v>
      </c>
      <c r="J91" s="706">
        <f t="shared" si="11"/>
        <v>0.3</v>
      </c>
      <c r="K91" s="706">
        <f t="shared" si="11"/>
        <v>0.25</v>
      </c>
      <c r="L91" s="706">
        <f t="shared" si="11"/>
        <v>0.05</v>
      </c>
      <c r="M91" s="706">
        <f t="shared" si="11"/>
        <v>0.2</v>
      </c>
      <c r="N91" s="707">
        <f t="shared" si="14"/>
        <v>1</v>
      </c>
      <c r="O91" s="708"/>
      <c r="R91" s="702">
        <f t="shared" si="15"/>
        <v>0.6</v>
      </c>
      <c r="S91" s="703">
        <f t="shared" si="16"/>
        <v>0.71500000000000008</v>
      </c>
    </row>
    <row r="92" spans="2:19">
      <c r="B92" s="704">
        <f t="shared" si="12"/>
        <v>2074</v>
      </c>
      <c r="C92" s="705">
        <f t="shared" si="10"/>
        <v>0</v>
      </c>
      <c r="D92" s="706">
        <f t="shared" si="10"/>
        <v>0</v>
      </c>
      <c r="E92" s="706">
        <f t="shared" si="10"/>
        <v>0</v>
      </c>
      <c r="F92" s="706">
        <f t="shared" si="10"/>
        <v>0</v>
      </c>
      <c r="G92" s="706">
        <f t="shared" si="10"/>
        <v>1</v>
      </c>
      <c r="H92" s="707">
        <f t="shared" si="13"/>
        <v>1</v>
      </c>
      <c r="I92" s="705">
        <f t="shared" si="11"/>
        <v>0.2</v>
      </c>
      <c r="J92" s="706">
        <f t="shared" si="11"/>
        <v>0.3</v>
      </c>
      <c r="K92" s="706">
        <f t="shared" si="11"/>
        <v>0.25</v>
      </c>
      <c r="L92" s="706">
        <f t="shared" si="11"/>
        <v>0.05</v>
      </c>
      <c r="M92" s="706">
        <f t="shared" si="11"/>
        <v>0.2</v>
      </c>
      <c r="N92" s="707">
        <f t="shared" si="14"/>
        <v>1</v>
      </c>
      <c r="O92" s="708"/>
      <c r="R92" s="702">
        <f t="shared" si="15"/>
        <v>0.6</v>
      </c>
      <c r="S92" s="703">
        <f t="shared" si="16"/>
        <v>0.71500000000000008</v>
      </c>
    </row>
    <row r="93" spans="2:19">
      <c r="B93" s="704">
        <f t="shared" si="12"/>
        <v>2075</v>
      </c>
      <c r="C93" s="705">
        <f t="shared" si="10"/>
        <v>0</v>
      </c>
      <c r="D93" s="706">
        <f t="shared" si="10"/>
        <v>0</v>
      </c>
      <c r="E93" s="706">
        <f t="shared" si="10"/>
        <v>0</v>
      </c>
      <c r="F93" s="706">
        <f t="shared" si="10"/>
        <v>0</v>
      </c>
      <c r="G93" s="706">
        <f t="shared" si="10"/>
        <v>1</v>
      </c>
      <c r="H93" s="707">
        <f t="shared" si="13"/>
        <v>1</v>
      </c>
      <c r="I93" s="705">
        <f t="shared" si="11"/>
        <v>0.2</v>
      </c>
      <c r="J93" s="706">
        <f t="shared" si="11"/>
        <v>0.3</v>
      </c>
      <c r="K93" s="706">
        <f t="shared" si="11"/>
        <v>0.25</v>
      </c>
      <c r="L93" s="706">
        <f t="shared" si="11"/>
        <v>0.05</v>
      </c>
      <c r="M93" s="706">
        <f t="shared" si="11"/>
        <v>0.2</v>
      </c>
      <c r="N93" s="707">
        <f t="shared" si="14"/>
        <v>1</v>
      </c>
      <c r="O93" s="708"/>
      <c r="R93" s="702">
        <f t="shared" si="15"/>
        <v>0.6</v>
      </c>
      <c r="S93" s="703">
        <f t="shared" si="16"/>
        <v>0.71500000000000008</v>
      </c>
    </row>
    <row r="94" spans="2:19">
      <c r="B94" s="704">
        <f t="shared" si="12"/>
        <v>2076</v>
      </c>
      <c r="C94" s="705">
        <f t="shared" si="10"/>
        <v>0</v>
      </c>
      <c r="D94" s="706">
        <f t="shared" si="10"/>
        <v>0</v>
      </c>
      <c r="E94" s="706">
        <f t="shared" si="10"/>
        <v>0</v>
      </c>
      <c r="F94" s="706">
        <f t="shared" si="10"/>
        <v>0</v>
      </c>
      <c r="G94" s="706">
        <f t="shared" si="10"/>
        <v>1</v>
      </c>
      <c r="H94" s="707">
        <f t="shared" si="13"/>
        <v>1</v>
      </c>
      <c r="I94" s="705">
        <f t="shared" si="11"/>
        <v>0.2</v>
      </c>
      <c r="J94" s="706">
        <f t="shared" si="11"/>
        <v>0.3</v>
      </c>
      <c r="K94" s="706">
        <f t="shared" si="11"/>
        <v>0.25</v>
      </c>
      <c r="L94" s="706">
        <f t="shared" si="11"/>
        <v>0.05</v>
      </c>
      <c r="M94" s="706">
        <f t="shared" si="11"/>
        <v>0.2</v>
      </c>
      <c r="N94" s="707">
        <f t="shared" si="14"/>
        <v>1</v>
      </c>
      <c r="O94" s="708"/>
      <c r="R94" s="702">
        <f t="shared" si="15"/>
        <v>0.6</v>
      </c>
      <c r="S94" s="703">
        <f t="shared" si="16"/>
        <v>0.71500000000000008</v>
      </c>
    </row>
    <row r="95" spans="2:19">
      <c r="B95" s="704">
        <f t="shared" si="12"/>
        <v>2077</v>
      </c>
      <c r="C95" s="705">
        <f t="shared" si="10"/>
        <v>0</v>
      </c>
      <c r="D95" s="706">
        <f t="shared" si="10"/>
        <v>0</v>
      </c>
      <c r="E95" s="706">
        <f t="shared" si="10"/>
        <v>0</v>
      </c>
      <c r="F95" s="706">
        <f t="shared" si="10"/>
        <v>0</v>
      </c>
      <c r="G95" s="706">
        <f t="shared" si="10"/>
        <v>1</v>
      </c>
      <c r="H95" s="707">
        <f t="shared" si="13"/>
        <v>1</v>
      </c>
      <c r="I95" s="705">
        <f t="shared" si="11"/>
        <v>0.2</v>
      </c>
      <c r="J95" s="706">
        <f t="shared" si="11"/>
        <v>0.3</v>
      </c>
      <c r="K95" s="706">
        <f t="shared" si="11"/>
        <v>0.25</v>
      </c>
      <c r="L95" s="706">
        <f t="shared" si="11"/>
        <v>0.05</v>
      </c>
      <c r="M95" s="706">
        <f t="shared" si="11"/>
        <v>0.2</v>
      </c>
      <c r="N95" s="707">
        <f t="shared" si="14"/>
        <v>1</v>
      </c>
      <c r="O95" s="708"/>
      <c r="R95" s="702">
        <f t="shared" si="15"/>
        <v>0.6</v>
      </c>
      <c r="S95" s="703">
        <f t="shared" si="16"/>
        <v>0.71500000000000008</v>
      </c>
    </row>
    <row r="96" spans="2:19">
      <c r="B96" s="704">
        <f t="shared" si="12"/>
        <v>2078</v>
      </c>
      <c r="C96" s="705">
        <f t="shared" si="10"/>
        <v>0</v>
      </c>
      <c r="D96" s="706">
        <f t="shared" si="10"/>
        <v>0</v>
      </c>
      <c r="E96" s="706">
        <f t="shared" si="10"/>
        <v>0</v>
      </c>
      <c r="F96" s="706">
        <f t="shared" si="10"/>
        <v>0</v>
      </c>
      <c r="G96" s="706">
        <f t="shared" si="10"/>
        <v>1</v>
      </c>
      <c r="H96" s="707">
        <f t="shared" si="13"/>
        <v>1</v>
      </c>
      <c r="I96" s="705">
        <f t="shared" si="11"/>
        <v>0.2</v>
      </c>
      <c r="J96" s="706">
        <f t="shared" si="11"/>
        <v>0.3</v>
      </c>
      <c r="K96" s="706">
        <f t="shared" si="11"/>
        <v>0.25</v>
      </c>
      <c r="L96" s="706">
        <f t="shared" si="11"/>
        <v>0.05</v>
      </c>
      <c r="M96" s="706">
        <f t="shared" si="11"/>
        <v>0.2</v>
      </c>
      <c r="N96" s="707">
        <f t="shared" si="14"/>
        <v>1</v>
      </c>
      <c r="O96" s="708"/>
      <c r="R96" s="702">
        <f t="shared" si="15"/>
        <v>0.6</v>
      </c>
      <c r="S96" s="703">
        <f t="shared" si="16"/>
        <v>0.71500000000000008</v>
      </c>
    </row>
    <row r="97" spans="2:19">
      <c r="B97" s="704">
        <f t="shared" si="12"/>
        <v>2079</v>
      </c>
      <c r="C97" s="705">
        <f t="shared" si="10"/>
        <v>0</v>
      </c>
      <c r="D97" s="706">
        <f t="shared" si="10"/>
        <v>0</v>
      </c>
      <c r="E97" s="706">
        <f t="shared" si="10"/>
        <v>0</v>
      </c>
      <c r="F97" s="706">
        <f t="shared" si="10"/>
        <v>0</v>
      </c>
      <c r="G97" s="706">
        <f t="shared" si="10"/>
        <v>1</v>
      </c>
      <c r="H97" s="707">
        <f t="shared" si="13"/>
        <v>1</v>
      </c>
      <c r="I97" s="705">
        <f t="shared" si="11"/>
        <v>0.2</v>
      </c>
      <c r="J97" s="706">
        <f t="shared" si="11"/>
        <v>0.3</v>
      </c>
      <c r="K97" s="706">
        <f t="shared" si="11"/>
        <v>0.25</v>
      </c>
      <c r="L97" s="706">
        <f t="shared" si="11"/>
        <v>0.05</v>
      </c>
      <c r="M97" s="706">
        <f t="shared" si="11"/>
        <v>0.2</v>
      </c>
      <c r="N97" s="707">
        <f t="shared" si="14"/>
        <v>1</v>
      </c>
      <c r="O97" s="708"/>
      <c r="R97" s="702">
        <f t="shared" si="15"/>
        <v>0.6</v>
      </c>
      <c r="S97" s="703">
        <f t="shared" si="16"/>
        <v>0.71500000000000008</v>
      </c>
    </row>
    <row r="98" spans="2:19" ht="13.5" thickBot="1">
      <c r="B98" s="709">
        <f t="shared" si="12"/>
        <v>2080</v>
      </c>
      <c r="C98" s="710">
        <f t="shared" si="10"/>
        <v>0</v>
      </c>
      <c r="D98" s="711">
        <f t="shared" si="10"/>
        <v>0</v>
      </c>
      <c r="E98" s="711">
        <f t="shared" si="10"/>
        <v>0</v>
      </c>
      <c r="F98" s="711">
        <f t="shared" si="10"/>
        <v>0</v>
      </c>
      <c r="G98" s="711">
        <f t="shared" si="10"/>
        <v>1</v>
      </c>
      <c r="H98" s="712">
        <f t="shared" si="13"/>
        <v>1</v>
      </c>
      <c r="I98" s="710">
        <f t="shared" si="11"/>
        <v>0.2</v>
      </c>
      <c r="J98" s="711">
        <f t="shared" si="11"/>
        <v>0.3</v>
      </c>
      <c r="K98" s="711">
        <f t="shared" si="11"/>
        <v>0.25</v>
      </c>
      <c r="L98" s="711">
        <f t="shared" si="11"/>
        <v>0.05</v>
      </c>
      <c r="M98" s="711">
        <f t="shared" si="11"/>
        <v>0.2</v>
      </c>
      <c r="N98" s="712">
        <f t="shared" si="14"/>
        <v>1</v>
      </c>
      <c r="O98" s="713"/>
      <c r="R98" s="714">
        <f t="shared" si="15"/>
        <v>0.6</v>
      </c>
      <c r="S98" s="714">
        <f t="shared" si="16"/>
        <v>0.71500000000000008</v>
      </c>
    </row>
    <row r="99" spans="2:19">
      <c r="H99" s="715"/>
    </row>
    <row r="100" spans="2:19">
      <c r="H100" s="715"/>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0"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716" customWidth="1"/>
    <col min="2" max="2" width="6.28515625" style="716" customWidth="1"/>
    <col min="3" max="3" width="9.28515625" style="716" customWidth="1"/>
    <col min="4" max="4" width="7.42578125" style="716" customWidth="1"/>
    <col min="5" max="14" width="8" style="716" customWidth="1"/>
    <col min="15" max="16" width="8.42578125" style="716" customWidth="1"/>
    <col min="17" max="17" width="3.85546875" style="716" customWidth="1"/>
    <col min="18" max="18" width="3.42578125" style="716" customWidth="1"/>
    <col min="19" max="21" width="11.42578125" style="716" hidden="1" customWidth="1"/>
    <col min="22" max="22" width="10.28515625" style="716" hidden="1" customWidth="1"/>
    <col min="23" max="23" width="9.7109375" style="716" hidden="1" customWidth="1"/>
    <col min="24" max="24" width="9.42578125" style="716" hidden="1" customWidth="1"/>
    <col min="25" max="26" width="11.42578125" style="716" hidden="1" customWidth="1"/>
    <col min="27" max="27" width="2.85546875" style="716" hidden="1" customWidth="1"/>
    <col min="28" max="29" width="11.42578125" style="716"/>
    <col min="30" max="30" width="10.85546875" style="716" customWidth="1"/>
    <col min="31" max="16384" width="11.42578125" style="716"/>
  </cols>
  <sheetData>
    <row r="2" spans="2:30">
      <c r="C2" s="717" t="s">
        <v>34</v>
      </c>
      <c r="S2" s="717" t="s">
        <v>300</v>
      </c>
      <c r="AC2" s="716" t="s">
        <v>6</v>
      </c>
      <c r="AD2" s="861">
        <v>0.435</v>
      </c>
    </row>
    <row r="3" spans="2:30">
      <c r="B3" s="718"/>
      <c r="C3" s="718"/>
      <c r="S3" s="718"/>
      <c r="AC3" s="716" t="s">
        <v>256</v>
      </c>
      <c r="AD3" s="861">
        <v>0.129</v>
      </c>
    </row>
    <row r="4" spans="2:30">
      <c r="B4" s="718"/>
      <c r="C4" s="718" t="s">
        <v>38</v>
      </c>
      <c r="S4" s="718" t="s">
        <v>301</v>
      </c>
      <c r="AC4" s="716" t="s">
        <v>2</v>
      </c>
      <c r="AD4" s="861">
        <v>9.9000000000000005E-2</v>
      </c>
    </row>
    <row r="5" spans="2:30">
      <c r="B5" s="718"/>
      <c r="C5" s="718"/>
      <c r="S5" s="718" t="s">
        <v>38</v>
      </c>
      <c r="AC5" s="716" t="s">
        <v>16</v>
      </c>
      <c r="AD5" s="861">
        <v>2.7E-2</v>
      </c>
    </row>
    <row r="6" spans="2:30">
      <c r="B6" s="718"/>
      <c r="S6" s="718"/>
      <c r="AC6" s="716" t="s">
        <v>331</v>
      </c>
      <c r="AD6" s="861">
        <v>8.9999999999999993E-3</v>
      </c>
    </row>
    <row r="7" spans="2:30" ht="13.5" thickBot="1">
      <c r="B7" s="718"/>
      <c r="C7" s="719"/>
      <c r="S7" s="718"/>
      <c r="AC7" s="716" t="s">
        <v>332</v>
      </c>
      <c r="AD7" s="861">
        <v>7.1999999999999995E-2</v>
      </c>
    </row>
    <row r="8" spans="2:30" ht="13.5" thickBot="1">
      <c r="B8" s="718"/>
      <c r="D8" s="765">
        <v>6.2100000000000002E-2</v>
      </c>
      <c r="E8" s="720">
        <f>AD2</f>
        <v>0.435</v>
      </c>
      <c r="F8" s="721">
        <f>AD3</f>
        <v>0.129</v>
      </c>
      <c r="G8" s="721">
        <v>0</v>
      </c>
      <c r="H8" s="721">
        <v>0</v>
      </c>
      <c r="I8" s="721">
        <f>AD4</f>
        <v>9.9000000000000005E-2</v>
      </c>
      <c r="J8" s="721">
        <f>AD5</f>
        <v>2.7E-2</v>
      </c>
      <c r="K8" s="721">
        <f>AD6</f>
        <v>8.9999999999999993E-3</v>
      </c>
      <c r="L8" s="721">
        <f>AD7</f>
        <v>7.1999999999999995E-2</v>
      </c>
      <c r="M8" s="721">
        <f>AD8</f>
        <v>3.3000000000000002E-2</v>
      </c>
      <c r="N8" s="721">
        <f>AD9</f>
        <v>0.04</v>
      </c>
      <c r="O8" s="721">
        <f>AD10</f>
        <v>0.156</v>
      </c>
      <c r="P8" s="722">
        <f>SUM(E8:O8)</f>
        <v>1</v>
      </c>
      <c r="S8" s="718"/>
      <c r="T8" s="718"/>
      <c r="AC8" s="716" t="s">
        <v>231</v>
      </c>
      <c r="AD8" s="861">
        <v>3.3000000000000002E-2</v>
      </c>
    </row>
    <row r="9" spans="2:30" ht="13.5" thickBot="1">
      <c r="B9" s="723"/>
      <c r="C9" s="724"/>
      <c r="D9" s="725"/>
      <c r="E9" s="917" t="s">
        <v>41</v>
      </c>
      <c r="F9" s="918"/>
      <c r="G9" s="918"/>
      <c r="H9" s="918"/>
      <c r="I9" s="918"/>
      <c r="J9" s="918"/>
      <c r="K9" s="918"/>
      <c r="L9" s="918"/>
      <c r="M9" s="918"/>
      <c r="N9" s="918"/>
      <c r="O9" s="918"/>
      <c r="P9" s="726"/>
      <c r="AC9" s="716" t="s">
        <v>232</v>
      </c>
      <c r="AD9" s="861">
        <v>0.04</v>
      </c>
    </row>
    <row r="10" spans="2:30" ht="21.75" customHeight="1" thickBot="1">
      <c r="B10" s="919" t="s">
        <v>1</v>
      </c>
      <c r="C10" s="919" t="s">
        <v>33</v>
      </c>
      <c r="D10" s="919" t="s">
        <v>40</v>
      </c>
      <c r="E10" s="919" t="s">
        <v>228</v>
      </c>
      <c r="F10" s="919" t="s">
        <v>271</v>
      </c>
      <c r="G10" s="909" t="s">
        <v>267</v>
      </c>
      <c r="H10" s="919" t="s">
        <v>270</v>
      </c>
      <c r="I10" s="909" t="s">
        <v>2</v>
      </c>
      <c r="J10" s="919" t="s">
        <v>16</v>
      </c>
      <c r="K10" s="909" t="s">
        <v>229</v>
      </c>
      <c r="L10" s="906" t="s">
        <v>273</v>
      </c>
      <c r="M10" s="907"/>
      <c r="N10" s="907"/>
      <c r="O10" s="908"/>
      <c r="P10" s="919" t="s">
        <v>27</v>
      </c>
      <c r="AC10" s="716" t="s">
        <v>233</v>
      </c>
      <c r="AD10" s="861">
        <v>0.156</v>
      </c>
    </row>
    <row r="11" spans="2:30" s="728" customFormat="1" ht="42" customHeight="1" thickBot="1">
      <c r="B11" s="920"/>
      <c r="C11" s="920"/>
      <c r="D11" s="920"/>
      <c r="E11" s="920"/>
      <c r="F11" s="920"/>
      <c r="G11" s="911"/>
      <c r="H11" s="920"/>
      <c r="I11" s="911"/>
      <c r="J11" s="920"/>
      <c r="K11" s="911"/>
      <c r="L11" s="727" t="s">
        <v>230</v>
      </c>
      <c r="M11" s="727" t="s">
        <v>231</v>
      </c>
      <c r="N11" s="727" t="s">
        <v>232</v>
      </c>
      <c r="O11" s="727" t="s">
        <v>233</v>
      </c>
      <c r="P11" s="920"/>
      <c r="S11" s="365" t="s">
        <v>1</v>
      </c>
      <c r="T11" s="369" t="s">
        <v>302</v>
      </c>
      <c r="U11" s="365" t="s">
        <v>303</v>
      </c>
      <c r="V11" s="369" t="s">
        <v>304</v>
      </c>
      <c r="W11" s="365" t="s">
        <v>40</v>
      </c>
      <c r="X11" s="369" t="s">
        <v>305</v>
      </c>
    </row>
    <row r="12" spans="2:30" s="735" customFormat="1" ht="26.25" thickBot="1">
      <c r="B12" s="729"/>
      <c r="C12" s="730" t="s">
        <v>15</v>
      </c>
      <c r="D12" s="730" t="s">
        <v>24</v>
      </c>
      <c r="E12" s="731" t="s">
        <v>24</v>
      </c>
      <c r="F12" s="732" t="s">
        <v>24</v>
      </c>
      <c r="G12" s="732" t="s">
        <v>24</v>
      </c>
      <c r="H12" s="732" t="s">
        <v>24</v>
      </c>
      <c r="I12" s="732" t="s">
        <v>24</v>
      </c>
      <c r="J12" s="732" t="s">
        <v>24</v>
      </c>
      <c r="K12" s="732" t="s">
        <v>24</v>
      </c>
      <c r="L12" s="732" t="s">
        <v>24</v>
      </c>
      <c r="M12" s="732" t="s">
        <v>24</v>
      </c>
      <c r="N12" s="732" t="s">
        <v>24</v>
      </c>
      <c r="O12" s="733" t="s">
        <v>24</v>
      </c>
      <c r="P12" s="734" t="s">
        <v>39</v>
      </c>
      <c r="S12" s="736"/>
      <c r="T12" s="737" t="s">
        <v>306</v>
      </c>
      <c r="U12" s="736" t="s">
        <v>307</v>
      </c>
      <c r="V12" s="737" t="s">
        <v>15</v>
      </c>
      <c r="W12" s="738" t="s">
        <v>24</v>
      </c>
      <c r="X12" s="737" t="s">
        <v>15</v>
      </c>
    </row>
    <row r="13" spans="2:30">
      <c r="B13" s="739">
        <f>year</f>
        <v>2000</v>
      </c>
      <c r="C13" s="740">
        <f>'[2]Fraksi pengelolaan sampah BaU'!F30</f>
        <v>0</v>
      </c>
      <c r="D13" s="741">
        <v>1</v>
      </c>
      <c r="E13" s="742">
        <f>E$8</f>
        <v>0.435</v>
      </c>
      <c r="F13" s="742">
        <f t="shared" ref="E13:O28" si="0">F$8</f>
        <v>0.129</v>
      </c>
      <c r="G13" s="742">
        <f t="shared" si="0"/>
        <v>0</v>
      </c>
      <c r="H13" s="742">
        <f>H$8</f>
        <v>0</v>
      </c>
      <c r="I13" s="742">
        <f t="shared" si="0"/>
        <v>9.9000000000000005E-2</v>
      </c>
      <c r="J13" s="742">
        <f t="shared" si="0"/>
        <v>2.7E-2</v>
      </c>
      <c r="K13" s="742">
        <f t="shared" si="0"/>
        <v>8.9999999999999993E-3</v>
      </c>
      <c r="L13" s="742">
        <f>L$8</f>
        <v>7.1999999999999995E-2</v>
      </c>
      <c r="M13" s="742">
        <f>M$8</f>
        <v>3.3000000000000002E-2</v>
      </c>
      <c r="N13" s="742">
        <f>N$8</f>
        <v>0.04</v>
      </c>
      <c r="O13" s="742">
        <f>O$8</f>
        <v>0.156</v>
      </c>
      <c r="P13" s="743">
        <f t="shared" ref="P13:P44" si="1">SUM(E13:O13)</f>
        <v>1</v>
      </c>
      <c r="S13" s="739">
        <f>year</f>
        <v>2000</v>
      </c>
      <c r="T13" s="744">
        <v>0</v>
      </c>
      <c r="U13" s="744">
        <v>5</v>
      </c>
      <c r="V13" s="745">
        <f>T13*U13</f>
        <v>0</v>
      </c>
      <c r="W13" s="746">
        <v>1</v>
      </c>
      <c r="X13" s="747">
        <f t="shared" ref="X13:X44" si="2">V13*W13</f>
        <v>0</v>
      </c>
    </row>
    <row r="14" spans="2:30">
      <c r="B14" s="748">
        <f t="shared" ref="B14:B45" si="3">B13+1</f>
        <v>2001</v>
      </c>
      <c r="C14" s="740">
        <f>'[2]Fraksi pengelolaan sampah BaU'!F31</f>
        <v>0</v>
      </c>
      <c r="D14" s="741">
        <v>1</v>
      </c>
      <c r="E14" s="742">
        <f t="shared" si="0"/>
        <v>0.435</v>
      </c>
      <c r="F14" s="742">
        <f t="shared" si="0"/>
        <v>0.129</v>
      </c>
      <c r="G14" s="742">
        <f t="shared" si="0"/>
        <v>0</v>
      </c>
      <c r="H14" s="742">
        <f t="shared" si="0"/>
        <v>0</v>
      </c>
      <c r="I14" s="742">
        <f t="shared" si="0"/>
        <v>9.9000000000000005E-2</v>
      </c>
      <c r="J14" s="742">
        <f t="shared" si="0"/>
        <v>2.7E-2</v>
      </c>
      <c r="K14" s="742">
        <f t="shared" si="0"/>
        <v>8.9999999999999993E-3</v>
      </c>
      <c r="L14" s="742">
        <f t="shared" si="0"/>
        <v>7.1999999999999995E-2</v>
      </c>
      <c r="M14" s="742">
        <f t="shared" si="0"/>
        <v>3.3000000000000002E-2</v>
      </c>
      <c r="N14" s="742">
        <f t="shared" si="0"/>
        <v>0.04</v>
      </c>
      <c r="O14" s="742">
        <f t="shared" si="0"/>
        <v>0.156</v>
      </c>
      <c r="P14" s="749">
        <f t="shared" si="1"/>
        <v>1</v>
      </c>
      <c r="S14" s="748">
        <f t="shared" ref="S14:S77" si="4">S13+1</f>
        <v>2001</v>
      </c>
      <c r="T14" s="750">
        <v>0</v>
      </c>
      <c r="U14" s="750">
        <v>5</v>
      </c>
      <c r="V14" s="751">
        <f>T14*U14</f>
        <v>0</v>
      </c>
      <c r="W14" s="752">
        <v>1</v>
      </c>
      <c r="X14" s="753">
        <f t="shared" si="2"/>
        <v>0</v>
      </c>
    </row>
    <row r="15" spans="2:30">
      <c r="B15" s="748">
        <f t="shared" si="3"/>
        <v>2002</v>
      </c>
      <c r="C15" s="740">
        <f>'[2]Fraksi pengelolaan sampah BaU'!F32</f>
        <v>0</v>
      </c>
      <c r="D15" s="741">
        <v>1</v>
      </c>
      <c r="E15" s="742">
        <f t="shared" si="0"/>
        <v>0.435</v>
      </c>
      <c r="F15" s="742">
        <f t="shared" si="0"/>
        <v>0.129</v>
      </c>
      <c r="G15" s="742">
        <f t="shared" si="0"/>
        <v>0</v>
      </c>
      <c r="H15" s="742">
        <f t="shared" si="0"/>
        <v>0</v>
      </c>
      <c r="I15" s="742">
        <f t="shared" si="0"/>
        <v>9.9000000000000005E-2</v>
      </c>
      <c r="J15" s="742">
        <f t="shared" si="0"/>
        <v>2.7E-2</v>
      </c>
      <c r="K15" s="742">
        <f t="shared" si="0"/>
        <v>8.9999999999999993E-3</v>
      </c>
      <c r="L15" s="742">
        <f t="shared" si="0"/>
        <v>7.1999999999999995E-2</v>
      </c>
      <c r="M15" s="742">
        <f t="shared" si="0"/>
        <v>3.3000000000000002E-2</v>
      </c>
      <c r="N15" s="742">
        <f t="shared" si="0"/>
        <v>0.04</v>
      </c>
      <c r="O15" s="742">
        <f t="shared" si="0"/>
        <v>0.156</v>
      </c>
      <c r="P15" s="749">
        <f t="shared" si="1"/>
        <v>1</v>
      </c>
      <c r="S15" s="748">
        <f t="shared" si="4"/>
        <v>2002</v>
      </c>
      <c r="T15" s="750">
        <v>0</v>
      </c>
      <c r="U15" s="750">
        <v>5</v>
      </c>
      <c r="V15" s="751">
        <f t="shared" ref="V15:V78" si="5">T15*U15</f>
        <v>0</v>
      </c>
      <c r="W15" s="752">
        <v>1</v>
      </c>
      <c r="X15" s="753">
        <f t="shared" si="2"/>
        <v>0</v>
      </c>
    </row>
    <row r="16" spans="2:30">
      <c r="B16" s="748">
        <f t="shared" si="3"/>
        <v>2003</v>
      </c>
      <c r="C16" s="740">
        <f>'[2]Fraksi pengelolaan sampah BaU'!F33</f>
        <v>0</v>
      </c>
      <c r="D16" s="741">
        <v>1</v>
      </c>
      <c r="E16" s="742">
        <f t="shared" si="0"/>
        <v>0.435</v>
      </c>
      <c r="F16" s="742">
        <f t="shared" si="0"/>
        <v>0.129</v>
      </c>
      <c r="G16" s="742">
        <f t="shared" si="0"/>
        <v>0</v>
      </c>
      <c r="H16" s="742">
        <f t="shared" si="0"/>
        <v>0</v>
      </c>
      <c r="I16" s="742">
        <f t="shared" si="0"/>
        <v>9.9000000000000005E-2</v>
      </c>
      <c r="J16" s="742">
        <f t="shared" si="0"/>
        <v>2.7E-2</v>
      </c>
      <c r="K16" s="742">
        <f t="shared" si="0"/>
        <v>8.9999999999999993E-3</v>
      </c>
      <c r="L16" s="742">
        <f t="shared" si="0"/>
        <v>7.1999999999999995E-2</v>
      </c>
      <c r="M16" s="742">
        <f t="shared" si="0"/>
        <v>3.3000000000000002E-2</v>
      </c>
      <c r="N16" s="742">
        <f t="shared" si="0"/>
        <v>0.04</v>
      </c>
      <c r="O16" s="742">
        <f t="shared" si="0"/>
        <v>0.156</v>
      </c>
      <c r="P16" s="749">
        <f t="shared" si="1"/>
        <v>1</v>
      </c>
      <c r="S16" s="748">
        <f t="shared" si="4"/>
        <v>2003</v>
      </c>
      <c r="T16" s="750">
        <v>0</v>
      </c>
      <c r="U16" s="750">
        <v>5</v>
      </c>
      <c r="V16" s="751">
        <f t="shared" si="5"/>
        <v>0</v>
      </c>
      <c r="W16" s="752">
        <v>1</v>
      </c>
      <c r="X16" s="753">
        <f t="shared" si="2"/>
        <v>0</v>
      </c>
    </row>
    <row r="17" spans="2:24">
      <c r="B17" s="748">
        <f t="shared" si="3"/>
        <v>2004</v>
      </c>
      <c r="C17" s="740">
        <f>'[2]Fraksi pengelolaan sampah BaU'!F34</f>
        <v>0</v>
      </c>
      <c r="D17" s="741">
        <v>1</v>
      </c>
      <c r="E17" s="742">
        <f t="shared" si="0"/>
        <v>0.435</v>
      </c>
      <c r="F17" s="742">
        <f t="shared" si="0"/>
        <v>0.129</v>
      </c>
      <c r="G17" s="742">
        <f t="shared" si="0"/>
        <v>0</v>
      </c>
      <c r="H17" s="742">
        <f t="shared" si="0"/>
        <v>0</v>
      </c>
      <c r="I17" s="742">
        <f t="shared" si="0"/>
        <v>9.9000000000000005E-2</v>
      </c>
      <c r="J17" s="742">
        <f t="shared" si="0"/>
        <v>2.7E-2</v>
      </c>
      <c r="K17" s="742">
        <f t="shared" si="0"/>
        <v>8.9999999999999993E-3</v>
      </c>
      <c r="L17" s="742">
        <f t="shared" si="0"/>
        <v>7.1999999999999995E-2</v>
      </c>
      <c r="M17" s="742">
        <f t="shared" si="0"/>
        <v>3.3000000000000002E-2</v>
      </c>
      <c r="N17" s="742">
        <f t="shared" si="0"/>
        <v>0.04</v>
      </c>
      <c r="O17" s="742">
        <f t="shared" si="0"/>
        <v>0.156</v>
      </c>
      <c r="P17" s="749">
        <f t="shared" si="1"/>
        <v>1</v>
      </c>
      <c r="S17" s="748">
        <f t="shared" si="4"/>
        <v>2004</v>
      </c>
      <c r="T17" s="750">
        <v>0</v>
      </c>
      <c r="U17" s="750">
        <v>5</v>
      </c>
      <c r="V17" s="751">
        <f t="shared" si="5"/>
        <v>0</v>
      </c>
      <c r="W17" s="752">
        <v>1</v>
      </c>
      <c r="X17" s="753">
        <f t="shared" si="2"/>
        <v>0</v>
      </c>
    </row>
    <row r="18" spans="2:24">
      <c r="B18" s="748">
        <f t="shared" si="3"/>
        <v>2005</v>
      </c>
      <c r="C18" s="740">
        <f>'[2]Fraksi pengelolaan sampah BaU'!F35</f>
        <v>0</v>
      </c>
      <c r="D18" s="741">
        <v>1</v>
      </c>
      <c r="E18" s="742">
        <f t="shared" si="0"/>
        <v>0.435</v>
      </c>
      <c r="F18" s="742">
        <f t="shared" si="0"/>
        <v>0.129</v>
      </c>
      <c r="G18" s="742">
        <f t="shared" si="0"/>
        <v>0</v>
      </c>
      <c r="H18" s="742">
        <f t="shared" si="0"/>
        <v>0</v>
      </c>
      <c r="I18" s="742">
        <f t="shared" si="0"/>
        <v>9.9000000000000005E-2</v>
      </c>
      <c r="J18" s="742">
        <f t="shared" si="0"/>
        <v>2.7E-2</v>
      </c>
      <c r="K18" s="742">
        <f t="shared" si="0"/>
        <v>8.9999999999999993E-3</v>
      </c>
      <c r="L18" s="742">
        <f t="shared" si="0"/>
        <v>7.1999999999999995E-2</v>
      </c>
      <c r="M18" s="742">
        <f t="shared" si="0"/>
        <v>3.3000000000000002E-2</v>
      </c>
      <c r="N18" s="742">
        <f t="shared" si="0"/>
        <v>0.04</v>
      </c>
      <c r="O18" s="742">
        <f t="shared" si="0"/>
        <v>0.156</v>
      </c>
      <c r="P18" s="749">
        <f t="shared" si="1"/>
        <v>1</v>
      </c>
      <c r="S18" s="748">
        <f t="shared" si="4"/>
        <v>2005</v>
      </c>
      <c r="T18" s="750">
        <v>0</v>
      </c>
      <c r="U18" s="750">
        <v>5</v>
      </c>
      <c r="V18" s="751">
        <f t="shared" si="5"/>
        <v>0</v>
      </c>
      <c r="W18" s="752">
        <v>1</v>
      </c>
      <c r="X18" s="753">
        <f t="shared" si="2"/>
        <v>0</v>
      </c>
    </row>
    <row r="19" spans="2:24">
      <c r="B19" s="748">
        <f t="shared" si="3"/>
        <v>2006</v>
      </c>
      <c r="C19" s="740">
        <f>'[2]Fraksi pengelolaan sampah BaU'!F36</f>
        <v>0</v>
      </c>
      <c r="D19" s="741">
        <v>1</v>
      </c>
      <c r="E19" s="742">
        <f t="shared" si="0"/>
        <v>0.435</v>
      </c>
      <c r="F19" s="742">
        <f t="shared" si="0"/>
        <v>0.129</v>
      </c>
      <c r="G19" s="742">
        <f t="shared" si="0"/>
        <v>0</v>
      </c>
      <c r="H19" s="742">
        <f t="shared" si="0"/>
        <v>0</v>
      </c>
      <c r="I19" s="742">
        <f t="shared" si="0"/>
        <v>9.9000000000000005E-2</v>
      </c>
      <c r="J19" s="742">
        <f t="shared" si="0"/>
        <v>2.7E-2</v>
      </c>
      <c r="K19" s="742">
        <f t="shared" si="0"/>
        <v>8.9999999999999993E-3</v>
      </c>
      <c r="L19" s="742">
        <f t="shared" si="0"/>
        <v>7.1999999999999995E-2</v>
      </c>
      <c r="M19" s="742">
        <f t="shared" si="0"/>
        <v>3.3000000000000002E-2</v>
      </c>
      <c r="N19" s="742">
        <f t="shared" si="0"/>
        <v>0.04</v>
      </c>
      <c r="O19" s="742">
        <f t="shared" si="0"/>
        <v>0.156</v>
      </c>
      <c r="P19" s="749">
        <f t="shared" si="1"/>
        <v>1</v>
      </c>
      <c r="S19" s="748">
        <f t="shared" si="4"/>
        <v>2006</v>
      </c>
      <c r="T19" s="750">
        <v>0</v>
      </c>
      <c r="U19" s="750">
        <v>5</v>
      </c>
      <c r="V19" s="751">
        <f t="shared" si="5"/>
        <v>0</v>
      </c>
      <c r="W19" s="752">
        <v>1</v>
      </c>
      <c r="X19" s="753">
        <f t="shared" si="2"/>
        <v>0</v>
      </c>
    </row>
    <row r="20" spans="2:24">
      <c r="B20" s="748">
        <f t="shared" si="3"/>
        <v>2007</v>
      </c>
      <c r="C20" s="740">
        <f>'[2]Fraksi pengelolaan sampah BaU'!F37</f>
        <v>0</v>
      </c>
      <c r="D20" s="741">
        <v>1</v>
      </c>
      <c r="E20" s="742">
        <f t="shared" si="0"/>
        <v>0.435</v>
      </c>
      <c r="F20" s="742">
        <f t="shared" si="0"/>
        <v>0.129</v>
      </c>
      <c r="G20" s="742">
        <f t="shared" si="0"/>
        <v>0</v>
      </c>
      <c r="H20" s="742">
        <f t="shared" si="0"/>
        <v>0</v>
      </c>
      <c r="I20" s="742">
        <f t="shared" si="0"/>
        <v>9.9000000000000005E-2</v>
      </c>
      <c r="J20" s="742">
        <f t="shared" si="0"/>
        <v>2.7E-2</v>
      </c>
      <c r="K20" s="742">
        <f t="shared" si="0"/>
        <v>8.9999999999999993E-3</v>
      </c>
      <c r="L20" s="742">
        <f t="shared" si="0"/>
        <v>7.1999999999999995E-2</v>
      </c>
      <c r="M20" s="742">
        <f t="shared" si="0"/>
        <v>3.3000000000000002E-2</v>
      </c>
      <c r="N20" s="742">
        <f t="shared" si="0"/>
        <v>0.04</v>
      </c>
      <c r="O20" s="742">
        <f t="shared" si="0"/>
        <v>0.156</v>
      </c>
      <c r="P20" s="749">
        <f t="shared" si="1"/>
        <v>1</v>
      </c>
      <c r="S20" s="748">
        <f t="shared" si="4"/>
        <v>2007</v>
      </c>
      <c r="T20" s="750">
        <v>0</v>
      </c>
      <c r="U20" s="750">
        <v>5</v>
      </c>
      <c r="V20" s="751">
        <f t="shared" si="5"/>
        <v>0</v>
      </c>
      <c r="W20" s="752">
        <v>1</v>
      </c>
      <c r="X20" s="753">
        <f t="shared" si="2"/>
        <v>0</v>
      </c>
    </row>
    <row r="21" spans="2:24">
      <c r="B21" s="748">
        <f t="shared" si="3"/>
        <v>2008</v>
      </c>
      <c r="C21" s="740">
        <f>'[2]Fraksi pengelolaan sampah BaU'!F38</f>
        <v>0</v>
      </c>
      <c r="D21" s="741">
        <v>1</v>
      </c>
      <c r="E21" s="742">
        <f t="shared" si="0"/>
        <v>0.435</v>
      </c>
      <c r="F21" s="742">
        <f t="shared" si="0"/>
        <v>0.129</v>
      </c>
      <c r="G21" s="742">
        <f t="shared" si="0"/>
        <v>0</v>
      </c>
      <c r="H21" s="742">
        <f t="shared" si="0"/>
        <v>0</v>
      </c>
      <c r="I21" s="742">
        <f t="shared" si="0"/>
        <v>9.9000000000000005E-2</v>
      </c>
      <c r="J21" s="742">
        <f t="shared" si="0"/>
        <v>2.7E-2</v>
      </c>
      <c r="K21" s="742">
        <f t="shared" si="0"/>
        <v>8.9999999999999993E-3</v>
      </c>
      <c r="L21" s="742">
        <f t="shared" si="0"/>
        <v>7.1999999999999995E-2</v>
      </c>
      <c r="M21" s="742">
        <f t="shared" si="0"/>
        <v>3.3000000000000002E-2</v>
      </c>
      <c r="N21" s="742">
        <f t="shared" si="0"/>
        <v>0.04</v>
      </c>
      <c r="O21" s="742">
        <f t="shared" si="0"/>
        <v>0.156</v>
      </c>
      <c r="P21" s="749">
        <f t="shared" si="1"/>
        <v>1</v>
      </c>
      <c r="S21" s="748">
        <f t="shared" si="4"/>
        <v>2008</v>
      </c>
      <c r="T21" s="750">
        <v>0</v>
      </c>
      <c r="U21" s="750">
        <v>5</v>
      </c>
      <c r="V21" s="751">
        <f t="shared" si="5"/>
        <v>0</v>
      </c>
      <c r="W21" s="752">
        <v>1</v>
      </c>
      <c r="X21" s="753">
        <f t="shared" si="2"/>
        <v>0</v>
      </c>
    </row>
    <row r="22" spans="2:24">
      <c r="B22" s="748">
        <f t="shared" si="3"/>
        <v>2009</v>
      </c>
      <c r="C22" s="740">
        <f>'[2]Fraksi pengelolaan sampah BaU'!F39</f>
        <v>0</v>
      </c>
      <c r="D22" s="741">
        <v>1</v>
      </c>
      <c r="E22" s="742">
        <f t="shared" si="0"/>
        <v>0.435</v>
      </c>
      <c r="F22" s="742">
        <f t="shared" si="0"/>
        <v>0.129</v>
      </c>
      <c r="G22" s="742">
        <f t="shared" si="0"/>
        <v>0</v>
      </c>
      <c r="H22" s="742">
        <f t="shared" si="0"/>
        <v>0</v>
      </c>
      <c r="I22" s="742">
        <f t="shared" si="0"/>
        <v>9.9000000000000005E-2</v>
      </c>
      <c r="J22" s="742">
        <f t="shared" si="0"/>
        <v>2.7E-2</v>
      </c>
      <c r="K22" s="742">
        <f t="shared" si="0"/>
        <v>8.9999999999999993E-3</v>
      </c>
      <c r="L22" s="742">
        <f t="shared" si="0"/>
        <v>7.1999999999999995E-2</v>
      </c>
      <c r="M22" s="742">
        <f t="shared" si="0"/>
        <v>3.3000000000000002E-2</v>
      </c>
      <c r="N22" s="742">
        <f t="shared" si="0"/>
        <v>0.04</v>
      </c>
      <c r="O22" s="742">
        <f t="shared" si="0"/>
        <v>0.156</v>
      </c>
      <c r="P22" s="749">
        <f t="shared" si="1"/>
        <v>1</v>
      </c>
      <c r="S22" s="748">
        <f t="shared" si="4"/>
        <v>2009</v>
      </c>
      <c r="T22" s="750">
        <v>0</v>
      </c>
      <c r="U22" s="750">
        <v>5</v>
      </c>
      <c r="V22" s="751">
        <f t="shared" si="5"/>
        <v>0</v>
      </c>
      <c r="W22" s="752">
        <v>1</v>
      </c>
      <c r="X22" s="753">
        <f t="shared" si="2"/>
        <v>0</v>
      </c>
    </row>
    <row r="23" spans="2:24">
      <c r="B23" s="748">
        <f t="shared" si="3"/>
        <v>2010</v>
      </c>
      <c r="C23" s="740">
        <f>'[2]Fraksi pengelolaan sampah BaU'!F40</f>
        <v>0</v>
      </c>
      <c r="D23" s="741">
        <v>1</v>
      </c>
      <c r="E23" s="742">
        <f t="shared" ref="E23:O38" si="6">E$8</f>
        <v>0.435</v>
      </c>
      <c r="F23" s="742">
        <f t="shared" si="6"/>
        <v>0.129</v>
      </c>
      <c r="G23" s="742">
        <f t="shared" si="0"/>
        <v>0</v>
      </c>
      <c r="H23" s="742">
        <f t="shared" si="6"/>
        <v>0</v>
      </c>
      <c r="I23" s="742">
        <f t="shared" si="0"/>
        <v>9.9000000000000005E-2</v>
      </c>
      <c r="J23" s="742">
        <f t="shared" si="6"/>
        <v>2.7E-2</v>
      </c>
      <c r="K23" s="742">
        <f t="shared" si="6"/>
        <v>8.9999999999999993E-3</v>
      </c>
      <c r="L23" s="742">
        <f t="shared" si="6"/>
        <v>7.1999999999999995E-2</v>
      </c>
      <c r="M23" s="742">
        <f t="shared" si="6"/>
        <v>3.3000000000000002E-2</v>
      </c>
      <c r="N23" s="742">
        <f t="shared" si="6"/>
        <v>0.04</v>
      </c>
      <c r="O23" s="742">
        <f t="shared" si="6"/>
        <v>0.156</v>
      </c>
      <c r="P23" s="749">
        <f t="shared" si="1"/>
        <v>1</v>
      </c>
      <c r="S23" s="748">
        <f t="shared" si="4"/>
        <v>2010</v>
      </c>
      <c r="T23" s="750">
        <v>0</v>
      </c>
      <c r="U23" s="750">
        <v>5</v>
      </c>
      <c r="V23" s="751">
        <f t="shared" si="5"/>
        <v>0</v>
      </c>
      <c r="W23" s="752">
        <v>1</v>
      </c>
      <c r="X23" s="753">
        <f t="shared" si="2"/>
        <v>0</v>
      </c>
    </row>
    <row r="24" spans="2:24">
      <c r="B24" s="748">
        <f t="shared" si="3"/>
        <v>2011</v>
      </c>
      <c r="C24" s="860">
        <f>'[3]Fraksi pengelolaan sampah BaU'!F29</f>
        <v>0</v>
      </c>
      <c r="D24" s="741">
        <v>1</v>
      </c>
      <c r="E24" s="742">
        <f t="shared" si="6"/>
        <v>0.435</v>
      </c>
      <c r="F24" s="742">
        <f t="shared" si="6"/>
        <v>0.129</v>
      </c>
      <c r="G24" s="742">
        <f t="shared" si="0"/>
        <v>0</v>
      </c>
      <c r="H24" s="742">
        <f t="shared" si="6"/>
        <v>0</v>
      </c>
      <c r="I24" s="742">
        <f t="shared" si="0"/>
        <v>9.9000000000000005E-2</v>
      </c>
      <c r="J24" s="742">
        <f t="shared" si="6"/>
        <v>2.7E-2</v>
      </c>
      <c r="K24" s="742">
        <f t="shared" si="6"/>
        <v>8.9999999999999993E-3</v>
      </c>
      <c r="L24" s="742">
        <f t="shared" si="6"/>
        <v>7.1999999999999995E-2</v>
      </c>
      <c r="M24" s="742">
        <f t="shared" si="6"/>
        <v>3.3000000000000002E-2</v>
      </c>
      <c r="N24" s="742">
        <f t="shared" si="6"/>
        <v>0.04</v>
      </c>
      <c r="O24" s="742">
        <f t="shared" si="6"/>
        <v>0.156</v>
      </c>
      <c r="P24" s="749">
        <f t="shared" si="1"/>
        <v>1</v>
      </c>
      <c r="S24" s="748">
        <f t="shared" si="4"/>
        <v>2011</v>
      </c>
      <c r="T24" s="750">
        <v>0</v>
      </c>
      <c r="U24" s="750">
        <v>5</v>
      </c>
      <c r="V24" s="751">
        <f t="shared" si="5"/>
        <v>0</v>
      </c>
      <c r="W24" s="752">
        <v>1</v>
      </c>
      <c r="X24" s="753">
        <f t="shared" si="2"/>
        <v>0</v>
      </c>
    </row>
    <row r="25" spans="2:24">
      <c r="B25" s="748">
        <f t="shared" si="3"/>
        <v>2012</v>
      </c>
      <c r="C25" s="860">
        <f>'[3]Fraksi pengelolaan sampah BaU'!F30</f>
        <v>0</v>
      </c>
      <c r="D25" s="741">
        <v>1</v>
      </c>
      <c r="E25" s="742">
        <f t="shared" si="6"/>
        <v>0.435</v>
      </c>
      <c r="F25" s="742">
        <f t="shared" si="6"/>
        <v>0.129</v>
      </c>
      <c r="G25" s="742">
        <f t="shared" si="0"/>
        <v>0</v>
      </c>
      <c r="H25" s="742">
        <f t="shared" si="6"/>
        <v>0</v>
      </c>
      <c r="I25" s="742">
        <f t="shared" si="0"/>
        <v>9.9000000000000005E-2</v>
      </c>
      <c r="J25" s="742">
        <f t="shared" si="6"/>
        <v>2.7E-2</v>
      </c>
      <c r="K25" s="742">
        <f t="shared" si="6"/>
        <v>8.9999999999999993E-3</v>
      </c>
      <c r="L25" s="742">
        <f t="shared" si="6"/>
        <v>7.1999999999999995E-2</v>
      </c>
      <c r="M25" s="742">
        <f t="shared" si="6"/>
        <v>3.3000000000000002E-2</v>
      </c>
      <c r="N25" s="742">
        <f t="shared" si="6"/>
        <v>0.04</v>
      </c>
      <c r="O25" s="742">
        <f t="shared" si="6"/>
        <v>0.156</v>
      </c>
      <c r="P25" s="749">
        <f t="shared" si="1"/>
        <v>1</v>
      </c>
      <c r="S25" s="748">
        <f t="shared" si="4"/>
        <v>2012</v>
      </c>
      <c r="T25" s="750">
        <v>0</v>
      </c>
      <c r="U25" s="750">
        <v>5</v>
      </c>
      <c r="V25" s="751">
        <f t="shared" si="5"/>
        <v>0</v>
      </c>
      <c r="W25" s="752">
        <v>1</v>
      </c>
      <c r="X25" s="753">
        <f t="shared" si="2"/>
        <v>0</v>
      </c>
    </row>
    <row r="26" spans="2:24">
      <c r="B26" s="748">
        <f t="shared" si="3"/>
        <v>2013</v>
      </c>
      <c r="C26" s="860">
        <f>'[3]Fraksi pengelolaan sampah BaU'!F31</f>
        <v>0</v>
      </c>
      <c r="D26" s="741">
        <v>1</v>
      </c>
      <c r="E26" s="742">
        <f t="shared" si="6"/>
        <v>0.435</v>
      </c>
      <c r="F26" s="742">
        <f t="shared" si="6"/>
        <v>0.129</v>
      </c>
      <c r="G26" s="742">
        <f t="shared" si="0"/>
        <v>0</v>
      </c>
      <c r="H26" s="742">
        <f t="shared" si="6"/>
        <v>0</v>
      </c>
      <c r="I26" s="742">
        <f t="shared" si="0"/>
        <v>9.9000000000000005E-2</v>
      </c>
      <c r="J26" s="742">
        <f t="shared" si="6"/>
        <v>2.7E-2</v>
      </c>
      <c r="K26" s="742">
        <f t="shared" si="6"/>
        <v>8.9999999999999993E-3</v>
      </c>
      <c r="L26" s="742">
        <f t="shared" si="6"/>
        <v>7.1999999999999995E-2</v>
      </c>
      <c r="M26" s="742">
        <f t="shared" si="6"/>
        <v>3.3000000000000002E-2</v>
      </c>
      <c r="N26" s="742">
        <f t="shared" si="6"/>
        <v>0.04</v>
      </c>
      <c r="O26" s="742">
        <f t="shared" si="6"/>
        <v>0.156</v>
      </c>
      <c r="P26" s="749">
        <f t="shared" si="1"/>
        <v>1</v>
      </c>
      <c r="S26" s="748">
        <f t="shared" si="4"/>
        <v>2013</v>
      </c>
      <c r="T26" s="750">
        <v>0</v>
      </c>
      <c r="U26" s="750">
        <v>5</v>
      </c>
      <c r="V26" s="751">
        <f t="shared" si="5"/>
        <v>0</v>
      </c>
      <c r="W26" s="752">
        <v>1</v>
      </c>
      <c r="X26" s="753">
        <f t="shared" si="2"/>
        <v>0</v>
      </c>
    </row>
    <row r="27" spans="2:24">
      <c r="B27" s="748">
        <f t="shared" si="3"/>
        <v>2014</v>
      </c>
      <c r="C27" s="860">
        <f>'[3]Fraksi pengelolaan sampah BaU'!F32</f>
        <v>0</v>
      </c>
      <c r="D27" s="741">
        <v>1</v>
      </c>
      <c r="E27" s="742">
        <f t="shared" si="6"/>
        <v>0.435</v>
      </c>
      <c r="F27" s="742">
        <f t="shared" si="6"/>
        <v>0.129</v>
      </c>
      <c r="G27" s="742">
        <f t="shared" si="0"/>
        <v>0</v>
      </c>
      <c r="H27" s="742">
        <f t="shared" si="6"/>
        <v>0</v>
      </c>
      <c r="I27" s="742">
        <f t="shared" si="0"/>
        <v>9.9000000000000005E-2</v>
      </c>
      <c r="J27" s="742">
        <f t="shared" si="6"/>
        <v>2.7E-2</v>
      </c>
      <c r="K27" s="742">
        <f t="shared" si="6"/>
        <v>8.9999999999999993E-3</v>
      </c>
      <c r="L27" s="742">
        <f t="shared" si="6"/>
        <v>7.1999999999999995E-2</v>
      </c>
      <c r="M27" s="742">
        <f t="shared" si="6"/>
        <v>3.3000000000000002E-2</v>
      </c>
      <c r="N27" s="742">
        <f t="shared" si="6"/>
        <v>0.04</v>
      </c>
      <c r="O27" s="742">
        <f t="shared" si="6"/>
        <v>0.156</v>
      </c>
      <c r="P27" s="749">
        <f t="shared" si="1"/>
        <v>1</v>
      </c>
      <c r="S27" s="748">
        <f t="shared" si="4"/>
        <v>2014</v>
      </c>
      <c r="T27" s="750">
        <v>0</v>
      </c>
      <c r="U27" s="750">
        <v>5</v>
      </c>
      <c r="V27" s="751">
        <f t="shared" si="5"/>
        <v>0</v>
      </c>
      <c r="W27" s="752">
        <v>1</v>
      </c>
      <c r="X27" s="753">
        <f t="shared" si="2"/>
        <v>0</v>
      </c>
    </row>
    <row r="28" spans="2:24">
      <c r="B28" s="748">
        <f t="shared" si="3"/>
        <v>2015</v>
      </c>
      <c r="C28" s="860">
        <f>'[3]Fraksi pengelolaan sampah BaU'!F33</f>
        <v>0</v>
      </c>
      <c r="D28" s="741">
        <v>1</v>
      </c>
      <c r="E28" s="742">
        <f t="shared" si="6"/>
        <v>0.435</v>
      </c>
      <c r="F28" s="742">
        <f t="shared" si="6"/>
        <v>0.129</v>
      </c>
      <c r="G28" s="742">
        <f t="shared" si="0"/>
        <v>0</v>
      </c>
      <c r="H28" s="742">
        <f t="shared" si="6"/>
        <v>0</v>
      </c>
      <c r="I28" s="742">
        <f t="shared" si="0"/>
        <v>9.9000000000000005E-2</v>
      </c>
      <c r="J28" s="742">
        <f t="shared" si="6"/>
        <v>2.7E-2</v>
      </c>
      <c r="K28" s="742">
        <f t="shared" si="6"/>
        <v>8.9999999999999993E-3</v>
      </c>
      <c r="L28" s="742">
        <f t="shared" si="6"/>
        <v>7.1999999999999995E-2</v>
      </c>
      <c r="M28" s="742">
        <f t="shared" si="6"/>
        <v>3.3000000000000002E-2</v>
      </c>
      <c r="N28" s="742">
        <f t="shared" si="6"/>
        <v>0.04</v>
      </c>
      <c r="O28" s="742">
        <f t="shared" si="6"/>
        <v>0.156</v>
      </c>
      <c r="P28" s="749">
        <f t="shared" si="1"/>
        <v>1</v>
      </c>
      <c r="S28" s="748">
        <f t="shared" si="4"/>
        <v>2015</v>
      </c>
      <c r="T28" s="750">
        <v>0</v>
      </c>
      <c r="U28" s="750">
        <v>5</v>
      </c>
      <c r="V28" s="751">
        <f t="shared" si="5"/>
        <v>0</v>
      </c>
      <c r="W28" s="752">
        <v>1</v>
      </c>
      <c r="X28" s="753">
        <f t="shared" si="2"/>
        <v>0</v>
      </c>
    </row>
    <row r="29" spans="2:24">
      <c r="B29" s="748">
        <f t="shared" si="3"/>
        <v>2016</v>
      </c>
      <c r="C29" s="860">
        <f>'[3]Fraksi pengelolaan sampah BaU'!F34</f>
        <v>0</v>
      </c>
      <c r="D29" s="741">
        <v>1</v>
      </c>
      <c r="E29" s="742">
        <f t="shared" si="6"/>
        <v>0.435</v>
      </c>
      <c r="F29" s="742">
        <f t="shared" si="6"/>
        <v>0.129</v>
      </c>
      <c r="G29" s="742">
        <f t="shared" si="6"/>
        <v>0</v>
      </c>
      <c r="H29" s="742">
        <f t="shared" si="6"/>
        <v>0</v>
      </c>
      <c r="I29" s="742">
        <f t="shared" si="6"/>
        <v>9.9000000000000005E-2</v>
      </c>
      <c r="J29" s="742">
        <f t="shared" si="6"/>
        <v>2.7E-2</v>
      </c>
      <c r="K29" s="742">
        <f t="shared" si="6"/>
        <v>8.9999999999999993E-3</v>
      </c>
      <c r="L29" s="742">
        <f t="shared" si="6"/>
        <v>7.1999999999999995E-2</v>
      </c>
      <c r="M29" s="742">
        <f t="shared" si="6"/>
        <v>3.3000000000000002E-2</v>
      </c>
      <c r="N29" s="742">
        <f t="shared" si="6"/>
        <v>0.04</v>
      </c>
      <c r="O29" s="742">
        <f t="shared" si="6"/>
        <v>0.156</v>
      </c>
      <c r="P29" s="749">
        <f t="shared" si="1"/>
        <v>1</v>
      </c>
      <c r="S29" s="748">
        <f t="shared" si="4"/>
        <v>2016</v>
      </c>
      <c r="T29" s="750">
        <v>0</v>
      </c>
      <c r="U29" s="750">
        <v>5</v>
      </c>
      <c r="V29" s="751">
        <f t="shared" si="5"/>
        <v>0</v>
      </c>
      <c r="W29" s="752">
        <v>1</v>
      </c>
      <c r="X29" s="753">
        <f t="shared" si="2"/>
        <v>0</v>
      </c>
    </row>
    <row r="30" spans="2:24">
      <c r="B30" s="748">
        <f t="shared" si="3"/>
        <v>2017</v>
      </c>
      <c r="C30" s="860">
        <f>'[3]Fraksi pengelolaan sampah BaU'!F35</f>
        <v>0.88919680000000012</v>
      </c>
      <c r="D30" s="741">
        <v>1</v>
      </c>
      <c r="E30" s="742">
        <f t="shared" si="6"/>
        <v>0.435</v>
      </c>
      <c r="F30" s="742">
        <f t="shared" si="6"/>
        <v>0.129</v>
      </c>
      <c r="G30" s="742">
        <f t="shared" si="6"/>
        <v>0</v>
      </c>
      <c r="H30" s="742">
        <f t="shared" si="6"/>
        <v>0</v>
      </c>
      <c r="I30" s="742">
        <f t="shared" si="6"/>
        <v>9.9000000000000005E-2</v>
      </c>
      <c r="J30" s="742">
        <f t="shared" si="6"/>
        <v>2.7E-2</v>
      </c>
      <c r="K30" s="742">
        <f t="shared" si="6"/>
        <v>8.9999999999999993E-3</v>
      </c>
      <c r="L30" s="742">
        <f t="shared" si="6"/>
        <v>7.1999999999999995E-2</v>
      </c>
      <c r="M30" s="742">
        <f t="shared" si="6"/>
        <v>3.3000000000000002E-2</v>
      </c>
      <c r="N30" s="742">
        <f t="shared" si="6"/>
        <v>0.04</v>
      </c>
      <c r="O30" s="742">
        <f t="shared" si="6"/>
        <v>0.156</v>
      </c>
      <c r="P30" s="749">
        <f t="shared" si="1"/>
        <v>1</v>
      </c>
      <c r="S30" s="748">
        <f t="shared" si="4"/>
        <v>2017</v>
      </c>
      <c r="T30" s="750">
        <v>0</v>
      </c>
      <c r="U30" s="750">
        <v>5</v>
      </c>
      <c r="V30" s="751">
        <f t="shared" si="5"/>
        <v>0</v>
      </c>
      <c r="W30" s="752">
        <v>1</v>
      </c>
      <c r="X30" s="753">
        <f t="shared" si="2"/>
        <v>0</v>
      </c>
    </row>
    <row r="31" spans="2:24">
      <c r="B31" s="748">
        <f t="shared" si="3"/>
        <v>2018</v>
      </c>
      <c r="C31" s="860">
        <f>'[3]Fraksi pengelolaan sampah BaU'!F36</f>
        <v>0.98030610519999994</v>
      </c>
      <c r="D31" s="741">
        <v>1</v>
      </c>
      <c r="E31" s="742">
        <f t="shared" si="6"/>
        <v>0.435</v>
      </c>
      <c r="F31" s="742">
        <f t="shared" si="6"/>
        <v>0.129</v>
      </c>
      <c r="G31" s="742">
        <f t="shared" si="6"/>
        <v>0</v>
      </c>
      <c r="H31" s="742">
        <f t="shared" si="6"/>
        <v>0</v>
      </c>
      <c r="I31" s="742">
        <f t="shared" si="6"/>
        <v>9.9000000000000005E-2</v>
      </c>
      <c r="J31" s="742">
        <f t="shared" si="6"/>
        <v>2.7E-2</v>
      </c>
      <c r="K31" s="742">
        <f t="shared" si="6"/>
        <v>8.9999999999999993E-3</v>
      </c>
      <c r="L31" s="742">
        <f t="shared" si="6"/>
        <v>7.1999999999999995E-2</v>
      </c>
      <c r="M31" s="742">
        <f t="shared" si="6"/>
        <v>3.3000000000000002E-2</v>
      </c>
      <c r="N31" s="742">
        <f t="shared" si="6"/>
        <v>0.04</v>
      </c>
      <c r="O31" s="742">
        <f t="shared" si="6"/>
        <v>0.156</v>
      </c>
      <c r="P31" s="749">
        <f t="shared" si="1"/>
        <v>1</v>
      </c>
      <c r="S31" s="748">
        <f t="shared" si="4"/>
        <v>2018</v>
      </c>
      <c r="T31" s="750">
        <v>0</v>
      </c>
      <c r="U31" s="750">
        <v>5</v>
      </c>
      <c r="V31" s="751">
        <f t="shared" si="5"/>
        <v>0</v>
      </c>
      <c r="W31" s="752">
        <v>1</v>
      </c>
      <c r="X31" s="753">
        <f t="shared" si="2"/>
        <v>0</v>
      </c>
    </row>
    <row r="32" spans="2:24">
      <c r="B32" s="748">
        <f t="shared" si="3"/>
        <v>2019</v>
      </c>
      <c r="C32" s="860">
        <f>'[3]Fraksi pengelolaan sampah BaU'!F37</f>
        <v>1.079978839212</v>
      </c>
      <c r="D32" s="741">
        <v>1</v>
      </c>
      <c r="E32" s="742">
        <f t="shared" si="6"/>
        <v>0.435</v>
      </c>
      <c r="F32" s="742">
        <f t="shared" si="6"/>
        <v>0.129</v>
      </c>
      <c r="G32" s="742">
        <f t="shared" si="6"/>
        <v>0</v>
      </c>
      <c r="H32" s="742">
        <f t="shared" si="6"/>
        <v>0</v>
      </c>
      <c r="I32" s="742">
        <f t="shared" si="6"/>
        <v>9.9000000000000005E-2</v>
      </c>
      <c r="J32" s="742">
        <f t="shared" si="6"/>
        <v>2.7E-2</v>
      </c>
      <c r="K32" s="742">
        <f t="shared" si="6"/>
        <v>8.9999999999999993E-3</v>
      </c>
      <c r="L32" s="742">
        <f t="shared" si="6"/>
        <v>7.1999999999999995E-2</v>
      </c>
      <c r="M32" s="742">
        <f t="shared" si="6"/>
        <v>3.3000000000000002E-2</v>
      </c>
      <c r="N32" s="742">
        <f t="shared" si="6"/>
        <v>0.04</v>
      </c>
      <c r="O32" s="742">
        <f t="shared" si="6"/>
        <v>0.156</v>
      </c>
      <c r="P32" s="749">
        <f t="shared" si="1"/>
        <v>1</v>
      </c>
      <c r="S32" s="748">
        <f t="shared" si="4"/>
        <v>2019</v>
      </c>
      <c r="T32" s="750">
        <v>0</v>
      </c>
      <c r="U32" s="750">
        <v>5</v>
      </c>
      <c r="V32" s="751">
        <f t="shared" si="5"/>
        <v>0</v>
      </c>
      <c r="W32" s="752">
        <v>1</v>
      </c>
      <c r="X32" s="753">
        <f t="shared" si="2"/>
        <v>0</v>
      </c>
    </row>
    <row r="33" spans="2:24">
      <c r="B33" s="748">
        <f t="shared" si="3"/>
        <v>2020</v>
      </c>
      <c r="C33" s="860">
        <f>'[3]Fraksi pengelolaan sampah BaU'!F38</f>
        <v>1.188979741155141</v>
      </c>
      <c r="D33" s="741">
        <v>1</v>
      </c>
      <c r="E33" s="742">
        <f t="shared" ref="E33:O48" si="7">E$8</f>
        <v>0.435</v>
      </c>
      <c r="F33" s="742">
        <f t="shared" si="7"/>
        <v>0.129</v>
      </c>
      <c r="G33" s="742">
        <f t="shared" si="6"/>
        <v>0</v>
      </c>
      <c r="H33" s="742">
        <f t="shared" si="7"/>
        <v>0</v>
      </c>
      <c r="I33" s="742">
        <f t="shared" si="6"/>
        <v>9.9000000000000005E-2</v>
      </c>
      <c r="J33" s="742">
        <f t="shared" si="7"/>
        <v>2.7E-2</v>
      </c>
      <c r="K33" s="742">
        <f t="shared" si="7"/>
        <v>8.9999999999999993E-3</v>
      </c>
      <c r="L33" s="742">
        <f t="shared" si="7"/>
        <v>7.1999999999999995E-2</v>
      </c>
      <c r="M33" s="742">
        <f t="shared" si="7"/>
        <v>3.3000000000000002E-2</v>
      </c>
      <c r="N33" s="742">
        <f t="shared" si="7"/>
        <v>0.04</v>
      </c>
      <c r="O33" s="742">
        <f t="shared" si="7"/>
        <v>0.156</v>
      </c>
      <c r="P33" s="749">
        <f t="shared" si="1"/>
        <v>1</v>
      </c>
      <c r="S33" s="748">
        <f t="shared" si="4"/>
        <v>2020</v>
      </c>
      <c r="T33" s="750">
        <v>0</v>
      </c>
      <c r="U33" s="750">
        <v>5</v>
      </c>
      <c r="V33" s="751">
        <f t="shared" si="5"/>
        <v>0</v>
      </c>
      <c r="W33" s="752">
        <v>1</v>
      </c>
      <c r="X33" s="753">
        <f t="shared" si="2"/>
        <v>0</v>
      </c>
    </row>
    <row r="34" spans="2:24">
      <c r="B34" s="748">
        <f t="shared" si="3"/>
        <v>2021</v>
      </c>
      <c r="C34" s="860">
        <f>'[3]Fraksi pengelolaan sampah BaU'!F39</f>
        <v>1.30813956754782</v>
      </c>
      <c r="D34" s="741">
        <v>1</v>
      </c>
      <c r="E34" s="742">
        <f t="shared" si="7"/>
        <v>0.435</v>
      </c>
      <c r="F34" s="742">
        <f t="shared" si="7"/>
        <v>0.129</v>
      </c>
      <c r="G34" s="742">
        <f t="shared" si="6"/>
        <v>0</v>
      </c>
      <c r="H34" s="742">
        <f t="shared" si="7"/>
        <v>0</v>
      </c>
      <c r="I34" s="742">
        <f t="shared" si="6"/>
        <v>9.9000000000000005E-2</v>
      </c>
      <c r="J34" s="742">
        <f t="shared" si="7"/>
        <v>2.7E-2</v>
      </c>
      <c r="K34" s="742">
        <f t="shared" si="7"/>
        <v>8.9999999999999993E-3</v>
      </c>
      <c r="L34" s="742">
        <f t="shared" si="7"/>
        <v>7.1999999999999995E-2</v>
      </c>
      <c r="M34" s="742">
        <f t="shared" si="7"/>
        <v>3.3000000000000002E-2</v>
      </c>
      <c r="N34" s="742">
        <f t="shared" si="7"/>
        <v>0.04</v>
      </c>
      <c r="O34" s="742">
        <f t="shared" si="7"/>
        <v>0.156</v>
      </c>
      <c r="P34" s="749">
        <f t="shared" si="1"/>
        <v>1</v>
      </c>
      <c r="S34" s="748">
        <f t="shared" si="4"/>
        <v>2021</v>
      </c>
      <c r="T34" s="750">
        <v>0</v>
      </c>
      <c r="U34" s="750">
        <v>5</v>
      </c>
      <c r="V34" s="751">
        <f t="shared" si="5"/>
        <v>0</v>
      </c>
      <c r="W34" s="752">
        <v>1</v>
      </c>
      <c r="X34" s="753">
        <f t="shared" si="2"/>
        <v>0</v>
      </c>
    </row>
    <row r="35" spans="2:24">
      <c r="B35" s="748">
        <f t="shared" si="3"/>
        <v>2022</v>
      </c>
      <c r="C35" s="860">
        <f>'[3]Fraksi pengelolaan sampah BaU'!F40</f>
        <v>1.4383606555532142</v>
      </c>
      <c r="D35" s="741">
        <v>1</v>
      </c>
      <c r="E35" s="742">
        <f t="shared" si="7"/>
        <v>0.435</v>
      </c>
      <c r="F35" s="742">
        <f t="shared" si="7"/>
        <v>0.129</v>
      </c>
      <c r="G35" s="742">
        <f t="shared" si="6"/>
        <v>0</v>
      </c>
      <c r="H35" s="742">
        <f t="shared" si="7"/>
        <v>0</v>
      </c>
      <c r="I35" s="742">
        <f t="shared" si="6"/>
        <v>9.9000000000000005E-2</v>
      </c>
      <c r="J35" s="742">
        <f t="shared" si="7"/>
        <v>2.7E-2</v>
      </c>
      <c r="K35" s="742">
        <f t="shared" si="7"/>
        <v>8.9999999999999993E-3</v>
      </c>
      <c r="L35" s="742">
        <f t="shared" si="7"/>
        <v>7.1999999999999995E-2</v>
      </c>
      <c r="M35" s="742">
        <f t="shared" si="7"/>
        <v>3.3000000000000002E-2</v>
      </c>
      <c r="N35" s="742">
        <f t="shared" si="7"/>
        <v>0.04</v>
      </c>
      <c r="O35" s="742">
        <f t="shared" si="7"/>
        <v>0.156</v>
      </c>
      <c r="P35" s="749">
        <f t="shared" si="1"/>
        <v>1</v>
      </c>
      <c r="S35" s="748">
        <f t="shared" si="4"/>
        <v>2022</v>
      </c>
      <c r="T35" s="750">
        <v>0</v>
      </c>
      <c r="U35" s="750">
        <v>5</v>
      </c>
      <c r="V35" s="751">
        <f t="shared" si="5"/>
        <v>0</v>
      </c>
      <c r="W35" s="752">
        <v>1</v>
      </c>
      <c r="X35" s="753">
        <f t="shared" si="2"/>
        <v>0</v>
      </c>
    </row>
    <row r="36" spans="2:24">
      <c r="B36" s="748">
        <f t="shared" si="3"/>
        <v>2023</v>
      </c>
      <c r="C36" s="860">
        <f>'[3]Fraksi pengelolaan sampah BaU'!F41</f>
        <v>1.5806229466519339</v>
      </c>
      <c r="D36" s="741">
        <v>1</v>
      </c>
      <c r="E36" s="742">
        <f t="shared" si="7"/>
        <v>0.435</v>
      </c>
      <c r="F36" s="742">
        <f t="shared" si="7"/>
        <v>0.129</v>
      </c>
      <c r="G36" s="742">
        <f t="shared" si="6"/>
        <v>0</v>
      </c>
      <c r="H36" s="742">
        <f t="shared" si="7"/>
        <v>0</v>
      </c>
      <c r="I36" s="742">
        <f t="shared" si="6"/>
        <v>9.9000000000000005E-2</v>
      </c>
      <c r="J36" s="742">
        <f t="shared" si="7"/>
        <v>2.7E-2</v>
      </c>
      <c r="K36" s="742">
        <f t="shared" si="7"/>
        <v>8.9999999999999993E-3</v>
      </c>
      <c r="L36" s="742">
        <f t="shared" si="7"/>
        <v>7.1999999999999995E-2</v>
      </c>
      <c r="M36" s="742">
        <f t="shared" si="7"/>
        <v>3.3000000000000002E-2</v>
      </c>
      <c r="N36" s="742">
        <f t="shared" si="7"/>
        <v>0.04</v>
      </c>
      <c r="O36" s="742">
        <f t="shared" si="7"/>
        <v>0.156</v>
      </c>
      <c r="P36" s="749">
        <f t="shared" si="1"/>
        <v>1</v>
      </c>
      <c r="S36" s="748">
        <f t="shared" si="4"/>
        <v>2023</v>
      </c>
      <c r="T36" s="750">
        <v>0</v>
      </c>
      <c r="U36" s="750">
        <v>5</v>
      </c>
      <c r="V36" s="751">
        <f t="shared" si="5"/>
        <v>0</v>
      </c>
      <c r="W36" s="752">
        <v>1</v>
      </c>
      <c r="X36" s="753">
        <f t="shared" si="2"/>
        <v>0</v>
      </c>
    </row>
    <row r="37" spans="2:24">
      <c r="B37" s="748">
        <f t="shared" si="3"/>
        <v>2024</v>
      </c>
      <c r="C37" s="860">
        <f>'[3]Fraksi pengelolaan sampah BaU'!F42</f>
        <v>1.7359905083176237</v>
      </c>
      <c r="D37" s="741">
        <v>1</v>
      </c>
      <c r="E37" s="742">
        <f t="shared" si="7"/>
        <v>0.435</v>
      </c>
      <c r="F37" s="742">
        <f t="shared" si="7"/>
        <v>0.129</v>
      </c>
      <c r="G37" s="742">
        <f t="shared" si="6"/>
        <v>0</v>
      </c>
      <c r="H37" s="742">
        <f t="shared" si="7"/>
        <v>0</v>
      </c>
      <c r="I37" s="742">
        <f t="shared" si="6"/>
        <v>9.9000000000000005E-2</v>
      </c>
      <c r="J37" s="742">
        <f t="shared" si="7"/>
        <v>2.7E-2</v>
      </c>
      <c r="K37" s="742">
        <f t="shared" si="7"/>
        <v>8.9999999999999993E-3</v>
      </c>
      <c r="L37" s="742">
        <f t="shared" si="7"/>
        <v>7.1999999999999995E-2</v>
      </c>
      <c r="M37" s="742">
        <f t="shared" si="7"/>
        <v>3.3000000000000002E-2</v>
      </c>
      <c r="N37" s="742">
        <f t="shared" si="7"/>
        <v>0.04</v>
      </c>
      <c r="O37" s="742">
        <f t="shared" si="7"/>
        <v>0.156</v>
      </c>
      <c r="P37" s="749">
        <f t="shared" si="1"/>
        <v>1</v>
      </c>
      <c r="S37" s="748">
        <f t="shared" si="4"/>
        <v>2024</v>
      </c>
      <c r="T37" s="750">
        <v>0</v>
      </c>
      <c r="U37" s="750">
        <v>5</v>
      </c>
      <c r="V37" s="751">
        <f t="shared" si="5"/>
        <v>0</v>
      </c>
      <c r="W37" s="752">
        <v>1</v>
      </c>
      <c r="X37" s="753">
        <f t="shared" si="2"/>
        <v>0</v>
      </c>
    </row>
    <row r="38" spans="2:24">
      <c r="B38" s="748">
        <f t="shared" si="3"/>
        <v>2025</v>
      </c>
      <c r="C38" s="860">
        <f>'[3]Fraksi pengelolaan sampah BaU'!F43</f>
        <v>1.9056185943037962</v>
      </c>
      <c r="D38" s="741">
        <v>1</v>
      </c>
      <c r="E38" s="742">
        <f t="shared" si="7"/>
        <v>0.435</v>
      </c>
      <c r="F38" s="742">
        <f t="shared" si="7"/>
        <v>0.129</v>
      </c>
      <c r="G38" s="742">
        <f t="shared" si="6"/>
        <v>0</v>
      </c>
      <c r="H38" s="742">
        <f t="shared" si="7"/>
        <v>0</v>
      </c>
      <c r="I38" s="742">
        <f t="shared" si="6"/>
        <v>9.9000000000000005E-2</v>
      </c>
      <c r="J38" s="742">
        <f t="shared" si="7"/>
        <v>2.7E-2</v>
      </c>
      <c r="K38" s="742">
        <f t="shared" si="7"/>
        <v>8.9999999999999993E-3</v>
      </c>
      <c r="L38" s="742">
        <f t="shared" si="7"/>
        <v>7.1999999999999995E-2</v>
      </c>
      <c r="M38" s="742">
        <f t="shared" si="7"/>
        <v>3.3000000000000002E-2</v>
      </c>
      <c r="N38" s="742">
        <f t="shared" si="7"/>
        <v>0.04</v>
      </c>
      <c r="O38" s="742">
        <f t="shared" si="7"/>
        <v>0.156</v>
      </c>
      <c r="P38" s="749">
        <f t="shared" si="1"/>
        <v>1</v>
      </c>
      <c r="S38" s="748">
        <f t="shared" si="4"/>
        <v>2025</v>
      </c>
      <c r="T38" s="750">
        <v>0</v>
      </c>
      <c r="U38" s="750">
        <v>5</v>
      </c>
      <c r="V38" s="751">
        <f t="shared" si="5"/>
        <v>0</v>
      </c>
      <c r="W38" s="752">
        <v>1</v>
      </c>
      <c r="X38" s="753">
        <f t="shared" si="2"/>
        <v>0</v>
      </c>
    </row>
    <row r="39" spans="2:24">
      <c r="B39" s="748">
        <f t="shared" si="3"/>
        <v>2026</v>
      </c>
      <c r="C39" s="860">
        <f>'[3]Fraksi pengelolaan sampah BaU'!F44</f>
        <v>2.0907612874251247</v>
      </c>
      <c r="D39" s="741">
        <v>1</v>
      </c>
      <c r="E39" s="742">
        <f t="shared" si="7"/>
        <v>0.435</v>
      </c>
      <c r="F39" s="742">
        <f t="shared" si="7"/>
        <v>0.129</v>
      </c>
      <c r="G39" s="742">
        <f t="shared" si="7"/>
        <v>0</v>
      </c>
      <c r="H39" s="742">
        <f t="shared" si="7"/>
        <v>0</v>
      </c>
      <c r="I39" s="742">
        <f t="shared" si="7"/>
        <v>9.9000000000000005E-2</v>
      </c>
      <c r="J39" s="742">
        <f t="shared" si="7"/>
        <v>2.7E-2</v>
      </c>
      <c r="K39" s="742">
        <f t="shared" si="7"/>
        <v>8.9999999999999993E-3</v>
      </c>
      <c r="L39" s="742">
        <f t="shared" si="7"/>
        <v>7.1999999999999995E-2</v>
      </c>
      <c r="M39" s="742">
        <f t="shared" si="7"/>
        <v>3.3000000000000002E-2</v>
      </c>
      <c r="N39" s="742">
        <f t="shared" si="7"/>
        <v>0.04</v>
      </c>
      <c r="O39" s="742">
        <f t="shared" si="7"/>
        <v>0.156</v>
      </c>
      <c r="P39" s="749">
        <f t="shared" si="1"/>
        <v>1</v>
      </c>
      <c r="S39" s="748">
        <f t="shared" si="4"/>
        <v>2026</v>
      </c>
      <c r="T39" s="750">
        <v>0</v>
      </c>
      <c r="U39" s="750">
        <v>5</v>
      </c>
      <c r="V39" s="751">
        <f t="shared" si="5"/>
        <v>0</v>
      </c>
      <c r="W39" s="752">
        <v>1</v>
      </c>
      <c r="X39" s="753">
        <f t="shared" si="2"/>
        <v>0</v>
      </c>
    </row>
    <row r="40" spans="2:24">
      <c r="B40" s="748">
        <f t="shared" si="3"/>
        <v>2027</v>
      </c>
      <c r="C40" s="860">
        <f>'[3]Fraksi pengelolaan sampah BaU'!F45</f>
        <v>2.2927797722531218</v>
      </c>
      <c r="D40" s="741">
        <v>1</v>
      </c>
      <c r="E40" s="742">
        <f t="shared" si="7"/>
        <v>0.435</v>
      </c>
      <c r="F40" s="742">
        <f t="shared" si="7"/>
        <v>0.129</v>
      </c>
      <c r="G40" s="742">
        <f t="shared" si="7"/>
        <v>0</v>
      </c>
      <c r="H40" s="742">
        <f t="shared" si="7"/>
        <v>0</v>
      </c>
      <c r="I40" s="742">
        <f t="shared" si="7"/>
        <v>9.9000000000000005E-2</v>
      </c>
      <c r="J40" s="742">
        <f t="shared" si="7"/>
        <v>2.7E-2</v>
      </c>
      <c r="K40" s="742">
        <f t="shared" si="7"/>
        <v>8.9999999999999993E-3</v>
      </c>
      <c r="L40" s="742">
        <f t="shared" si="7"/>
        <v>7.1999999999999995E-2</v>
      </c>
      <c r="M40" s="742">
        <f t="shared" si="7"/>
        <v>3.3000000000000002E-2</v>
      </c>
      <c r="N40" s="742">
        <f t="shared" si="7"/>
        <v>0.04</v>
      </c>
      <c r="O40" s="742">
        <f t="shared" si="7"/>
        <v>0.156</v>
      </c>
      <c r="P40" s="749">
        <f t="shared" si="1"/>
        <v>1</v>
      </c>
      <c r="S40" s="748">
        <f t="shared" si="4"/>
        <v>2027</v>
      </c>
      <c r="T40" s="750">
        <v>0</v>
      </c>
      <c r="U40" s="750">
        <v>5</v>
      </c>
      <c r="V40" s="751">
        <f t="shared" si="5"/>
        <v>0</v>
      </c>
      <c r="W40" s="752">
        <v>1</v>
      </c>
      <c r="X40" s="753">
        <f t="shared" si="2"/>
        <v>0</v>
      </c>
    </row>
    <row r="41" spans="2:24">
      <c r="B41" s="748">
        <f t="shared" si="3"/>
        <v>2028</v>
      </c>
      <c r="C41" s="860">
        <f>'[3]Fraksi pengelolaan sampah BaU'!F46</f>
        <v>2.5131512889653189</v>
      </c>
      <c r="D41" s="741">
        <v>1</v>
      </c>
      <c r="E41" s="742">
        <f t="shared" si="7"/>
        <v>0.435</v>
      </c>
      <c r="F41" s="742">
        <f t="shared" si="7"/>
        <v>0.129</v>
      </c>
      <c r="G41" s="742">
        <f t="shared" si="7"/>
        <v>0</v>
      </c>
      <c r="H41" s="742">
        <f t="shared" si="7"/>
        <v>0</v>
      </c>
      <c r="I41" s="742">
        <f t="shared" si="7"/>
        <v>9.9000000000000005E-2</v>
      </c>
      <c r="J41" s="742">
        <f t="shared" si="7"/>
        <v>2.7E-2</v>
      </c>
      <c r="K41" s="742">
        <f t="shared" si="7"/>
        <v>8.9999999999999993E-3</v>
      </c>
      <c r="L41" s="742">
        <f t="shared" si="7"/>
        <v>7.1999999999999995E-2</v>
      </c>
      <c r="M41" s="742">
        <f t="shared" si="7"/>
        <v>3.3000000000000002E-2</v>
      </c>
      <c r="N41" s="742">
        <f t="shared" si="7"/>
        <v>0.04</v>
      </c>
      <c r="O41" s="742">
        <f t="shared" si="7"/>
        <v>0.156</v>
      </c>
      <c r="P41" s="749">
        <f t="shared" si="1"/>
        <v>1</v>
      </c>
      <c r="S41" s="748">
        <f t="shared" si="4"/>
        <v>2028</v>
      </c>
      <c r="T41" s="750">
        <v>0</v>
      </c>
      <c r="U41" s="750">
        <v>5</v>
      </c>
      <c r="V41" s="751">
        <f t="shared" si="5"/>
        <v>0</v>
      </c>
      <c r="W41" s="752">
        <v>1</v>
      </c>
      <c r="X41" s="753">
        <f t="shared" si="2"/>
        <v>0</v>
      </c>
    </row>
    <row r="42" spans="2:24">
      <c r="B42" s="748">
        <f t="shared" si="3"/>
        <v>2029</v>
      </c>
      <c r="C42" s="860">
        <f>'[3]Fraksi pengelolaan sampah BaU'!F47</f>
        <v>2.75347882371116</v>
      </c>
      <c r="D42" s="741">
        <v>1</v>
      </c>
      <c r="E42" s="742">
        <f t="shared" si="7"/>
        <v>0.435</v>
      </c>
      <c r="F42" s="742">
        <f t="shared" si="7"/>
        <v>0.129</v>
      </c>
      <c r="G42" s="742">
        <f t="shared" si="7"/>
        <v>0</v>
      </c>
      <c r="H42" s="742">
        <f t="shared" si="7"/>
        <v>0</v>
      </c>
      <c r="I42" s="742">
        <f t="shared" si="7"/>
        <v>9.9000000000000005E-2</v>
      </c>
      <c r="J42" s="742">
        <f t="shared" si="7"/>
        <v>2.7E-2</v>
      </c>
      <c r="K42" s="742">
        <f t="shared" si="7"/>
        <v>8.9999999999999993E-3</v>
      </c>
      <c r="L42" s="742">
        <f t="shared" si="7"/>
        <v>7.1999999999999995E-2</v>
      </c>
      <c r="M42" s="742">
        <f t="shared" si="7"/>
        <v>3.3000000000000002E-2</v>
      </c>
      <c r="N42" s="742">
        <f t="shared" si="7"/>
        <v>0.04</v>
      </c>
      <c r="O42" s="742">
        <f t="shared" si="7"/>
        <v>0.156</v>
      </c>
      <c r="P42" s="749">
        <f t="shared" si="1"/>
        <v>1</v>
      </c>
      <c r="S42" s="748">
        <f t="shared" si="4"/>
        <v>2029</v>
      </c>
      <c r="T42" s="750">
        <v>0</v>
      </c>
      <c r="U42" s="750">
        <v>5</v>
      </c>
      <c r="V42" s="751">
        <f t="shared" si="5"/>
        <v>0</v>
      </c>
      <c r="W42" s="752">
        <v>1</v>
      </c>
      <c r="X42" s="753">
        <f t="shared" si="2"/>
        <v>0</v>
      </c>
    </row>
    <row r="43" spans="2:24">
      <c r="B43" s="748">
        <f t="shared" si="3"/>
        <v>2030</v>
      </c>
      <c r="C43" s="860">
        <f>'[3]Fraksi pengelolaan sampah BaU'!F48</f>
        <v>3.0164990000000009</v>
      </c>
      <c r="D43" s="741">
        <v>1</v>
      </c>
      <c r="E43" s="742">
        <f t="shared" ref="E43:O58" si="8">E$8</f>
        <v>0.435</v>
      </c>
      <c r="F43" s="742">
        <f t="shared" si="8"/>
        <v>0.129</v>
      </c>
      <c r="G43" s="742">
        <f t="shared" si="7"/>
        <v>0</v>
      </c>
      <c r="H43" s="742">
        <f t="shared" si="8"/>
        <v>0</v>
      </c>
      <c r="I43" s="742">
        <f t="shared" si="7"/>
        <v>9.9000000000000005E-2</v>
      </c>
      <c r="J43" s="742">
        <f t="shared" si="8"/>
        <v>2.7E-2</v>
      </c>
      <c r="K43" s="742">
        <f t="shared" si="8"/>
        <v>8.9999999999999993E-3</v>
      </c>
      <c r="L43" s="742">
        <f t="shared" si="8"/>
        <v>7.1999999999999995E-2</v>
      </c>
      <c r="M43" s="742">
        <f t="shared" si="8"/>
        <v>3.3000000000000002E-2</v>
      </c>
      <c r="N43" s="742">
        <f t="shared" si="8"/>
        <v>0.04</v>
      </c>
      <c r="O43" s="742">
        <f t="shared" si="8"/>
        <v>0.156</v>
      </c>
      <c r="P43" s="749">
        <f t="shared" si="1"/>
        <v>1</v>
      </c>
      <c r="S43" s="748">
        <f t="shared" si="4"/>
        <v>2030</v>
      </c>
      <c r="T43" s="750">
        <v>0</v>
      </c>
      <c r="U43" s="750">
        <v>5</v>
      </c>
      <c r="V43" s="751">
        <f t="shared" si="5"/>
        <v>0</v>
      </c>
      <c r="W43" s="752">
        <v>1</v>
      </c>
      <c r="X43" s="753">
        <f t="shared" si="2"/>
        <v>0</v>
      </c>
    </row>
    <row r="44" spans="2:24">
      <c r="B44" s="748">
        <f t="shared" si="3"/>
        <v>2031</v>
      </c>
      <c r="C44" s="754"/>
      <c r="D44" s="741">
        <v>1</v>
      </c>
      <c r="E44" s="742">
        <f t="shared" si="8"/>
        <v>0.435</v>
      </c>
      <c r="F44" s="742">
        <f t="shared" si="8"/>
        <v>0.129</v>
      </c>
      <c r="G44" s="742">
        <f t="shared" si="7"/>
        <v>0</v>
      </c>
      <c r="H44" s="742">
        <f t="shared" si="8"/>
        <v>0</v>
      </c>
      <c r="I44" s="742">
        <f t="shared" si="7"/>
        <v>9.9000000000000005E-2</v>
      </c>
      <c r="J44" s="742">
        <f t="shared" si="8"/>
        <v>2.7E-2</v>
      </c>
      <c r="K44" s="742">
        <f t="shared" si="8"/>
        <v>8.9999999999999993E-3</v>
      </c>
      <c r="L44" s="742">
        <f t="shared" si="8"/>
        <v>7.1999999999999995E-2</v>
      </c>
      <c r="M44" s="742">
        <f t="shared" si="8"/>
        <v>3.3000000000000002E-2</v>
      </c>
      <c r="N44" s="742">
        <f t="shared" si="8"/>
        <v>0.04</v>
      </c>
      <c r="O44" s="742">
        <f t="shared" si="8"/>
        <v>0.156</v>
      </c>
      <c r="P44" s="749">
        <f t="shared" si="1"/>
        <v>1</v>
      </c>
      <c r="S44" s="748">
        <f t="shared" si="4"/>
        <v>2031</v>
      </c>
      <c r="T44" s="750">
        <v>0</v>
      </c>
      <c r="U44" s="750">
        <v>5</v>
      </c>
      <c r="V44" s="751">
        <f t="shared" si="5"/>
        <v>0</v>
      </c>
      <c r="W44" s="752">
        <v>1</v>
      </c>
      <c r="X44" s="753">
        <f t="shared" si="2"/>
        <v>0</v>
      </c>
    </row>
    <row r="45" spans="2:24">
      <c r="B45" s="748">
        <f t="shared" si="3"/>
        <v>2032</v>
      </c>
      <c r="C45" s="754"/>
      <c r="D45" s="741">
        <v>1</v>
      </c>
      <c r="E45" s="742">
        <f t="shared" si="8"/>
        <v>0.435</v>
      </c>
      <c r="F45" s="742">
        <f t="shared" si="8"/>
        <v>0.129</v>
      </c>
      <c r="G45" s="742">
        <f t="shared" si="7"/>
        <v>0</v>
      </c>
      <c r="H45" s="742">
        <f t="shared" si="8"/>
        <v>0</v>
      </c>
      <c r="I45" s="742">
        <f t="shared" si="7"/>
        <v>9.9000000000000005E-2</v>
      </c>
      <c r="J45" s="742">
        <f t="shared" si="8"/>
        <v>2.7E-2</v>
      </c>
      <c r="K45" s="742">
        <f t="shared" si="8"/>
        <v>8.9999999999999993E-3</v>
      </c>
      <c r="L45" s="742">
        <f t="shared" si="8"/>
        <v>7.1999999999999995E-2</v>
      </c>
      <c r="M45" s="742">
        <f t="shared" si="8"/>
        <v>3.3000000000000002E-2</v>
      </c>
      <c r="N45" s="742">
        <f t="shared" si="8"/>
        <v>0.04</v>
      </c>
      <c r="O45" s="742">
        <f t="shared" si="8"/>
        <v>0.156</v>
      </c>
      <c r="P45" s="749">
        <f t="shared" ref="P45:P76" si="9">SUM(E45:O45)</f>
        <v>1</v>
      </c>
      <c r="S45" s="748">
        <f t="shared" si="4"/>
        <v>2032</v>
      </c>
      <c r="T45" s="750">
        <v>0</v>
      </c>
      <c r="U45" s="750">
        <v>5</v>
      </c>
      <c r="V45" s="751">
        <f t="shared" si="5"/>
        <v>0</v>
      </c>
      <c r="W45" s="752">
        <v>1</v>
      </c>
      <c r="X45" s="753">
        <f t="shared" ref="X45:X76" si="10">V45*W45</f>
        <v>0</v>
      </c>
    </row>
    <row r="46" spans="2:24">
      <c r="B46" s="748">
        <f t="shared" ref="B46:B77" si="11">B45+1</f>
        <v>2033</v>
      </c>
      <c r="C46" s="754"/>
      <c r="D46" s="741">
        <v>1</v>
      </c>
      <c r="E46" s="742">
        <f t="shared" si="8"/>
        <v>0.435</v>
      </c>
      <c r="F46" s="742">
        <f t="shared" si="8"/>
        <v>0.129</v>
      </c>
      <c r="G46" s="742">
        <f t="shared" si="7"/>
        <v>0</v>
      </c>
      <c r="H46" s="742">
        <f t="shared" si="8"/>
        <v>0</v>
      </c>
      <c r="I46" s="742">
        <f t="shared" si="7"/>
        <v>9.9000000000000005E-2</v>
      </c>
      <c r="J46" s="742">
        <f t="shared" si="8"/>
        <v>2.7E-2</v>
      </c>
      <c r="K46" s="742">
        <f t="shared" si="8"/>
        <v>8.9999999999999993E-3</v>
      </c>
      <c r="L46" s="742">
        <f t="shared" si="8"/>
        <v>7.1999999999999995E-2</v>
      </c>
      <c r="M46" s="742">
        <f t="shared" si="8"/>
        <v>3.3000000000000002E-2</v>
      </c>
      <c r="N46" s="742">
        <f t="shared" si="8"/>
        <v>0.04</v>
      </c>
      <c r="O46" s="742">
        <f t="shared" si="8"/>
        <v>0.156</v>
      </c>
      <c r="P46" s="749">
        <f t="shared" si="9"/>
        <v>1</v>
      </c>
      <c r="S46" s="748">
        <f t="shared" si="4"/>
        <v>2033</v>
      </c>
      <c r="T46" s="750">
        <v>0</v>
      </c>
      <c r="U46" s="750">
        <v>5</v>
      </c>
      <c r="V46" s="751">
        <f t="shared" si="5"/>
        <v>0</v>
      </c>
      <c r="W46" s="752">
        <v>1</v>
      </c>
      <c r="X46" s="753">
        <f t="shared" si="10"/>
        <v>0</v>
      </c>
    </row>
    <row r="47" spans="2:24">
      <c r="B47" s="748">
        <f t="shared" si="11"/>
        <v>2034</v>
      </c>
      <c r="C47" s="754"/>
      <c r="D47" s="741">
        <v>1</v>
      </c>
      <c r="E47" s="742">
        <f t="shared" si="8"/>
        <v>0.435</v>
      </c>
      <c r="F47" s="742">
        <f t="shared" si="8"/>
        <v>0.129</v>
      </c>
      <c r="G47" s="742">
        <f t="shared" si="7"/>
        <v>0</v>
      </c>
      <c r="H47" s="742">
        <f t="shared" si="8"/>
        <v>0</v>
      </c>
      <c r="I47" s="742">
        <f t="shared" si="7"/>
        <v>9.9000000000000005E-2</v>
      </c>
      <c r="J47" s="742">
        <f t="shared" si="8"/>
        <v>2.7E-2</v>
      </c>
      <c r="K47" s="742">
        <f t="shared" si="8"/>
        <v>8.9999999999999993E-3</v>
      </c>
      <c r="L47" s="742">
        <f t="shared" si="8"/>
        <v>7.1999999999999995E-2</v>
      </c>
      <c r="M47" s="742">
        <f t="shared" si="8"/>
        <v>3.3000000000000002E-2</v>
      </c>
      <c r="N47" s="742">
        <f t="shared" si="8"/>
        <v>0.04</v>
      </c>
      <c r="O47" s="742">
        <f t="shared" si="8"/>
        <v>0.156</v>
      </c>
      <c r="P47" s="749">
        <f t="shared" si="9"/>
        <v>1</v>
      </c>
      <c r="S47" s="748">
        <f t="shared" si="4"/>
        <v>2034</v>
      </c>
      <c r="T47" s="750">
        <v>0</v>
      </c>
      <c r="U47" s="750">
        <v>5</v>
      </c>
      <c r="V47" s="751">
        <f t="shared" si="5"/>
        <v>0</v>
      </c>
      <c r="W47" s="752">
        <v>1</v>
      </c>
      <c r="X47" s="753">
        <f t="shared" si="10"/>
        <v>0</v>
      </c>
    </row>
    <row r="48" spans="2:24">
      <c r="B48" s="748">
        <f t="shared" si="11"/>
        <v>2035</v>
      </c>
      <c r="C48" s="754"/>
      <c r="D48" s="741">
        <v>1</v>
      </c>
      <c r="E48" s="742">
        <f t="shared" si="8"/>
        <v>0.435</v>
      </c>
      <c r="F48" s="742">
        <f t="shared" si="8"/>
        <v>0.129</v>
      </c>
      <c r="G48" s="742">
        <f t="shared" si="7"/>
        <v>0</v>
      </c>
      <c r="H48" s="742">
        <f t="shared" si="8"/>
        <v>0</v>
      </c>
      <c r="I48" s="742">
        <f t="shared" si="7"/>
        <v>9.9000000000000005E-2</v>
      </c>
      <c r="J48" s="742">
        <f t="shared" si="8"/>
        <v>2.7E-2</v>
      </c>
      <c r="K48" s="742">
        <f t="shared" si="8"/>
        <v>8.9999999999999993E-3</v>
      </c>
      <c r="L48" s="742">
        <f t="shared" si="8"/>
        <v>7.1999999999999995E-2</v>
      </c>
      <c r="M48" s="742">
        <f t="shared" si="8"/>
        <v>3.3000000000000002E-2</v>
      </c>
      <c r="N48" s="742">
        <f t="shared" si="8"/>
        <v>0.04</v>
      </c>
      <c r="O48" s="742">
        <f t="shared" si="8"/>
        <v>0.156</v>
      </c>
      <c r="P48" s="749">
        <f t="shared" si="9"/>
        <v>1</v>
      </c>
      <c r="S48" s="748">
        <f t="shared" si="4"/>
        <v>2035</v>
      </c>
      <c r="T48" s="750">
        <v>0</v>
      </c>
      <c r="U48" s="750">
        <v>5</v>
      </c>
      <c r="V48" s="751">
        <f t="shared" si="5"/>
        <v>0</v>
      </c>
      <c r="W48" s="752">
        <v>1</v>
      </c>
      <c r="X48" s="753">
        <f t="shared" si="10"/>
        <v>0</v>
      </c>
    </row>
    <row r="49" spans="2:24">
      <c r="B49" s="748">
        <f t="shared" si="11"/>
        <v>2036</v>
      </c>
      <c r="C49" s="754"/>
      <c r="D49" s="741">
        <v>1</v>
      </c>
      <c r="E49" s="742">
        <f t="shared" si="8"/>
        <v>0.435</v>
      </c>
      <c r="F49" s="742">
        <f t="shared" si="8"/>
        <v>0.129</v>
      </c>
      <c r="G49" s="742">
        <f t="shared" si="8"/>
        <v>0</v>
      </c>
      <c r="H49" s="742">
        <f t="shared" si="8"/>
        <v>0</v>
      </c>
      <c r="I49" s="742">
        <f t="shared" si="8"/>
        <v>9.9000000000000005E-2</v>
      </c>
      <c r="J49" s="742">
        <f t="shared" si="8"/>
        <v>2.7E-2</v>
      </c>
      <c r="K49" s="742">
        <f t="shared" si="8"/>
        <v>8.9999999999999993E-3</v>
      </c>
      <c r="L49" s="742">
        <f t="shared" si="8"/>
        <v>7.1999999999999995E-2</v>
      </c>
      <c r="M49" s="742">
        <f t="shared" si="8"/>
        <v>3.3000000000000002E-2</v>
      </c>
      <c r="N49" s="742">
        <f t="shared" si="8"/>
        <v>0.04</v>
      </c>
      <c r="O49" s="742">
        <f t="shared" si="8"/>
        <v>0.156</v>
      </c>
      <c r="P49" s="749">
        <f t="shared" si="9"/>
        <v>1</v>
      </c>
      <c r="S49" s="748">
        <f t="shared" si="4"/>
        <v>2036</v>
      </c>
      <c r="T49" s="750">
        <v>0</v>
      </c>
      <c r="U49" s="750">
        <v>5</v>
      </c>
      <c r="V49" s="751">
        <f t="shared" si="5"/>
        <v>0</v>
      </c>
      <c r="W49" s="752">
        <v>1</v>
      </c>
      <c r="X49" s="753">
        <f t="shared" si="10"/>
        <v>0</v>
      </c>
    </row>
    <row r="50" spans="2:24">
      <c r="B50" s="748">
        <f t="shared" si="11"/>
        <v>2037</v>
      </c>
      <c r="C50" s="754"/>
      <c r="D50" s="741">
        <v>1</v>
      </c>
      <c r="E50" s="742">
        <f t="shared" si="8"/>
        <v>0.435</v>
      </c>
      <c r="F50" s="742">
        <f t="shared" si="8"/>
        <v>0.129</v>
      </c>
      <c r="G50" s="742">
        <f t="shared" si="8"/>
        <v>0</v>
      </c>
      <c r="H50" s="742">
        <f t="shared" si="8"/>
        <v>0</v>
      </c>
      <c r="I50" s="742">
        <f t="shared" si="8"/>
        <v>9.9000000000000005E-2</v>
      </c>
      <c r="J50" s="742">
        <f t="shared" si="8"/>
        <v>2.7E-2</v>
      </c>
      <c r="K50" s="742">
        <f t="shared" si="8"/>
        <v>8.9999999999999993E-3</v>
      </c>
      <c r="L50" s="742">
        <f t="shared" si="8"/>
        <v>7.1999999999999995E-2</v>
      </c>
      <c r="M50" s="742">
        <f t="shared" si="8"/>
        <v>3.3000000000000002E-2</v>
      </c>
      <c r="N50" s="742">
        <f t="shared" si="8"/>
        <v>0.04</v>
      </c>
      <c r="O50" s="742">
        <f t="shared" si="8"/>
        <v>0.156</v>
      </c>
      <c r="P50" s="749">
        <f t="shared" si="9"/>
        <v>1</v>
      </c>
      <c r="S50" s="748">
        <f t="shared" si="4"/>
        <v>2037</v>
      </c>
      <c r="T50" s="750">
        <v>0</v>
      </c>
      <c r="U50" s="750">
        <v>5</v>
      </c>
      <c r="V50" s="751">
        <f t="shared" si="5"/>
        <v>0</v>
      </c>
      <c r="W50" s="752">
        <v>1</v>
      </c>
      <c r="X50" s="753">
        <f t="shared" si="10"/>
        <v>0</v>
      </c>
    </row>
    <row r="51" spans="2:24">
      <c r="B51" s="748">
        <f t="shared" si="11"/>
        <v>2038</v>
      </c>
      <c r="C51" s="754"/>
      <c r="D51" s="741">
        <v>1</v>
      </c>
      <c r="E51" s="742">
        <f t="shared" si="8"/>
        <v>0.435</v>
      </c>
      <c r="F51" s="742">
        <f t="shared" si="8"/>
        <v>0.129</v>
      </c>
      <c r="G51" s="742">
        <f t="shared" si="8"/>
        <v>0</v>
      </c>
      <c r="H51" s="742">
        <f t="shared" si="8"/>
        <v>0</v>
      </c>
      <c r="I51" s="742">
        <f t="shared" si="8"/>
        <v>9.9000000000000005E-2</v>
      </c>
      <c r="J51" s="742">
        <f t="shared" si="8"/>
        <v>2.7E-2</v>
      </c>
      <c r="K51" s="742">
        <f t="shared" si="8"/>
        <v>8.9999999999999993E-3</v>
      </c>
      <c r="L51" s="742">
        <f t="shared" si="8"/>
        <v>7.1999999999999995E-2</v>
      </c>
      <c r="M51" s="742">
        <f t="shared" si="8"/>
        <v>3.3000000000000002E-2</v>
      </c>
      <c r="N51" s="742">
        <f t="shared" si="8"/>
        <v>0.04</v>
      </c>
      <c r="O51" s="742">
        <f t="shared" si="8"/>
        <v>0.156</v>
      </c>
      <c r="P51" s="749">
        <f t="shared" si="9"/>
        <v>1</v>
      </c>
      <c r="S51" s="748">
        <f t="shared" si="4"/>
        <v>2038</v>
      </c>
      <c r="T51" s="750">
        <v>0</v>
      </c>
      <c r="U51" s="750">
        <v>5</v>
      </c>
      <c r="V51" s="751">
        <f t="shared" si="5"/>
        <v>0</v>
      </c>
      <c r="W51" s="752">
        <v>1</v>
      </c>
      <c r="X51" s="753">
        <f t="shared" si="10"/>
        <v>0</v>
      </c>
    </row>
    <row r="52" spans="2:24">
      <c r="B52" s="748">
        <f t="shared" si="11"/>
        <v>2039</v>
      </c>
      <c r="C52" s="754"/>
      <c r="D52" s="741">
        <v>1</v>
      </c>
      <c r="E52" s="742">
        <f t="shared" si="8"/>
        <v>0.435</v>
      </c>
      <c r="F52" s="742">
        <f t="shared" si="8"/>
        <v>0.129</v>
      </c>
      <c r="G52" s="742">
        <f t="shared" si="8"/>
        <v>0</v>
      </c>
      <c r="H52" s="742">
        <f t="shared" si="8"/>
        <v>0</v>
      </c>
      <c r="I52" s="742">
        <f t="shared" si="8"/>
        <v>9.9000000000000005E-2</v>
      </c>
      <c r="J52" s="742">
        <f t="shared" si="8"/>
        <v>2.7E-2</v>
      </c>
      <c r="K52" s="742">
        <f t="shared" si="8"/>
        <v>8.9999999999999993E-3</v>
      </c>
      <c r="L52" s="742">
        <f t="shared" si="8"/>
        <v>7.1999999999999995E-2</v>
      </c>
      <c r="M52" s="742">
        <f t="shared" si="8"/>
        <v>3.3000000000000002E-2</v>
      </c>
      <c r="N52" s="742">
        <f t="shared" si="8"/>
        <v>0.04</v>
      </c>
      <c r="O52" s="742">
        <f t="shared" si="8"/>
        <v>0.156</v>
      </c>
      <c r="P52" s="749">
        <f t="shared" si="9"/>
        <v>1</v>
      </c>
      <c r="S52" s="748">
        <f t="shared" si="4"/>
        <v>2039</v>
      </c>
      <c r="T52" s="750">
        <v>0</v>
      </c>
      <c r="U52" s="750">
        <v>5</v>
      </c>
      <c r="V52" s="751">
        <f t="shared" si="5"/>
        <v>0</v>
      </c>
      <c r="W52" s="752">
        <v>1</v>
      </c>
      <c r="X52" s="753">
        <f t="shared" si="10"/>
        <v>0</v>
      </c>
    </row>
    <row r="53" spans="2:24">
      <c r="B53" s="748">
        <f t="shared" si="11"/>
        <v>2040</v>
      </c>
      <c r="C53" s="754"/>
      <c r="D53" s="741">
        <v>1</v>
      </c>
      <c r="E53" s="742">
        <f t="shared" ref="E53:O68" si="12">E$8</f>
        <v>0.435</v>
      </c>
      <c r="F53" s="742">
        <f t="shared" si="12"/>
        <v>0.129</v>
      </c>
      <c r="G53" s="742">
        <f t="shared" si="8"/>
        <v>0</v>
      </c>
      <c r="H53" s="742">
        <f t="shared" si="12"/>
        <v>0</v>
      </c>
      <c r="I53" s="742">
        <f t="shared" si="8"/>
        <v>9.9000000000000005E-2</v>
      </c>
      <c r="J53" s="742">
        <f t="shared" si="12"/>
        <v>2.7E-2</v>
      </c>
      <c r="K53" s="742">
        <f t="shared" si="12"/>
        <v>8.9999999999999993E-3</v>
      </c>
      <c r="L53" s="742">
        <f t="shared" si="12"/>
        <v>7.1999999999999995E-2</v>
      </c>
      <c r="M53" s="742">
        <f t="shared" si="12"/>
        <v>3.3000000000000002E-2</v>
      </c>
      <c r="N53" s="742">
        <f t="shared" si="12"/>
        <v>0.04</v>
      </c>
      <c r="O53" s="742">
        <f t="shared" si="12"/>
        <v>0.156</v>
      </c>
      <c r="P53" s="749">
        <f t="shared" si="9"/>
        <v>1</v>
      </c>
      <c r="S53" s="748">
        <f t="shared" si="4"/>
        <v>2040</v>
      </c>
      <c r="T53" s="750">
        <v>0</v>
      </c>
      <c r="U53" s="750">
        <v>5</v>
      </c>
      <c r="V53" s="751">
        <f t="shared" si="5"/>
        <v>0</v>
      </c>
      <c r="W53" s="752">
        <v>1</v>
      </c>
      <c r="X53" s="753">
        <f t="shared" si="10"/>
        <v>0</v>
      </c>
    </row>
    <row r="54" spans="2:24">
      <c r="B54" s="748">
        <f t="shared" si="11"/>
        <v>2041</v>
      </c>
      <c r="C54" s="754"/>
      <c r="D54" s="741">
        <v>1</v>
      </c>
      <c r="E54" s="742">
        <f t="shared" si="12"/>
        <v>0.435</v>
      </c>
      <c r="F54" s="742">
        <f t="shared" si="12"/>
        <v>0.129</v>
      </c>
      <c r="G54" s="742">
        <f t="shared" si="8"/>
        <v>0</v>
      </c>
      <c r="H54" s="742">
        <f t="shared" si="12"/>
        <v>0</v>
      </c>
      <c r="I54" s="742">
        <f t="shared" si="8"/>
        <v>9.9000000000000005E-2</v>
      </c>
      <c r="J54" s="742">
        <f t="shared" si="12"/>
        <v>2.7E-2</v>
      </c>
      <c r="K54" s="742">
        <f t="shared" si="12"/>
        <v>8.9999999999999993E-3</v>
      </c>
      <c r="L54" s="742">
        <f t="shared" si="12"/>
        <v>7.1999999999999995E-2</v>
      </c>
      <c r="M54" s="742">
        <f t="shared" si="12"/>
        <v>3.3000000000000002E-2</v>
      </c>
      <c r="N54" s="742">
        <f t="shared" si="12"/>
        <v>0.04</v>
      </c>
      <c r="O54" s="742">
        <f t="shared" si="12"/>
        <v>0.156</v>
      </c>
      <c r="P54" s="749">
        <f t="shared" si="9"/>
        <v>1</v>
      </c>
      <c r="S54" s="748">
        <f t="shared" si="4"/>
        <v>2041</v>
      </c>
      <c r="T54" s="750">
        <v>0</v>
      </c>
      <c r="U54" s="750">
        <v>5</v>
      </c>
      <c r="V54" s="751">
        <f t="shared" si="5"/>
        <v>0</v>
      </c>
      <c r="W54" s="752">
        <v>1</v>
      </c>
      <c r="X54" s="753">
        <f t="shared" si="10"/>
        <v>0</v>
      </c>
    </row>
    <row r="55" spans="2:24">
      <c r="B55" s="748">
        <f t="shared" si="11"/>
        <v>2042</v>
      </c>
      <c r="C55" s="754"/>
      <c r="D55" s="741">
        <v>1</v>
      </c>
      <c r="E55" s="742">
        <f t="shared" si="12"/>
        <v>0.435</v>
      </c>
      <c r="F55" s="742">
        <f t="shared" si="12"/>
        <v>0.129</v>
      </c>
      <c r="G55" s="742">
        <f t="shared" si="8"/>
        <v>0</v>
      </c>
      <c r="H55" s="742">
        <f t="shared" si="12"/>
        <v>0</v>
      </c>
      <c r="I55" s="742">
        <f t="shared" si="8"/>
        <v>9.9000000000000005E-2</v>
      </c>
      <c r="J55" s="742">
        <f t="shared" si="12"/>
        <v>2.7E-2</v>
      </c>
      <c r="K55" s="742">
        <f t="shared" si="12"/>
        <v>8.9999999999999993E-3</v>
      </c>
      <c r="L55" s="742">
        <f t="shared" si="12"/>
        <v>7.1999999999999995E-2</v>
      </c>
      <c r="M55" s="742">
        <f t="shared" si="12"/>
        <v>3.3000000000000002E-2</v>
      </c>
      <c r="N55" s="742">
        <f t="shared" si="12"/>
        <v>0.04</v>
      </c>
      <c r="O55" s="742">
        <f t="shared" si="12"/>
        <v>0.156</v>
      </c>
      <c r="P55" s="749">
        <f t="shared" si="9"/>
        <v>1</v>
      </c>
      <c r="S55" s="748">
        <f t="shared" si="4"/>
        <v>2042</v>
      </c>
      <c r="T55" s="750">
        <v>0</v>
      </c>
      <c r="U55" s="750">
        <v>5</v>
      </c>
      <c r="V55" s="751">
        <f t="shared" si="5"/>
        <v>0</v>
      </c>
      <c r="W55" s="752">
        <v>1</v>
      </c>
      <c r="X55" s="753">
        <f t="shared" si="10"/>
        <v>0</v>
      </c>
    </row>
    <row r="56" spans="2:24">
      <c r="B56" s="748">
        <f t="shared" si="11"/>
        <v>2043</v>
      </c>
      <c r="C56" s="754"/>
      <c r="D56" s="741">
        <v>1</v>
      </c>
      <c r="E56" s="742">
        <f t="shared" si="12"/>
        <v>0.435</v>
      </c>
      <c r="F56" s="742">
        <f t="shared" si="12"/>
        <v>0.129</v>
      </c>
      <c r="G56" s="742">
        <f t="shared" si="8"/>
        <v>0</v>
      </c>
      <c r="H56" s="742">
        <f t="shared" si="12"/>
        <v>0</v>
      </c>
      <c r="I56" s="742">
        <f t="shared" si="8"/>
        <v>9.9000000000000005E-2</v>
      </c>
      <c r="J56" s="742">
        <f t="shared" si="12"/>
        <v>2.7E-2</v>
      </c>
      <c r="K56" s="742">
        <f t="shared" si="12"/>
        <v>8.9999999999999993E-3</v>
      </c>
      <c r="L56" s="742">
        <f t="shared" si="12"/>
        <v>7.1999999999999995E-2</v>
      </c>
      <c r="M56" s="742">
        <f t="shared" si="12"/>
        <v>3.3000000000000002E-2</v>
      </c>
      <c r="N56" s="742">
        <f t="shared" si="12"/>
        <v>0.04</v>
      </c>
      <c r="O56" s="742">
        <f t="shared" si="12"/>
        <v>0.156</v>
      </c>
      <c r="P56" s="749">
        <f t="shared" si="9"/>
        <v>1</v>
      </c>
      <c r="S56" s="748">
        <f t="shared" si="4"/>
        <v>2043</v>
      </c>
      <c r="T56" s="750">
        <v>0</v>
      </c>
      <c r="U56" s="750">
        <v>5</v>
      </c>
      <c r="V56" s="751">
        <f t="shared" si="5"/>
        <v>0</v>
      </c>
      <c r="W56" s="752">
        <v>1</v>
      </c>
      <c r="X56" s="753">
        <f t="shared" si="10"/>
        <v>0</v>
      </c>
    </row>
    <row r="57" spans="2:24">
      <c r="B57" s="748">
        <f t="shared" si="11"/>
        <v>2044</v>
      </c>
      <c r="C57" s="754"/>
      <c r="D57" s="741">
        <v>1</v>
      </c>
      <c r="E57" s="742">
        <f t="shared" si="12"/>
        <v>0.435</v>
      </c>
      <c r="F57" s="742">
        <f t="shared" si="12"/>
        <v>0.129</v>
      </c>
      <c r="G57" s="742">
        <f t="shared" si="8"/>
        <v>0</v>
      </c>
      <c r="H57" s="742">
        <f t="shared" si="12"/>
        <v>0</v>
      </c>
      <c r="I57" s="742">
        <f t="shared" si="8"/>
        <v>9.9000000000000005E-2</v>
      </c>
      <c r="J57" s="742">
        <f t="shared" si="12"/>
        <v>2.7E-2</v>
      </c>
      <c r="K57" s="742">
        <f t="shared" si="12"/>
        <v>8.9999999999999993E-3</v>
      </c>
      <c r="L57" s="742">
        <f t="shared" si="12"/>
        <v>7.1999999999999995E-2</v>
      </c>
      <c r="M57" s="742">
        <f t="shared" si="12"/>
        <v>3.3000000000000002E-2</v>
      </c>
      <c r="N57" s="742">
        <f t="shared" si="12"/>
        <v>0.04</v>
      </c>
      <c r="O57" s="742">
        <f t="shared" si="12"/>
        <v>0.156</v>
      </c>
      <c r="P57" s="749">
        <f t="shared" si="9"/>
        <v>1</v>
      </c>
      <c r="S57" s="748">
        <f t="shared" si="4"/>
        <v>2044</v>
      </c>
      <c r="T57" s="750">
        <v>0</v>
      </c>
      <c r="U57" s="750">
        <v>5</v>
      </c>
      <c r="V57" s="751">
        <f t="shared" si="5"/>
        <v>0</v>
      </c>
      <c r="W57" s="752">
        <v>1</v>
      </c>
      <c r="X57" s="753">
        <f t="shared" si="10"/>
        <v>0</v>
      </c>
    </row>
    <row r="58" spans="2:24">
      <c r="B58" s="748">
        <f t="shared" si="11"/>
        <v>2045</v>
      </c>
      <c r="C58" s="754"/>
      <c r="D58" s="741">
        <v>1</v>
      </c>
      <c r="E58" s="742">
        <f t="shared" si="12"/>
        <v>0.435</v>
      </c>
      <c r="F58" s="742">
        <f t="shared" si="12"/>
        <v>0.129</v>
      </c>
      <c r="G58" s="742">
        <f t="shared" si="8"/>
        <v>0</v>
      </c>
      <c r="H58" s="742">
        <f t="shared" si="12"/>
        <v>0</v>
      </c>
      <c r="I58" s="742">
        <f t="shared" si="8"/>
        <v>9.9000000000000005E-2</v>
      </c>
      <c r="J58" s="742">
        <f t="shared" si="12"/>
        <v>2.7E-2</v>
      </c>
      <c r="K58" s="742">
        <f t="shared" si="12"/>
        <v>8.9999999999999993E-3</v>
      </c>
      <c r="L58" s="742">
        <f t="shared" si="12"/>
        <v>7.1999999999999995E-2</v>
      </c>
      <c r="M58" s="742">
        <f t="shared" si="12"/>
        <v>3.3000000000000002E-2</v>
      </c>
      <c r="N58" s="742">
        <f t="shared" si="12"/>
        <v>0.04</v>
      </c>
      <c r="O58" s="742">
        <f t="shared" si="12"/>
        <v>0.156</v>
      </c>
      <c r="P58" s="749">
        <f t="shared" si="9"/>
        <v>1</v>
      </c>
      <c r="S58" s="748">
        <f t="shared" si="4"/>
        <v>2045</v>
      </c>
      <c r="T58" s="750">
        <v>0</v>
      </c>
      <c r="U58" s="750">
        <v>5</v>
      </c>
      <c r="V58" s="751">
        <f t="shared" si="5"/>
        <v>0</v>
      </c>
      <c r="W58" s="752">
        <v>1</v>
      </c>
      <c r="X58" s="753">
        <f t="shared" si="10"/>
        <v>0</v>
      </c>
    </row>
    <row r="59" spans="2:24">
      <c r="B59" s="748">
        <f t="shared" si="11"/>
        <v>2046</v>
      </c>
      <c r="C59" s="754"/>
      <c r="D59" s="741">
        <v>1</v>
      </c>
      <c r="E59" s="742">
        <f t="shared" si="12"/>
        <v>0.435</v>
      </c>
      <c r="F59" s="742">
        <f t="shared" si="12"/>
        <v>0.129</v>
      </c>
      <c r="G59" s="742">
        <f t="shared" si="12"/>
        <v>0</v>
      </c>
      <c r="H59" s="742">
        <f t="shared" si="12"/>
        <v>0</v>
      </c>
      <c r="I59" s="742">
        <f t="shared" si="12"/>
        <v>9.9000000000000005E-2</v>
      </c>
      <c r="J59" s="742">
        <f t="shared" si="12"/>
        <v>2.7E-2</v>
      </c>
      <c r="K59" s="742">
        <f t="shared" si="12"/>
        <v>8.9999999999999993E-3</v>
      </c>
      <c r="L59" s="742">
        <f t="shared" si="12"/>
        <v>7.1999999999999995E-2</v>
      </c>
      <c r="M59" s="742">
        <f t="shared" si="12"/>
        <v>3.3000000000000002E-2</v>
      </c>
      <c r="N59" s="742">
        <f t="shared" si="12"/>
        <v>0.04</v>
      </c>
      <c r="O59" s="742">
        <f t="shared" si="12"/>
        <v>0.156</v>
      </c>
      <c r="P59" s="749">
        <f t="shared" si="9"/>
        <v>1</v>
      </c>
      <c r="S59" s="748">
        <f t="shared" si="4"/>
        <v>2046</v>
      </c>
      <c r="T59" s="750">
        <v>0</v>
      </c>
      <c r="U59" s="750">
        <v>5</v>
      </c>
      <c r="V59" s="751">
        <f t="shared" si="5"/>
        <v>0</v>
      </c>
      <c r="W59" s="752">
        <v>1</v>
      </c>
      <c r="X59" s="753">
        <f t="shared" si="10"/>
        <v>0</v>
      </c>
    </row>
    <row r="60" spans="2:24">
      <c r="B60" s="748">
        <f t="shared" si="11"/>
        <v>2047</v>
      </c>
      <c r="C60" s="754"/>
      <c r="D60" s="741">
        <v>1</v>
      </c>
      <c r="E60" s="742">
        <f t="shared" si="12"/>
        <v>0.435</v>
      </c>
      <c r="F60" s="742">
        <f t="shared" si="12"/>
        <v>0.129</v>
      </c>
      <c r="G60" s="742">
        <f t="shared" si="12"/>
        <v>0</v>
      </c>
      <c r="H60" s="742">
        <f t="shared" si="12"/>
        <v>0</v>
      </c>
      <c r="I60" s="742">
        <f t="shared" si="12"/>
        <v>9.9000000000000005E-2</v>
      </c>
      <c r="J60" s="742">
        <f t="shared" si="12"/>
        <v>2.7E-2</v>
      </c>
      <c r="K60" s="742">
        <f t="shared" si="12"/>
        <v>8.9999999999999993E-3</v>
      </c>
      <c r="L60" s="742">
        <f t="shared" si="12"/>
        <v>7.1999999999999995E-2</v>
      </c>
      <c r="M60" s="742">
        <f t="shared" si="12"/>
        <v>3.3000000000000002E-2</v>
      </c>
      <c r="N60" s="742">
        <f t="shared" si="12"/>
        <v>0.04</v>
      </c>
      <c r="O60" s="742">
        <f t="shared" si="12"/>
        <v>0.156</v>
      </c>
      <c r="P60" s="749">
        <f t="shared" si="9"/>
        <v>1</v>
      </c>
      <c r="S60" s="748">
        <f t="shared" si="4"/>
        <v>2047</v>
      </c>
      <c r="T60" s="750">
        <v>0</v>
      </c>
      <c r="U60" s="750">
        <v>5</v>
      </c>
      <c r="V60" s="751">
        <f t="shared" si="5"/>
        <v>0</v>
      </c>
      <c r="W60" s="752">
        <v>1</v>
      </c>
      <c r="X60" s="753">
        <f t="shared" si="10"/>
        <v>0</v>
      </c>
    </row>
    <row r="61" spans="2:24">
      <c r="B61" s="748">
        <f t="shared" si="11"/>
        <v>2048</v>
      </c>
      <c r="C61" s="754"/>
      <c r="D61" s="741">
        <v>1</v>
      </c>
      <c r="E61" s="742">
        <f t="shared" si="12"/>
        <v>0.435</v>
      </c>
      <c r="F61" s="742">
        <f t="shared" si="12"/>
        <v>0.129</v>
      </c>
      <c r="G61" s="742">
        <f t="shared" si="12"/>
        <v>0</v>
      </c>
      <c r="H61" s="742">
        <f t="shared" si="12"/>
        <v>0</v>
      </c>
      <c r="I61" s="742">
        <f t="shared" si="12"/>
        <v>9.9000000000000005E-2</v>
      </c>
      <c r="J61" s="742">
        <f t="shared" si="12"/>
        <v>2.7E-2</v>
      </c>
      <c r="K61" s="742">
        <f t="shared" si="12"/>
        <v>8.9999999999999993E-3</v>
      </c>
      <c r="L61" s="742">
        <f t="shared" si="12"/>
        <v>7.1999999999999995E-2</v>
      </c>
      <c r="M61" s="742">
        <f t="shared" si="12"/>
        <v>3.3000000000000002E-2</v>
      </c>
      <c r="N61" s="742">
        <f t="shared" si="12"/>
        <v>0.04</v>
      </c>
      <c r="O61" s="742">
        <f t="shared" si="12"/>
        <v>0.156</v>
      </c>
      <c r="P61" s="749">
        <f t="shared" si="9"/>
        <v>1</v>
      </c>
      <c r="S61" s="748">
        <f t="shared" si="4"/>
        <v>2048</v>
      </c>
      <c r="T61" s="750">
        <v>0</v>
      </c>
      <c r="U61" s="750">
        <v>5</v>
      </c>
      <c r="V61" s="751">
        <f t="shared" si="5"/>
        <v>0</v>
      </c>
      <c r="W61" s="752">
        <v>1</v>
      </c>
      <c r="X61" s="753">
        <f t="shared" si="10"/>
        <v>0</v>
      </c>
    </row>
    <row r="62" spans="2:24">
      <c r="B62" s="748">
        <f t="shared" si="11"/>
        <v>2049</v>
      </c>
      <c r="C62" s="754"/>
      <c r="D62" s="741">
        <v>1</v>
      </c>
      <c r="E62" s="742">
        <f t="shared" si="12"/>
        <v>0.435</v>
      </c>
      <c r="F62" s="742">
        <f t="shared" si="12"/>
        <v>0.129</v>
      </c>
      <c r="G62" s="742">
        <f t="shared" si="12"/>
        <v>0</v>
      </c>
      <c r="H62" s="742">
        <f t="shared" si="12"/>
        <v>0</v>
      </c>
      <c r="I62" s="742">
        <f t="shared" si="12"/>
        <v>9.9000000000000005E-2</v>
      </c>
      <c r="J62" s="742">
        <f t="shared" si="12"/>
        <v>2.7E-2</v>
      </c>
      <c r="K62" s="742">
        <f t="shared" si="12"/>
        <v>8.9999999999999993E-3</v>
      </c>
      <c r="L62" s="742">
        <f t="shared" si="12"/>
        <v>7.1999999999999995E-2</v>
      </c>
      <c r="M62" s="742">
        <f t="shared" si="12"/>
        <v>3.3000000000000002E-2</v>
      </c>
      <c r="N62" s="742">
        <f t="shared" si="12"/>
        <v>0.04</v>
      </c>
      <c r="O62" s="742">
        <f t="shared" si="12"/>
        <v>0.156</v>
      </c>
      <c r="P62" s="749">
        <f t="shared" si="9"/>
        <v>1</v>
      </c>
      <c r="S62" s="748">
        <f t="shared" si="4"/>
        <v>2049</v>
      </c>
      <c r="T62" s="750">
        <v>0</v>
      </c>
      <c r="U62" s="750">
        <v>5</v>
      </c>
      <c r="V62" s="751">
        <f t="shared" si="5"/>
        <v>0</v>
      </c>
      <c r="W62" s="752">
        <v>1</v>
      </c>
      <c r="X62" s="753">
        <f t="shared" si="10"/>
        <v>0</v>
      </c>
    </row>
    <row r="63" spans="2:24">
      <c r="B63" s="748">
        <f t="shared" si="11"/>
        <v>2050</v>
      </c>
      <c r="C63" s="754"/>
      <c r="D63" s="741">
        <v>1</v>
      </c>
      <c r="E63" s="742">
        <f t="shared" ref="E63:O78" si="13">E$8</f>
        <v>0.435</v>
      </c>
      <c r="F63" s="742">
        <f t="shared" si="13"/>
        <v>0.129</v>
      </c>
      <c r="G63" s="742">
        <f t="shared" si="12"/>
        <v>0</v>
      </c>
      <c r="H63" s="742">
        <f t="shared" si="13"/>
        <v>0</v>
      </c>
      <c r="I63" s="742">
        <f t="shared" si="12"/>
        <v>9.9000000000000005E-2</v>
      </c>
      <c r="J63" s="742">
        <f t="shared" si="13"/>
        <v>2.7E-2</v>
      </c>
      <c r="K63" s="742">
        <f t="shared" si="13"/>
        <v>8.9999999999999993E-3</v>
      </c>
      <c r="L63" s="742">
        <f t="shared" si="13"/>
        <v>7.1999999999999995E-2</v>
      </c>
      <c r="M63" s="742">
        <f t="shared" si="13"/>
        <v>3.3000000000000002E-2</v>
      </c>
      <c r="N63" s="742">
        <f t="shared" si="13"/>
        <v>0.04</v>
      </c>
      <c r="O63" s="742">
        <f t="shared" si="13"/>
        <v>0.156</v>
      </c>
      <c r="P63" s="749">
        <f t="shared" si="9"/>
        <v>1</v>
      </c>
      <c r="S63" s="748">
        <f t="shared" si="4"/>
        <v>2050</v>
      </c>
      <c r="T63" s="750">
        <v>0</v>
      </c>
      <c r="U63" s="750">
        <v>5</v>
      </c>
      <c r="V63" s="751">
        <f t="shared" si="5"/>
        <v>0</v>
      </c>
      <c r="W63" s="752">
        <v>1</v>
      </c>
      <c r="X63" s="753">
        <f t="shared" si="10"/>
        <v>0</v>
      </c>
    </row>
    <row r="64" spans="2:24">
      <c r="B64" s="748">
        <f t="shared" si="11"/>
        <v>2051</v>
      </c>
      <c r="C64" s="754"/>
      <c r="D64" s="741">
        <v>1</v>
      </c>
      <c r="E64" s="742">
        <f t="shared" si="13"/>
        <v>0.435</v>
      </c>
      <c r="F64" s="742">
        <f t="shared" si="13"/>
        <v>0.129</v>
      </c>
      <c r="G64" s="742">
        <f t="shared" si="12"/>
        <v>0</v>
      </c>
      <c r="H64" s="742">
        <f t="shared" si="13"/>
        <v>0</v>
      </c>
      <c r="I64" s="742">
        <f t="shared" si="12"/>
        <v>9.9000000000000005E-2</v>
      </c>
      <c r="J64" s="742">
        <f t="shared" si="13"/>
        <v>2.7E-2</v>
      </c>
      <c r="K64" s="742">
        <f t="shared" si="13"/>
        <v>8.9999999999999993E-3</v>
      </c>
      <c r="L64" s="742">
        <f t="shared" si="13"/>
        <v>7.1999999999999995E-2</v>
      </c>
      <c r="M64" s="742">
        <f t="shared" si="13"/>
        <v>3.3000000000000002E-2</v>
      </c>
      <c r="N64" s="742">
        <f t="shared" si="13"/>
        <v>0.04</v>
      </c>
      <c r="O64" s="742">
        <f t="shared" si="13"/>
        <v>0.156</v>
      </c>
      <c r="P64" s="749">
        <f t="shared" si="9"/>
        <v>1</v>
      </c>
      <c r="S64" s="748">
        <f t="shared" si="4"/>
        <v>2051</v>
      </c>
      <c r="T64" s="750">
        <v>0</v>
      </c>
      <c r="U64" s="750">
        <v>5</v>
      </c>
      <c r="V64" s="751">
        <f t="shared" si="5"/>
        <v>0</v>
      </c>
      <c r="W64" s="752">
        <v>1</v>
      </c>
      <c r="X64" s="753">
        <f t="shared" si="10"/>
        <v>0</v>
      </c>
    </row>
    <row r="65" spans="2:24">
      <c r="B65" s="748">
        <f t="shared" si="11"/>
        <v>2052</v>
      </c>
      <c r="C65" s="754"/>
      <c r="D65" s="741">
        <v>1</v>
      </c>
      <c r="E65" s="742">
        <f t="shared" si="13"/>
        <v>0.435</v>
      </c>
      <c r="F65" s="742">
        <f t="shared" si="13"/>
        <v>0.129</v>
      </c>
      <c r="G65" s="742">
        <f t="shared" si="12"/>
        <v>0</v>
      </c>
      <c r="H65" s="742">
        <f t="shared" si="13"/>
        <v>0</v>
      </c>
      <c r="I65" s="742">
        <f t="shared" si="12"/>
        <v>9.9000000000000005E-2</v>
      </c>
      <c r="J65" s="742">
        <f t="shared" si="13"/>
        <v>2.7E-2</v>
      </c>
      <c r="K65" s="742">
        <f t="shared" si="13"/>
        <v>8.9999999999999993E-3</v>
      </c>
      <c r="L65" s="742">
        <f t="shared" si="13"/>
        <v>7.1999999999999995E-2</v>
      </c>
      <c r="M65" s="742">
        <f t="shared" si="13"/>
        <v>3.3000000000000002E-2</v>
      </c>
      <c r="N65" s="742">
        <f t="shared" si="13"/>
        <v>0.04</v>
      </c>
      <c r="O65" s="742">
        <f t="shared" si="13"/>
        <v>0.156</v>
      </c>
      <c r="P65" s="749">
        <f t="shared" si="9"/>
        <v>1</v>
      </c>
      <c r="S65" s="748">
        <f t="shared" si="4"/>
        <v>2052</v>
      </c>
      <c r="T65" s="750">
        <v>0</v>
      </c>
      <c r="U65" s="750">
        <v>5</v>
      </c>
      <c r="V65" s="751">
        <f t="shared" si="5"/>
        <v>0</v>
      </c>
      <c r="W65" s="752">
        <v>1</v>
      </c>
      <c r="X65" s="753">
        <f t="shared" si="10"/>
        <v>0</v>
      </c>
    </row>
    <row r="66" spans="2:24">
      <c r="B66" s="748">
        <f t="shared" si="11"/>
        <v>2053</v>
      </c>
      <c r="C66" s="754"/>
      <c r="D66" s="741">
        <v>1</v>
      </c>
      <c r="E66" s="742">
        <f t="shared" si="13"/>
        <v>0.435</v>
      </c>
      <c r="F66" s="742">
        <f t="shared" si="13"/>
        <v>0.129</v>
      </c>
      <c r="G66" s="742">
        <f t="shared" si="12"/>
        <v>0</v>
      </c>
      <c r="H66" s="742">
        <f t="shared" si="13"/>
        <v>0</v>
      </c>
      <c r="I66" s="742">
        <f t="shared" si="12"/>
        <v>9.9000000000000005E-2</v>
      </c>
      <c r="J66" s="742">
        <f t="shared" si="13"/>
        <v>2.7E-2</v>
      </c>
      <c r="K66" s="742">
        <f t="shared" si="13"/>
        <v>8.9999999999999993E-3</v>
      </c>
      <c r="L66" s="742">
        <f t="shared" si="13"/>
        <v>7.1999999999999995E-2</v>
      </c>
      <c r="M66" s="742">
        <f t="shared" si="13"/>
        <v>3.3000000000000002E-2</v>
      </c>
      <c r="N66" s="742">
        <f t="shared" si="13"/>
        <v>0.04</v>
      </c>
      <c r="O66" s="742">
        <f t="shared" si="13"/>
        <v>0.156</v>
      </c>
      <c r="P66" s="749">
        <f t="shared" si="9"/>
        <v>1</v>
      </c>
      <c r="S66" s="748">
        <f t="shared" si="4"/>
        <v>2053</v>
      </c>
      <c r="T66" s="750">
        <v>0</v>
      </c>
      <c r="U66" s="750">
        <v>5</v>
      </c>
      <c r="V66" s="751">
        <f t="shared" si="5"/>
        <v>0</v>
      </c>
      <c r="W66" s="752">
        <v>1</v>
      </c>
      <c r="X66" s="753">
        <f t="shared" si="10"/>
        <v>0</v>
      </c>
    </row>
    <row r="67" spans="2:24">
      <c r="B67" s="748">
        <f t="shared" si="11"/>
        <v>2054</v>
      </c>
      <c r="C67" s="754"/>
      <c r="D67" s="741">
        <v>1</v>
      </c>
      <c r="E67" s="742">
        <f t="shared" si="13"/>
        <v>0.435</v>
      </c>
      <c r="F67" s="742">
        <f t="shared" si="13"/>
        <v>0.129</v>
      </c>
      <c r="G67" s="742">
        <f t="shared" si="12"/>
        <v>0</v>
      </c>
      <c r="H67" s="742">
        <f t="shared" si="13"/>
        <v>0</v>
      </c>
      <c r="I67" s="742">
        <f t="shared" si="12"/>
        <v>9.9000000000000005E-2</v>
      </c>
      <c r="J67" s="742">
        <f t="shared" si="13"/>
        <v>2.7E-2</v>
      </c>
      <c r="K67" s="742">
        <f t="shared" si="13"/>
        <v>8.9999999999999993E-3</v>
      </c>
      <c r="L67" s="742">
        <f t="shared" si="13"/>
        <v>7.1999999999999995E-2</v>
      </c>
      <c r="M67" s="742">
        <f t="shared" si="13"/>
        <v>3.3000000000000002E-2</v>
      </c>
      <c r="N67" s="742">
        <f t="shared" si="13"/>
        <v>0.04</v>
      </c>
      <c r="O67" s="742">
        <f t="shared" si="13"/>
        <v>0.156</v>
      </c>
      <c r="P67" s="749">
        <f t="shared" si="9"/>
        <v>1</v>
      </c>
      <c r="S67" s="748">
        <f t="shared" si="4"/>
        <v>2054</v>
      </c>
      <c r="T67" s="750">
        <v>0</v>
      </c>
      <c r="U67" s="750">
        <v>5</v>
      </c>
      <c r="V67" s="751">
        <f t="shared" si="5"/>
        <v>0</v>
      </c>
      <c r="W67" s="752">
        <v>1</v>
      </c>
      <c r="X67" s="753">
        <f t="shared" si="10"/>
        <v>0</v>
      </c>
    </row>
    <row r="68" spans="2:24">
      <c r="B68" s="748">
        <f t="shared" si="11"/>
        <v>2055</v>
      </c>
      <c r="C68" s="754"/>
      <c r="D68" s="741">
        <v>1</v>
      </c>
      <c r="E68" s="742">
        <f t="shared" si="13"/>
        <v>0.435</v>
      </c>
      <c r="F68" s="742">
        <f t="shared" si="13"/>
        <v>0.129</v>
      </c>
      <c r="G68" s="742">
        <f t="shared" si="12"/>
        <v>0</v>
      </c>
      <c r="H68" s="742">
        <f t="shared" si="13"/>
        <v>0</v>
      </c>
      <c r="I68" s="742">
        <f t="shared" si="12"/>
        <v>9.9000000000000005E-2</v>
      </c>
      <c r="J68" s="742">
        <f t="shared" si="13"/>
        <v>2.7E-2</v>
      </c>
      <c r="K68" s="742">
        <f t="shared" si="13"/>
        <v>8.9999999999999993E-3</v>
      </c>
      <c r="L68" s="742">
        <f t="shared" si="13"/>
        <v>7.1999999999999995E-2</v>
      </c>
      <c r="M68" s="742">
        <f t="shared" si="13"/>
        <v>3.3000000000000002E-2</v>
      </c>
      <c r="N68" s="742">
        <f t="shared" si="13"/>
        <v>0.04</v>
      </c>
      <c r="O68" s="742">
        <f t="shared" si="13"/>
        <v>0.156</v>
      </c>
      <c r="P68" s="749">
        <f t="shared" si="9"/>
        <v>1</v>
      </c>
      <c r="S68" s="748">
        <f t="shared" si="4"/>
        <v>2055</v>
      </c>
      <c r="T68" s="750">
        <v>0</v>
      </c>
      <c r="U68" s="750">
        <v>5</v>
      </c>
      <c r="V68" s="751">
        <f t="shared" si="5"/>
        <v>0</v>
      </c>
      <c r="W68" s="752">
        <v>1</v>
      </c>
      <c r="X68" s="753">
        <f t="shared" si="10"/>
        <v>0</v>
      </c>
    </row>
    <row r="69" spans="2:24">
      <c r="B69" s="748">
        <f t="shared" si="11"/>
        <v>2056</v>
      </c>
      <c r="C69" s="754"/>
      <c r="D69" s="741">
        <v>1</v>
      </c>
      <c r="E69" s="742">
        <f t="shared" si="13"/>
        <v>0.435</v>
      </c>
      <c r="F69" s="742">
        <f t="shared" si="13"/>
        <v>0.129</v>
      </c>
      <c r="G69" s="742">
        <f t="shared" si="13"/>
        <v>0</v>
      </c>
      <c r="H69" s="742">
        <f t="shared" si="13"/>
        <v>0</v>
      </c>
      <c r="I69" s="742">
        <f t="shared" si="13"/>
        <v>9.9000000000000005E-2</v>
      </c>
      <c r="J69" s="742">
        <f t="shared" si="13"/>
        <v>2.7E-2</v>
      </c>
      <c r="K69" s="742">
        <f t="shared" si="13"/>
        <v>8.9999999999999993E-3</v>
      </c>
      <c r="L69" s="742">
        <f t="shared" si="13"/>
        <v>7.1999999999999995E-2</v>
      </c>
      <c r="M69" s="742">
        <f t="shared" si="13"/>
        <v>3.3000000000000002E-2</v>
      </c>
      <c r="N69" s="742">
        <f t="shared" si="13"/>
        <v>0.04</v>
      </c>
      <c r="O69" s="742">
        <f t="shared" si="13"/>
        <v>0.156</v>
      </c>
      <c r="P69" s="749">
        <f t="shared" si="9"/>
        <v>1</v>
      </c>
      <c r="S69" s="748">
        <f t="shared" si="4"/>
        <v>2056</v>
      </c>
      <c r="T69" s="750">
        <v>0</v>
      </c>
      <c r="U69" s="750">
        <v>5</v>
      </c>
      <c r="V69" s="751">
        <f t="shared" si="5"/>
        <v>0</v>
      </c>
      <c r="W69" s="752">
        <v>1</v>
      </c>
      <c r="X69" s="753">
        <f t="shared" si="10"/>
        <v>0</v>
      </c>
    </row>
    <row r="70" spans="2:24">
      <c r="B70" s="748">
        <f t="shared" si="11"/>
        <v>2057</v>
      </c>
      <c r="C70" s="754"/>
      <c r="D70" s="741">
        <v>1</v>
      </c>
      <c r="E70" s="742">
        <f t="shared" si="13"/>
        <v>0.435</v>
      </c>
      <c r="F70" s="742">
        <f t="shared" si="13"/>
        <v>0.129</v>
      </c>
      <c r="G70" s="742">
        <f t="shared" si="13"/>
        <v>0</v>
      </c>
      <c r="H70" s="742">
        <f t="shared" si="13"/>
        <v>0</v>
      </c>
      <c r="I70" s="742">
        <f t="shared" si="13"/>
        <v>9.9000000000000005E-2</v>
      </c>
      <c r="J70" s="742">
        <f t="shared" si="13"/>
        <v>2.7E-2</v>
      </c>
      <c r="K70" s="742">
        <f t="shared" si="13"/>
        <v>8.9999999999999993E-3</v>
      </c>
      <c r="L70" s="742">
        <f t="shared" si="13"/>
        <v>7.1999999999999995E-2</v>
      </c>
      <c r="M70" s="742">
        <f t="shared" si="13"/>
        <v>3.3000000000000002E-2</v>
      </c>
      <c r="N70" s="742">
        <f t="shared" si="13"/>
        <v>0.04</v>
      </c>
      <c r="O70" s="742">
        <f t="shared" si="13"/>
        <v>0.156</v>
      </c>
      <c r="P70" s="749">
        <f t="shared" si="9"/>
        <v>1</v>
      </c>
      <c r="S70" s="748">
        <f t="shared" si="4"/>
        <v>2057</v>
      </c>
      <c r="T70" s="750">
        <v>0</v>
      </c>
      <c r="U70" s="750">
        <v>5</v>
      </c>
      <c r="V70" s="751">
        <f t="shared" si="5"/>
        <v>0</v>
      </c>
      <c r="W70" s="752">
        <v>1</v>
      </c>
      <c r="X70" s="753">
        <f t="shared" si="10"/>
        <v>0</v>
      </c>
    </row>
    <row r="71" spans="2:24">
      <c r="B71" s="748">
        <f t="shared" si="11"/>
        <v>2058</v>
      </c>
      <c r="C71" s="754"/>
      <c r="D71" s="741">
        <v>1</v>
      </c>
      <c r="E71" s="742">
        <f t="shared" si="13"/>
        <v>0.435</v>
      </c>
      <c r="F71" s="742">
        <f t="shared" si="13"/>
        <v>0.129</v>
      </c>
      <c r="G71" s="742">
        <f t="shared" si="13"/>
        <v>0</v>
      </c>
      <c r="H71" s="742">
        <f t="shared" si="13"/>
        <v>0</v>
      </c>
      <c r="I71" s="742">
        <f t="shared" si="13"/>
        <v>9.9000000000000005E-2</v>
      </c>
      <c r="J71" s="742">
        <f t="shared" si="13"/>
        <v>2.7E-2</v>
      </c>
      <c r="K71" s="742">
        <f t="shared" si="13"/>
        <v>8.9999999999999993E-3</v>
      </c>
      <c r="L71" s="742">
        <f t="shared" si="13"/>
        <v>7.1999999999999995E-2</v>
      </c>
      <c r="M71" s="742">
        <f t="shared" si="13"/>
        <v>3.3000000000000002E-2</v>
      </c>
      <c r="N71" s="742">
        <f t="shared" si="13"/>
        <v>0.04</v>
      </c>
      <c r="O71" s="742">
        <f t="shared" si="13"/>
        <v>0.156</v>
      </c>
      <c r="P71" s="749">
        <f t="shared" si="9"/>
        <v>1</v>
      </c>
      <c r="S71" s="748">
        <f t="shared" si="4"/>
        <v>2058</v>
      </c>
      <c r="T71" s="750">
        <v>0</v>
      </c>
      <c r="U71" s="750">
        <v>5</v>
      </c>
      <c r="V71" s="751">
        <f t="shared" si="5"/>
        <v>0</v>
      </c>
      <c r="W71" s="752">
        <v>1</v>
      </c>
      <c r="X71" s="753">
        <f t="shared" si="10"/>
        <v>0</v>
      </c>
    </row>
    <row r="72" spans="2:24">
      <c r="B72" s="748">
        <f t="shared" si="11"/>
        <v>2059</v>
      </c>
      <c r="C72" s="754"/>
      <c r="D72" s="741">
        <v>1</v>
      </c>
      <c r="E72" s="742">
        <f t="shared" si="13"/>
        <v>0.435</v>
      </c>
      <c r="F72" s="742">
        <f t="shared" si="13"/>
        <v>0.129</v>
      </c>
      <c r="G72" s="742">
        <f t="shared" si="13"/>
        <v>0</v>
      </c>
      <c r="H72" s="742">
        <f t="shared" si="13"/>
        <v>0</v>
      </c>
      <c r="I72" s="742">
        <f t="shared" si="13"/>
        <v>9.9000000000000005E-2</v>
      </c>
      <c r="J72" s="742">
        <f t="shared" si="13"/>
        <v>2.7E-2</v>
      </c>
      <c r="K72" s="742">
        <f t="shared" si="13"/>
        <v>8.9999999999999993E-3</v>
      </c>
      <c r="L72" s="742">
        <f t="shared" si="13"/>
        <v>7.1999999999999995E-2</v>
      </c>
      <c r="M72" s="742">
        <f t="shared" si="13"/>
        <v>3.3000000000000002E-2</v>
      </c>
      <c r="N72" s="742">
        <f t="shared" si="13"/>
        <v>0.04</v>
      </c>
      <c r="O72" s="742">
        <f t="shared" si="13"/>
        <v>0.156</v>
      </c>
      <c r="P72" s="749">
        <f t="shared" si="9"/>
        <v>1</v>
      </c>
      <c r="S72" s="748">
        <f t="shared" si="4"/>
        <v>2059</v>
      </c>
      <c r="T72" s="750">
        <v>0</v>
      </c>
      <c r="U72" s="750">
        <v>5</v>
      </c>
      <c r="V72" s="751">
        <f t="shared" si="5"/>
        <v>0</v>
      </c>
      <c r="W72" s="752">
        <v>1</v>
      </c>
      <c r="X72" s="753">
        <f t="shared" si="10"/>
        <v>0</v>
      </c>
    </row>
    <row r="73" spans="2:24">
      <c r="B73" s="748">
        <f t="shared" si="11"/>
        <v>2060</v>
      </c>
      <c r="C73" s="754"/>
      <c r="D73" s="741">
        <v>1</v>
      </c>
      <c r="E73" s="742">
        <f t="shared" ref="E73:O88" si="14">E$8</f>
        <v>0.435</v>
      </c>
      <c r="F73" s="742">
        <f t="shared" si="14"/>
        <v>0.129</v>
      </c>
      <c r="G73" s="742">
        <f t="shared" si="13"/>
        <v>0</v>
      </c>
      <c r="H73" s="742">
        <f t="shared" si="14"/>
        <v>0</v>
      </c>
      <c r="I73" s="742">
        <f t="shared" si="13"/>
        <v>9.9000000000000005E-2</v>
      </c>
      <c r="J73" s="742">
        <f t="shared" si="14"/>
        <v>2.7E-2</v>
      </c>
      <c r="K73" s="742">
        <f t="shared" si="14"/>
        <v>8.9999999999999993E-3</v>
      </c>
      <c r="L73" s="742">
        <f t="shared" si="14"/>
        <v>7.1999999999999995E-2</v>
      </c>
      <c r="M73" s="742">
        <f t="shared" si="14"/>
        <v>3.3000000000000002E-2</v>
      </c>
      <c r="N73" s="742">
        <f t="shared" si="14"/>
        <v>0.04</v>
      </c>
      <c r="O73" s="742">
        <f t="shared" si="14"/>
        <v>0.156</v>
      </c>
      <c r="P73" s="749">
        <f t="shared" si="9"/>
        <v>1</v>
      </c>
      <c r="S73" s="748">
        <f t="shared" si="4"/>
        <v>2060</v>
      </c>
      <c r="T73" s="750">
        <v>0</v>
      </c>
      <c r="U73" s="750">
        <v>5</v>
      </c>
      <c r="V73" s="751">
        <f t="shared" si="5"/>
        <v>0</v>
      </c>
      <c r="W73" s="752">
        <v>1</v>
      </c>
      <c r="X73" s="753">
        <f t="shared" si="10"/>
        <v>0</v>
      </c>
    </row>
    <row r="74" spans="2:24">
      <c r="B74" s="748">
        <f t="shared" si="11"/>
        <v>2061</v>
      </c>
      <c r="C74" s="754"/>
      <c r="D74" s="741">
        <v>1</v>
      </c>
      <c r="E74" s="742">
        <f t="shared" si="14"/>
        <v>0.435</v>
      </c>
      <c r="F74" s="742">
        <f t="shared" si="14"/>
        <v>0.129</v>
      </c>
      <c r="G74" s="742">
        <f t="shared" si="13"/>
        <v>0</v>
      </c>
      <c r="H74" s="742">
        <f t="shared" si="14"/>
        <v>0</v>
      </c>
      <c r="I74" s="742">
        <f t="shared" si="13"/>
        <v>9.9000000000000005E-2</v>
      </c>
      <c r="J74" s="742">
        <f t="shared" si="14"/>
        <v>2.7E-2</v>
      </c>
      <c r="K74" s="742">
        <f t="shared" si="14"/>
        <v>8.9999999999999993E-3</v>
      </c>
      <c r="L74" s="742">
        <f t="shared" si="14"/>
        <v>7.1999999999999995E-2</v>
      </c>
      <c r="M74" s="742">
        <f t="shared" si="14"/>
        <v>3.3000000000000002E-2</v>
      </c>
      <c r="N74" s="742">
        <f t="shared" si="14"/>
        <v>0.04</v>
      </c>
      <c r="O74" s="742">
        <f t="shared" si="14"/>
        <v>0.156</v>
      </c>
      <c r="P74" s="749">
        <f t="shared" si="9"/>
        <v>1</v>
      </c>
      <c r="S74" s="748">
        <f t="shared" si="4"/>
        <v>2061</v>
      </c>
      <c r="T74" s="750">
        <v>0</v>
      </c>
      <c r="U74" s="750">
        <v>5</v>
      </c>
      <c r="V74" s="751">
        <f t="shared" si="5"/>
        <v>0</v>
      </c>
      <c r="W74" s="752">
        <v>1</v>
      </c>
      <c r="X74" s="753">
        <f t="shared" si="10"/>
        <v>0</v>
      </c>
    </row>
    <row r="75" spans="2:24">
      <c r="B75" s="748">
        <f t="shared" si="11"/>
        <v>2062</v>
      </c>
      <c r="C75" s="754"/>
      <c r="D75" s="741">
        <v>1</v>
      </c>
      <c r="E75" s="742">
        <f t="shared" si="14"/>
        <v>0.435</v>
      </c>
      <c r="F75" s="742">
        <f t="shared" si="14"/>
        <v>0.129</v>
      </c>
      <c r="G75" s="742">
        <f t="shared" si="13"/>
        <v>0</v>
      </c>
      <c r="H75" s="742">
        <f t="shared" si="14"/>
        <v>0</v>
      </c>
      <c r="I75" s="742">
        <f t="shared" si="13"/>
        <v>9.9000000000000005E-2</v>
      </c>
      <c r="J75" s="742">
        <f t="shared" si="14"/>
        <v>2.7E-2</v>
      </c>
      <c r="K75" s="742">
        <f t="shared" si="14"/>
        <v>8.9999999999999993E-3</v>
      </c>
      <c r="L75" s="742">
        <f t="shared" si="14"/>
        <v>7.1999999999999995E-2</v>
      </c>
      <c r="M75" s="742">
        <f t="shared" si="14"/>
        <v>3.3000000000000002E-2</v>
      </c>
      <c r="N75" s="742">
        <f t="shared" si="14"/>
        <v>0.04</v>
      </c>
      <c r="O75" s="742">
        <f t="shared" si="14"/>
        <v>0.156</v>
      </c>
      <c r="P75" s="749">
        <f t="shared" si="9"/>
        <v>1</v>
      </c>
      <c r="S75" s="748">
        <f t="shared" si="4"/>
        <v>2062</v>
      </c>
      <c r="T75" s="750">
        <v>0</v>
      </c>
      <c r="U75" s="750">
        <v>5</v>
      </c>
      <c r="V75" s="751">
        <f t="shared" si="5"/>
        <v>0</v>
      </c>
      <c r="W75" s="752">
        <v>1</v>
      </c>
      <c r="X75" s="753">
        <f t="shared" si="10"/>
        <v>0</v>
      </c>
    </row>
    <row r="76" spans="2:24">
      <c r="B76" s="748">
        <f t="shared" si="11"/>
        <v>2063</v>
      </c>
      <c r="C76" s="754"/>
      <c r="D76" s="741">
        <v>1</v>
      </c>
      <c r="E76" s="742">
        <f t="shared" si="14"/>
        <v>0.435</v>
      </c>
      <c r="F76" s="742">
        <f t="shared" si="14"/>
        <v>0.129</v>
      </c>
      <c r="G76" s="742">
        <f t="shared" si="13"/>
        <v>0</v>
      </c>
      <c r="H76" s="742">
        <f t="shared" si="14"/>
        <v>0</v>
      </c>
      <c r="I76" s="742">
        <f t="shared" si="13"/>
        <v>9.9000000000000005E-2</v>
      </c>
      <c r="J76" s="742">
        <f t="shared" si="14"/>
        <v>2.7E-2</v>
      </c>
      <c r="K76" s="742">
        <f t="shared" si="14"/>
        <v>8.9999999999999993E-3</v>
      </c>
      <c r="L76" s="742">
        <f t="shared" si="14"/>
        <v>7.1999999999999995E-2</v>
      </c>
      <c r="M76" s="742">
        <f t="shared" si="14"/>
        <v>3.3000000000000002E-2</v>
      </c>
      <c r="N76" s="742">
        <f t="shared" si="14"/>
        <v>0.04</v>
      </c>
      <c r="O76" s="742">
        <f t="shared" si="14"/>
        <v>0.156</v>
      </c>
      <c r="P76" s="749">
        <f t="shared" si="9"/>
        <v>1</v>
      </c>
      <c r="S76" s="748">
        <f t="shared" si="4"/>
        <v>2063</v>
      </c>
      <c r="T76" s="750">
        <v>0</v>
      </c>
      <c r="U76" s="750">
        <v>5</v>
      </c>
      <c r="V76" s="751">
        <f t="shared" si="5"/>
        <v>0</v>
      </c>
      <c r="W76" s="752">
        <v>1</v>
      </c>
      <c r="X76" s="753">
        <f t="shared" si="10"/>
        <v>0</v>
      </c>
    </row>
    <row r="77" spans="2:24">
      <c r="B77" s="748">
        <f t="shared" si="11"/>
        <v>2064</v>
      </c>
      <c r="C77" s="754"/>
      <c r="D77" s="741">
        <v>1</v>
      </c>
      <c r="E77" s="742">
        <f t="shared" si="14"/>
        <v>0.435</v>
      </c>
      <c r="F77" s="742">
        <f t="shared" si="14"/>
        <v>0.129</v>
      </c>
      <c r="G77" s="742">
        <f t="shared" si="13"/>
        <v>0</v>
      </c>
      <c r="H77" s="742">
        <f t="shared" si="14"/>
        <v>0</v>
      </c>
      <c r="I77" s="742">
        <f t="shared" si="13"/>
        <v>9.9000000000000005E-2</v>
      </c>
      <c r="J77" s="742">
        <f t="shared" si="14"/>
        <v>2.7E-2</v>
      </c>
      <c r="K77" s="742">
        <f t="shared" si="14"/>
        <v>8.9999999999999993E-3</v>
      </c>
      <c r="L77" s="742">
        <f t="shared" si="14"/>
        <v>7.1999999999999995E-2</v>
      </c>
      <c r="M77" s="742">
        <f t="shared" si="14"/>
        <v>3.3000000000000002E-2</v>
      </c>
      <c r="N77" s="742">
        <f t="shared" si="14"/>
        <v>0.04</v>
      </c>
      <c r="O77" s="742">
        <f t="shared" si="14"/>
        <v>0.156</v>
      </c>
      <c r="P77" s="749">
        <f t="shared" ref="P77:P93" si="15">SUM(E77:O77)</f>
        <v>1</v>
      </c>
      <c r="S77" s="748">
        <f t="shared" si="4"/>
        <v>2064</v>
      </c>
      <c r="T77" s="750">
        <v>0</v>
      </c>
      <c r="U77" s="750">
        <v>5</v>
      </c>
      <c r="V77" s="751">
        <f t="shared" si="5"/>
        <v>0</v>
      </c>
      <c r="W77" s="752">
        <v>1</v>
      </c>
      <c r="X77" s="753">
        <f t="shared" ref="X77:X93" si="16">V77*W77</f>
        <v>0</v>
      </c>
    </row>
    <row r="78" spans="2:24">
      <c r="B78" s="748">
        <f t="shared" ref="B78:B93" si="17">B77+1</f>
        <v>2065</v>
      </c>
      <c r="C78" s="754"/>
      <c r="D78" s="741">
        <v>1</v>
      </c>
      <c r="E78" s="742">
        <f t="shared" si="14"/>
        <v>0.435</v>
      </c>
      <c r="F78" s="742">
        <f t="shared" si="14"/>
        <v>0.129</v>
      </c>
      <c r="G78" s="742">
        <f t="shared" si="13"/>
        <v>0</v>
      </c>
      <c r="H78" s="742">
        <f t="shared" si="14"/>
        <v>0</v>
      </c>
      <c r="I78" s="742">
        <f t="shared" si="13"/>
        <v>9.9000000000000005E-2</v>
      </c>
      <c r="J78" s="742">
        <f t="shared" si="14"/>
        <v>2.7E-2</v>
      </c>
      <c r="K78" s="742">
        <f t="shared" si="14"/>
        <v>8.9999999999999993E-3</v>
      </c>
      <c r="L78" s="742">
        <f t="shared" si="14"/>
        <v>7.1999999999999995E-2</v>
      </c>
      <c r="M78" s="742">
        <f t="shared" si="14"/>
        <v>3.3000000000000002E-2</v>
      </c>
      <c r="N78" s="742">
        <f t="shared" si="14"/>
        <v>0.04</v>
      </c>
      <c r="O78" s="742">
        <f t="shared" si="14"/>
        <v>0.156</v>
      </c>
      <c r="P78" s="749">
        <f t="shared" si="15"/>
        <v>1</v>
      </c>
      <c r="S78" s="748">
        <f t="shared" ref="S78:S93" si="18">S77+1</f>
        <v>2065</v>
      </c>
      <c r="T78" s="750">
        <v>0</v>
      </c>
      <c r="U78" s="750">
        <v>5</v>
      </c>
      <c r="V78" s="751">
        <f t="shared" si="5"/>
        <v>0</v>
      </c>
      <c r="W78" s="752">
        <v>1</v>
      </c>
      <c r="X78" s="753">
        <f t="shared" si="16"/>
        <v>0</v>
      </c>
    </row>
    <row r="79" spans="2:24">
      <c r="B79" s="748">
        <f t="shared" si="17"/>
        <v>2066</v>
      </c>
      <c r="C79" s="754"/>
      <c r="D79" s="741">
        <v>1</v>
      </c>
      <c r="E79" s="742">
        <f t="shared" si="14"/>
        <v>0.435</v>
      </c>
      <c r="F79" s="742">
        <f t="shared" si="14"/>
        <v>0.129</v>
      </c>
      <c r="G79" s="742">
        <f t="shared" si="14"/>
        <v>0</v>
      </c>
      <c r="H79" s="742">
        <f t="shared" si="14"/>
        <v>0</v>
      </c>
      <c r="I79" s="742">
        <f t="shared" si="14"/>
        <v>9.9000000000000005E-2</v>
      </c>
      <c r="J79" s="742">
        <f t="shared" si="14"/>
        <v>2.7E-2</v>
      </c>
      <c r="K79" s="742">
        <f t="shared" si="14"/>
        <v>8.9999999999999993E-3</v>
      </c>
      <c r="L79" s="742">
        <f t="shared" si="14"/>
        <v>7.1999999999999995E-2</v>
      </c>
      <c r="M79" s="742">
        <f t="shared" si="14"/>
        <v>3.3000000000000002E-2</v>
      </c>
      <c r="N79" s="742">
        <f t="shared" si="14"/>
        <v>0.04</v>
      </c>
      <c r="O79" s="742">
        <f t="shared" si="14"/>
        <v>0.156</v>
      </c>
      <c r="P79" s="749">
        <f t="shared" si="15"/>
        <v>1</v>
      </c>
      <c r="S79" s="748">
        <f t="shared" si="18"/>
        <v>2066</v>
      </c>
      <c r="T79" s="750">
        <v>0</v>
      </c>
      <c r="U79" s="750">
        <v>5</v>
      </c>
      <c r="V79" s="751">
        <f t="shared" ref="V79:V93" si="19">T79*U79</f>
        <v>0</v>
      </c>
      <c r="W79" s="752">
        <v>1</v>
      </c>
      <c r="X79" s="753">
        <f t="shared" si="16"/>
        <v>0</v>
      </c>
    </row>
    <row r="80" spans="2:24">
      <c r="B80" s="748">
        <f t="shared" si="17"/>
        <v>2067</v>
      </c>
      <c r="C80" s="754"/>
      <c r="D80" s="741">
        <v>1</v>
      </c>
      <c r="E80" s="742">
        <f t="shared" si="14"/>
        <v>0.435</v>
      </c>
      <c r="F80" s="742">
        <f t="shared" si="14"/>
        <v>0.129</v>
      </c>
      <c r="G80" s="742">
        <f t="shared" si="14"/>
        <v>0</v>
      </c>
      <c r="H80" s="742">
        <f t="shared" si="14"/>
        <v>0</v>
      </c>
      <c r="I80" s="742">
        <f t="shared" si="14"/>
        <v>9.9000000000000005E-2</v>
      </c>
      <c r="J80" s="742">
        <f t="shared" si="14"/>
        <v>2.7E-2</v>
      </c>
      <c r="K80" s="742">
        <f t="shared" si="14"/>
        <v>8.9999999999999993E-3</v>
      </c>
      <c r="L80" s="742">
        <f t="shared" si="14"/>
        <v>7.1999999999999995E-2</v>
      </c>
      <c r="M80" s="742">
        <f t="shared" si="14"/>
        <v>3.3000000000000002E-2</v>
      </c>
      <c r="N80" s="742">
        <f t="shared" si="14"/>
        <v>0.04</v>
      </c>
      <c r="O80" s="742">
        <f t="shared" si="14"/>
        <v>0.156</v>
      </c>
      <c r="P80" s="749">
        <f t="shared" si="15"/>
        <v>1</v>
      </c>
      <c r="S80" s="748">
        <f t="shared" si="18"/>
        <v>2067</v>
      </c>
      <c r="T80" s="750">
        <v>0</v>
      </c>
      <c r="U80" s="750">
        <v>5</v>
      </c>
      <c r="V80" s="751">
        <f t="shared" si="19"/>
        <v>0</v>
      </c>
      <c r="W80" s="752">
        <v>1</v>
      </c>
      <c r="X80" s="753">
        <f t="shared" si="16"/>
        <v>0</v>
      </c>
    </row>
    <row r="81" spans="2:24">
      <c r="B81" s="748">
        <f t="shared" si="17"/>
        <v>2068</v>
      </c>
      <c r="C81" s="754"/>
      <c r="D81" s="741">
        <v>1</v>
      </c>
      <c r="E81" s="742">
        <f t="shared" si="14"/>
        <v>0.435</v>
      </c>
      <c r="F81" s="742">
        <f t="shared" si="14"/>
        <v>0.129</v>
      </c>
      <c r="G81" s="742">
        <f t="shared" si="14"/>
        <v>0</v>
      </c>
      <c r="H81" s="742">
        <f t="shared" si="14"/>
        <v>0</v>
      </c>
      <c r="I81" s="742">
        <f t="shared" si="14"/>
        <v>9.9000000000000005E-2</v>
      </c>
      <c r="J81" s="742">
        <f t="shared" si="14"/>
        <v>2.7E-2</v>
      </c>
      <c r="K81" s="742">
        <f t="shared" si="14"/>
        <v>8.9999999999999993E-3</v>
      </c>
      <c r="L81" s="742">
        <f t="shared" si="14"/>
        <v>7.1999999999999995E-2</v>
      </c>
      <c r="M81" s="742">
        <f t="shared" si="14"/>
        <v>3.3000000000000002E-2</v>
      </c>
      <c r="N81" s="742">
        <f t="shared" si="14"/>
        <v>0.04</v>
      </c>
      <c r="O81" s="742">
        <f t="shared" si="14"/>
        <v>0.156</v>
      </c>
      <c r="P81" s="749">
        <f t="shared" si="15"/>
        <v>1</v>
      </c>
      <c r="S81" s="748">
        <f t="shared" si="18"/>
        <v>2068</v>
      </c>
      <c r="T81" s="750">
        <v>0</v>
      </c>
      <c r="U81" s="750">
        <v>5</v>
      </c>
      <c r="V81" s="751">
        <f t="shared" si="19"/>
        <v>0</v>
      </c>
      <c r="W81" s="752">
        <v>1</v>
      </c>
      <c r="X81" s="753">
        <f t="shared" si="16"/>
        <v>0</v>
      </c>
    </row>
    <row r="82" spans="2:24">
      <c r="B82" s="748">
        <f t="shared" si="17"/>
        <v>2069</v>
      </c>
      <c r="C82" s="754"/>
      <c r="D82" s="741">
        <v>1</v>
      </c>
      <c r="E82" s="742">
        <f t="shared" si="14"/>
        <v>0.435</v>
      </c>
      <c r="F82" s="742">
        <f t="shared" si="14"/>
        <v>0.129</v>
      </c>
      <c r="G82" s="742">
        <f t="shared" si="14"/>
        <v>0</v>
      </c>
      <c r="H82" s="742">
        <f t="shared" si="14"/>
        <v>0</v>
      </c>
      <c r="I82" s="742">
        <f t="shared" si="14"/>
        <v>9.9000000000000005E-2</v>
      </c>
      <c r="J82" s="742">
        <f t="shared" si="14"/>
        <v>2.7E-2</v>
      </c>
      <c r="K82" s="742">
        <f t="shared" si="14"/>
        <v>8.9999999999999993E-3</v>
      </c>
      <c r="L82" s="742">
        <f t="shared" si="14"/>
        <v>7.1999999999999995E-2</v>
      </c>
      <c r="M82" s="742">
        <f t="shared" si="14"/>
        <v>3.3000000000000002E-2</v>
      </c>
      <c r="N82" s="742">
        <f t="shared" si="14"/>
        <v>0.04</v>
      </c>
      <c r="O82" s="742">
        <f t="shared" si="14"/>
        <v>0.156</v>
      </c>
      <c r="P82" s="749">
        <f t="shared" si="15"/>
        <v>1</v>
      </c>
      <c r="S82" s="748">
        <f t="shared" si="18"/>
        <v>2069</v>
      </c>
      <c r="T82" s="750">
        <v>0</v>
      </c>
      <c r="U82" s="750">
        <v>5</v>
      </c>
      <c r="V82" s="751">
        <f t="shared" si="19"/>
        <v>0</v>
      </c>
      <c r="W82" s="752">
        <v>1</v>
      </c>
      <c r="X82" s="753">
        <f t="shared" si="16"/>
        <v>0</v>
      </c>
    </row>
    <row r="83" spans="2:24">
      <c r="B83" s="748">
        <f t="shared" si="17"/>
        <v>2070</v>
      </c>
      <c r="C83" s="754"/>
      <c r="D83" s="741">
        <v>1</v>
      </c>
      <c r="E83" s="742">
        <f t="shared" ref="E83:O93" si="20">E$8</f>
        <v>0.435</v>
      </c>
      <c r="F83" s="742">
        <f t="shared" si="20"/>
        <v>0.129</v>
      </c>
      <c r="G83" s="742">
        <f t="shared" si="14"/>
        <v>0</v>
      </c>
      <c r="H83" s="742">
        <f t="shared" si="20"/>
        <v>0</v>
      </c>
      <c r="I83" s="742">
        <f t="shared" si="14"/>
        <v>9.9000000000000005E-2</v>
      </c>
      <c r="J83" s="742">
        <f t="shared" si="20"/>
        <v>2.7E-2</v>
      </c>
      <c r="K83" s="742">
        <f t="shared" si="20"/>
        <v>8.9999999999999993E-3</v>
      </c>
      <c r="L83" s="742">
        <f t="shared" si="20"/>
        <v>7.1999999999999995E-2</v>
      </c>
      <c r="M83" s="742">
        <f t="shared" si="20"/>
        <v>3.3000000000000002E-2</v>
      </c>
      <c r="N83" s="742">
        <f t="shared" si="20"/>
        <v>0.04</v>
      </c>
      <c r="O83" s="742">
        <f t="shared" si="20"/>
        <v>0.156</v>
      </c>
      <c r="P83" s="749">
        <f t="shared" si="15"/>
        <v>1</v>
      </c>
      <c r="S83" s="748">
        <f t="shared" si="18"/>
        <v>2070</v>
      </c>
      <c r="T83" s="750">
        <v>0</v>
      </c>
      <c r="U83" s="750">
        <v>5</v>
      </c>
      <c r="V83" s="751">
        <f t="shared" si="19"/>
        <v>0</v>
      </c>
      <c r="W83" s="752">
        <v>1</v>
      </c>
      <c r="X83" s="753">
        <f t="shared" si="16"/>
        <v>0</v>
      </c>
    </row>
    <row r="84" spans="2:24">
      <c r="B84" s="748">
        <f t="shared" si="17"/>
        <v>2071</v>
      </c>
      <c r="C84" s="754"/>
      <c r="D84" s="741">
        <v>1</v>
      </c>
      <c r="E84" s="742">
        <f t="shared" si="20"/>
        <v>0.435</v>
      </c>
      <c r="F84" s="742">
        <f t="shared" si="20"/>
        <v>0.129</v>
      </c>
      <c r="G84" s="742">
        <f t="shared" si="14"/>
        <v>0</v>
      </c>
      <c r="H84" s="742">
        <f t="shared" si="20"/>
        <v>0</v>
      </c>
      <c r="I84" s="742">
        <f t="shared" si="14"/>
        <v>9.9000000000000005E-2</v>
      </c>
      <c r="J84" s="742">
        <f t="shared" si="20"/>
        <v>2.7E-2</v>
      </c>
      <c r="K84" s="742">
        <f t="shared" si="20"/>
        <v>8.9999999999999993E-3</v>
      </c>
      <c r="L84" s="742">
        <f t="shared" si="20"/>
        <v>7.1999999999999995E-2</v>
      </c>
      <c r="M84" s="742">
        <f t="shared" si="20"/>
        <v>3.3000000000000002E-2</v>
      </c>
      <c r="N84" s="742">
        <f t="shared" si="20"/>
        <v>0.04</v>
      </c>
      <c r="O84" s="742">
        <f t="shared" si="20"/>
        <v>0.156</v>
      </c>
      <c r="P84" s="749">
        <f t="shared" si="15"/>
        <v>1</v>
      </c>
      <c r="S84" s="748">
        <f t="shared" si="18"/>
        <v>2071</v>
      </c>
      <c r="T84" s="750">
        <v>0</v>
      </c>
      <c r="U84" s="750">
        <v>5</v>
      </c>
      <c r="V84" s="751">
        <f t="shared" si="19"/>
        <v>0</v>
      </c>
      <c r="W84" s="752">
        <v>1</v>
      </c>
      <c r="X84" s="753">
        <f t="shared" si="16"/>
        <v>0</v>
      </c>
    </row>
    <row r="85" spans="2:24">
      <c r="B85" s="748">
        <f t="shared" si="17"/>
        <v>2072</v>
      </c>
      <c r="C85" s="754"/>
      <c r="D85" s="741">
        <v>1</v>
      </c>
      <c r="E85" s="742">
        <f t="shared" si="20"/>
        <v>0.435</v>
      </c>
      <c r="F85" s="742">
        <f t="shared" si="20"/>
        <v>0.129</v>
      </c>
      <c r="G85" s="742">
        <f t="shared" si="14"/>
        <v>0</v>
      </c>
      <c r="H85" s="742">
        <f t="shared" si="20"/>
        <v>0</v>
      </c>
      <c r="I85" s="742">
        <f t="shared" si="14"/>
        <v>9.9000000000000005E-2</v>
      </c>
      <c r="J85" s="742">
        <f t="shared" si="20"/>
        <v>2.7E-2</v>
      </c>
      <c r="K85" s="742">
        <f t="shared" si="20"/>
        <v>8.9999999999999993E-3</v>
      </c>
      <c r="L85" s="742">
        <f t="shared" si="20"/>
        <v>7.1999999999999995E-2</v>
      </c>
      <c r="M85" s="742">
        <f t="shared" si="20"/>
        <v>3.3000000000000002E-2</v>
      </c>
      <c r="N85" s="742">
        <f t="shared" si="20"/>
        <v>0.04</v>
      </c>
      <c r="O85" s="742">
        <f t="shared" si="20"/>
        <v>0.156</v>
      </c>
      <c r="P85" s="749">
        <f t="shared" si="15"/>
        <v>1</v>
      </c>
      <c r="S85" s="748">
        <f t="shared" si="18"/>
        <v>2072</v>
      </c>
      <c r="T85" s="750">
        <v>0</v>
      </c>
      <c r="U85" s="750">
        <v>5</v>
      </c>
      <c r="V85" s="751">
        <f t="shared" si="19"/>
        <v>0</v>
      </c>
      <c r="W85" s="752">
        <v>1</v>
      </c>
      <c r="X85" s="753">
        <f t="shared" si="16"/>
        <v>0</v>
      </c>
    </row>
    <row r="86" spans="2:24">
      <c r="B86" s="748">
        <f t="shared" si="17"/>
        <v>2073</v>
      </c>
      <c r="C86" s="754"/>
      <c r="D86" s="741">
        <v>1</v>
      </c>
      <c r="E86" s="742">
        <f t="shared" si="20"/>
        <v>0.435</v>
      </c>
      <c r="F86" s="742">
        <f t="shared" si="20"/>
        <v>0.129</v>
      </c>
      <c r="G86" s="742">
        <f t="shared" si="14"/>
        <v>0</v>
      </c>
      <c r="H86" s="742">
        <f t="shared" si="20"/>
        <v>0</v>
      </c>
      <c r="I86" s="742">
        <f t="shared" si="14"/>
        <v>9.9000000000000005E-2</v>
      </c>
      <c r="J86" s="742">
        <f t="shared" si="20"/>
        <v>2.7E-2</v>
      </c>
      <c r="K86" s="742">
        <f t="shared" si="20"/>
        <v>8.9999999999999993E-3</v>
      </c>
      <c r="L86" s="742">
        <f t="shared" si="20"/>
        <v>7.1999999999999995E-2</v>
      </c>
      <c r="M86" s="742">
        <f t="shared" si="20"/>
        <v>3.3000000000000002E-2</v>
      </c>
      <c r="N86" s="742">
        <f t="shared" si="20"/>
        <v>0.04</v>
      </c>
      <c r="O86" s="742">
        <f t="shared" si="20"/>
        <v>0.156</v>
      </c>
      <c r="P86" s="749">
        <f t="shared" si="15"/>
        <v>1</v>
      </c>
      <c r="S86" s="748">
        <f t="shared" si="18"/>
        <v>2073</v>
      </c>
      <c r="T86" s="750">
        <v>0</v>
      </c>
      <c r="U86" s="750">
        <v>5</v>
      </c>
      <c r="V86" s="751">
        <f t="shared" si="19"/>
        <v>0</v>
      </c>
      <c r="W86" s="752">
        <v>1</v>
      </c>
      <c r="X86" s="753">
        <f t="shared" si="16"/>
        <v>0</v>
      </c>
    </row>
    <row r="87" spans="2:24">
      <c r="B87" s="748">
        <f t="shared" si="17"/>
        <v>2074</v>
      </c>
      <c r="C87" s="754"/>
      <c r="D87" s="741">
        <v>1</v>
      </c>
      <c r="E87" s="742">
        <f t="shared" si="20"/>
        <v>0.435</v>
      </c>
      <c r="F87" s="742">
        <f t="shared" si="20"/>
        <v>0.129</v>
      </c>
      <c r="G87" s="742">
        <f t="shared" si="14"/>
        <v>0</v>
      </c>
      <c r="H87" s="742">
        <f t="shared" si="20"/>
        <v>0</v>
      </c>
      <c r="I87" s="742">
        <f t="shared" si="14"/>
        <v>9.9000000000000005E-2</v>
      </c>
      <c r="J87" s="742">
        <f t="shared" si="20"/>
        <v>2.7E-2</v>
      </c>
      <c r="K87" s="742">
        <f t="shared" si="20"/>
        <v>8.9999999999999993E-3</v>
      </c>
      <c r="L87" s="742">
        <f t="shared" si="20"/>
        <v>7.1999999999999995E-2</v>
      </c>
      <c r="M87" s="742">
        <f t="shared" si="20"/>
        <v>3.3000000000000002E-2</v>
      </c>
      <c r="N87" s="742">
        <f t="shared" si="20"/>
        <v>0.04</v>
      </c>
      <c r="O87" s="742">
        <f t="shared" si="20"/>
        <v>0.156</v>
      </c>
      <c r="P87" s="749">
        <f t="shared" si="15"/>
        <v>1</v>
      </c>
      <c r="S87" s="748">
        <f t="shared" si="18"/>
        <v>2074</v>
      </c>
      <c r="T87" s="750">
        <v>0</v>
      </c>
      <c r="U87" s="750">
        <v>5</v>
      </c>
      <c r="V87" s="751">
        <f t="shared" si="19"/>
        <v>0</v>
      </c>
      <c r="W87" s="752">
        <v>1</v>
      </c>
      <c r="X87" s="753">
        <f t="shared" si="16"/>
        <v>0</v>
      </c>
    </row>
    <row r="88" spans="2:24">
      <c r="B88" s="748">
        <f t="shared" si="17"/>
        <v>2075</v>
      </c>
      <c r="C88" s="754"/>
      <c r="D88" s="741">
        <v>1</v>
      </c>
      <c r="E88" s="742">
        <f t="shared" si="20"/>
        <v>0.435</v>
      </c>
      <c r="F88" s="742">
        <f t="shared" si="20"/>
        <v>0.129</v>
      </c>
      <c r="G88" s="742">
        <f t="shared" si="14"/>
        <v>0</v>
      </c>
      <c r="H88" s="742">
        <f t="shared" si="20"/>
        <v>0</v>
      </c>
      <c r="I88" s="742">
        <f t="shared" si="14"/>
        <v>9.9000000000000005E-2</v>
      </c>
      <c r="J88" s="742">
        <f t="shared" si="20"/>
        <v>2.7E-2</v>
      </c>
      <c r="K88" s="742">
        <f t="shared" si="20"/>
        <v>8.9999999999999993E-3</v>
      </c>
      <c r="L88" s="742">
        <f t="shared" si="20"/>
        <v>7.1999999999999995E-2</v>
      </c>
      <c r="M88" s="742">
        <f t="shared" si="20"/>
        <v>3.3000000000000002E-2</v>
      </c>
      <c r="N88" s="742">
        <f t="shared" si="20"/>
        <v>0.04</v>
      </c>
      <c r="O88" s="742">
        <f t="shared" si="20"/>
        <v>0.156</v>
      </c>
      <c r="P88" s="749">
        <f t="shared" si="15"/>
        <v>1</v>
      </c>
      <c r="S88" s="748">
        <f t="shared" si="18"/>
        <v>2075</v>
      </c>
      <c r="T88" s="750">
        <v>0</v>
      </c>
      <c r="U88" s="750">
        <v>5</v>
      </c>
      <c r="V88" s="751">
        <f t="shared" si="19"/>
        <v>0</v>
      </c>
      <c r="W88" s="752">
        <v>1</v>
      </c>
      <c r="X88" s="753">
        <f t="shared" si="16"/>
        <v>0</v>
      </c>
    </row>
    <row r="89" spans="2:24">
      <c r="B89" s="748">
        <f t="shared" si="17"/>
        <v>2076</v>
      </c>
      <c r="C89" s="754"/>
      <c r="D89" s="741">
        <v>1</v>
      </c>
      <c r="E89" s="742">
        <f t="shared" si="20"/>
        <v>0.435</v>
      </c>
      <c r="F89" s="742">
        <f t="shared" si="20"/>
        <v>0.129</v>
      </c>
      <c r="G89" s="742">
        <f t="shared" si="20"/>
        <v>0</v>
      </c>
      <c r="H89" s="742">
        <f t="shared" si="20"/>
        <v>0</v>
      </c>
      <c r="I89" s="742">
        <f t="shared" si="20"/>
        <v>9.9000000000000005E-2</v>
      </c>
      <c r="J89" s="742">
        <f t="shared" si="20"/>
        <v>2.7E-2</v>
      </c>
      <c r="K89" s="742">
        <f t="shared" si="20"/>
        <v>8.9999999999999993E-3</v>
      </c>
      <c r="L89" s="742">
        <f t="shared" si="20"/>
        <v>7.1999999999999995E-2</v>
      </c>
      <c r="M89" s="742">
        <f t="shared" si="20"/>
        <v>3.3000000000000002E-2</v>
      </c>
      <c r="N89" s="742">
        <f t="shared" si="20"/>
        <v>0.04</v>
      </c>
      <c r="O89" s="742">
        <f t="shared" si="20"/>
        <v>0.156</v>
      </c>
      <c r="P89" s="749">
        <f t="shared" si="15"/>
        <v>1</v>
      </c>
      <c r="S89" s="748">
        <f t="shared" si="18"/>
        <v>2076</v>
      </c>
      <c r="T89" s="750">
        <v>0</v>
      </c>
      <c r="U89" s="750">
        <v>5</v>
      </c>
      <c r="V89" s="751">
        <f t="shared" si="19"/>
        <v>0</v>
      </c>
      <c r="W89" s="752">
        <v>1</v>
      </c>
      <c r="X89" s="753">
        <f t="shared" si="16"/>
        <v>0</v>
      </c>
    </row>
    <row r="90" spans="2:24">
      <c r="B90" s="748">
        <f t="shared" si="17"/>
        <v>2077</v>
      </c>
      <c r="C90" s="754"/>
      <c r="D90" s="741">
        <v>1</v>
      </c>
      <c r="E90" s="742">
        <f t="shared" si="20"/>
        <v>0.435</v>
      </c>
      <c r="F90" s="742">
        <f t="shared" si="20"/>
        <v>0.129</v>
      </c>
      <c r="G90" s="742">
        <f t="shared" si="20"/>
        <v>0</v>
      </c>
      <c r="H90" s="742">
        <f t="shared" si="20"/>
        <v>0</v>
      </c>
      <c r="I90" s="742">
        <f t="shared" si="20"/>
        <v>9.9000000000000005E-2</v>
      </c>
      <c r="J90" s="742">
        <f t="shared" si="20"/>
        <v>2.7E-2</v>
      </c>
      <c r="K90" s="742">
        <f t="shared" si="20"/>
        <v>8.9999999999999993E-3</v>
      </c>
      <c r="L90" s="742">
        <f t="shared" si="20"/>
        <v>7.1999999999999995E-2</v>
      </c>
      <c r="M90" s="742">
        <f t="shared" si="20"/>
        <v>3.3000000000000002E-2</v>
      </c>
      <c r="N90" s="742">
        <f t="shared" si="20"/>
        <v>0.04</v>
      </c>
      <c r="O90" s="742">
        <f t="shared" si="20"/>
        <v>0.156</v>
      </c>
      <c r="P90" s="749">
        <f t="shared" si="15"/>
        <v>1</v>
      </c>
      <c r="S90" s="748">
        <f t="shared" si="18"/>
        <v>2077</v>
      </c>
      <c r="T90" s="750">
        <v>0</v>
      </c>
      <c r="U90" s="750">
        <v>5</v>
      </c>
      <c r="V90" s="751">
        <f t="shared" si="19"/>
        <v>0</v>
      </c>
      <c r="W90" s="752">
        <v>1</v>
      </c>
      <c r="X90" s="753">
        <f t="shared" si="16"/>
        <v>0</v>
      </c>
    </row>
    <row r="91" spans="2:24">
      <c r="B91" s="748">
        <f t="shared" si="17"/>
        <v>2078</v>
      </c>
      <c r="C91" s="754"/>
      <c r="D91" s="741">
        <v>1</v>
      </c>
      <c r="E91" s="742">
        <f t="shared" si="20"/>
        <v>0.435</v>
      </c>
      <c r="F91" s="742">
        <f t="shared" si="20"/>
        <v>0.129</v>
      </c>
      <c r="G91" s="742">
        <f t="shared" si="20"/>
        <v>0</v>
      </c>
      <c r="H91" s="742">
        <f t="shared" si="20"/>
        <v>0</v>
      </c>
      <c r="I91" s="742">
        <f t="shared" si="20"/>
        <v>9.9000000000000005E-2</v>
      </c>
      <c r="J91" s="742">
        <f t="shared" si="20"/>
        <v>2.7E-2</v>
      </c>
      <c r="K91" s="742">
        <f t="shared" si="20"/>
        <v>8.9999999999999993E-3</v>
      </c>
      <c r="L91" s="742">
        <f t="shared" si="20"/>
        <v>7.1999999999999995E-2</v>
      </c>
      <c r="M91" s="742">
        <f t="shared" si="20"/>
        <v>3.3000000000000002E-2</v>
      </c>
      <c r="N91" s="742">
        <f t="shared" si="20"/>
        <v>0.04</v>
      </c>
      <c r="O91" s="742">
        <f t="shared" si="20"/>
        <v>0.156</v>
      </c>
      <c r="P91" s="749">
        <f t="shared" si="15"/>
        <v>1</v>
      </c>
      <c r="S91" s="748">
        <f t="shared" si="18"/>
        <v>2078</v>
      </c>
      <c r="T91" s="750">
        <v>0</v>
      </c>
      <c r="U91" s="750">
        <v>5</v>
      </c>
      <c r="V91" s="751">
        <f t="shared" si="19"/>
        <v>0</v>
      </c>
      <c r="W91" s="752">
        <v>1</v>
      </c>
      <c r="X91" s="753">
        <f t="shared" si="16"/>
        <v>0</v>
      </c>
    </row>
    <row r="92" spans="2:24">
      <c r="B92" s="748">
        <f t="shared" si="17"/>
        <v>2079</v>
      </c>
      <c r="C92" s="754"/>
      <c r="D92" s="741">
        <v>1</v>
      </c>
      <c r="E92" s="742">
        <f t="shared" si="20"/>
        <v>0.435</v>
      </c>
      <c r="F92" s="742">
        <f t="shared" si="20"/>
        <v>0.129</v>
      </c>
      <c r="G92" s="742">
        <f t="shared" si="20"/>
        <v>0</v>
      </c>
      <c r="H92" s="742">
        <f t="shared" si="20"/>
        <v>0</v>
      </c>
      <c r="I92" s="742">
        <f t="shared" si="20"/>
        <v>9.9000000000000005E-2</v>
      </c>
      <c r="J92" s="742">
        <f t="shared" si="20"/>
        <v>2.7E-2</v>
      </c>
      <c r="K92" s="742">
        <f t="shared" si="20"/>
        <v>8.9999999999999993E-3</v>
      </c>
      <c r="L92" s="742">
        <f t="shared" si="20"/>
        <v>7.1999999999999995E-2</v>
      </c>
      <c r="M92" s="742">
        <f t="shared" si="20"/>
        <v>3.3000000000000002E-2</v>
      </c>
      <c r="N92" s="742">
        <f t="shared" si="20"/>
        <v>0.04</v>
      </c>
      <c r="O92" s="742">
        <f t="shared" si="20"/>
        <v>0.156</v>
      </c>
      <c r="P92" s="749">
        <f t="shared" si="15"/>
        <v>1</v>
      </c>
      <c r="S92" s="748">
        <f t="shared" si="18"/>
        <v>2079</v>
      </c>
      <c r="T92" s="750">
        <v>0</v>
      </c>
      <c r="U92" s="750">
        <v>5</v>
      </c>
      <c r="V92" s="751">
        <f t="shared" si="19"/>
        <v>0</v>
      </c>
      <c r="W92" s="752">
        <v>1</v>
      </c>
      <c r="X92" s="753">
        <f t="shared" si="16"/>
        <v>0</v>
      </c>
    </row>
    <row r="93" spans="2:24" ht="13.5" thickBot="1">
      <c r="B93" s="755">
        <f t="shared" si="17"/>
        <v>2080</v>
      </c>
      <c r="C93" s="756"/>
      <c r="D93" s="741">
        <v>1</v>
      </c>
      <c r="E93" s="757">
        <f t="shared" si="20"/>
        <v>0.435</v>
      </c>
      <c r="F93" s="757">
        <f t="shared" si="20"/>
        <v>0.129</v>
      </c>
      <c r="G93" s="757">
        <f t="shared" si="20"/>
        <v>0</v>
      </c>
      <c r="H93" s="757">
        <f t="shared" si="20"/>
        <v>0</v>
      </c>
      <c r="I93" s="757">
        <f t="shared" si="20"/>
        <v>9.9000000000000005E-2</v>
      </c>
      <c r="J93" s="757">
        <f t="shared" si="20"/>
        <v>2.7E-2</v>
      </c>
      <c r="K93" s="757">
        <f t="shared" si="20"/>
        <v>8.9999999999999993E-3</v>
      </c>
      <c r="L93" s="757">
        <f t="shared" si="20"/>
        <v>7.1999999999999995E-2</v>
      </c>
      <c r="M93" s="757">
        <f t="shared" si="20"/>
        <v>3.3000000000000002E-2</v>
      </c>
      <c r="N93" s="757">
        <f t="shared" si="20"/>
        <v>0.04</v>
      </c>
      <c r="O93" s="758">
        <f t="shared" si="20"/>
        <v>0.156</v>
      </c>
      <c r="P93" s="759">
        <f t="shared" si="15"/>
        <v>1</v>
      </c>
      <c r="S93" s="755">
        <f t="shared" si="18"/>
        <v>2080</v>
      </c>
      <c r="T93" s="760">
        <v>0</v>
      </c>
      <c r="U93" s="761">
        <v>5</v>
      </c>
      <c r="V93" s="762">
        <f t="shared" si="19"/>
        <v>0</v>
      </c>
      <c r="W93" s="763">
        <v>1</v>
      </c>
      <c r="X93" s="76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21" t="str">
        <f>city</f>
        <v>Berau</v>
      </c>
      <c r="J2" s="922"/>
      <c r="K2" s="922"/>
      <c r="L2" s="922"/>
      <c r="M2" s="922"/>
      <c r="N2" s="922"/>
      <c r="O2" s="922"/>
    </row>
    <row r="3" spans="2:16" ht="16.5" thickBot="1">
      <c r="C3" s="4"/>
      <c r="H3" s="5" t="s">
        <v>276</v>
      </c>
      <c r="I3" s="921" t="str">
        <f>province</f>
        <v>Kalimantan Timur</v>
      </c>
      <c r="J3" s="922"/>
      <c r="K3" s="922"/>
      <c r="L3" s="922"/>
      <c r="M3" s="922"/>
      <c r="N3" s="922"/>
      <c r="O3" s="922"/>
    </row>
    <row r="4" spans="2:16" ht="16.5" thickBot="1">
      <c r="D4" s="4"/>
      <c r="E4" s="4"/>
      <c r="H4" s="5" t="s">
        <v>30</v>
      </c>
      <c r="I4" s="921" t="str">
        <f>country</f>
        <v>Indonesia</v>
      </c>
      <c r="J4" s="922"/>
      <c r="K4" s="922"/>
      <c r="L4" s="922"/>
      <c r="M4" s="922"/>
      <c r="N4" s="922"/>
      <c r="O4" s="9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27" t="s">
        <v>32</v>
      </c>
      <c r="D10" s="928"/>
      <c r="E10" s="928"/>
      <c r="F10" s="928"/>
      <c r="G10" s="928"/>
      <c r="H10" s="928"/>
      <c r="I10" s="928"/>
      <c r="J10" s="928"/>
      <c r="K10" s="928"/>
      <c r="L10" s="928"/>
      <c r="M10" s="928"/>
      <c r="N10" s="928"/>
      <c r="O10" s="928"/>
      <c r="P10" s="929"/>
    </row>
    <row r="11" spans="2:16" ht="13.5" customHeight="1" thickBot="1">
      <c r="C11" s="910" t="s">
        <v>228</v>
      </c>
      <c r="D11" s="910" t="s">
        <v>262</v>
      </c>
      <c r="E11" s="910" t="s">
        <v>267</v>
      </c>
      <c r="F11" s="910" t="s">
        <v>261</v>
      </c>
      <c r="G11" s="910" t="s">
        <v>2</v>
      </c>
      <c r="H11" s="910" t="s">
        <v>16</v>
      </c>
      <c r="I11" s="910" t="s">
        <v>229</v>
      </c>
      <c r="J11" s="923" t="s">
        <v>273</v>
      </c>
      <c r="K11" s="924"/>
      <c r="L11" s="924"/>
      <c r="M11" s="925"/>
      <c r="N11" s="910" t="s">
        <v>146</v>
      </c>
      <c r="O11" s="910" t="s">
        <v>210</v>
      </c>
      <c r="P11" s="909" t="s">
        <v>308</v>
      </c>
    </row>
    <row r="12" spans="2:16" s="1" customFormat="1">
      <c r="B12" s="365" t="s">
        <v>1</v>
      </c>
      <c r="C12" s="926"/>
      <c r="D12" s="926"/>
      <c r="E12" s="926"/>
      <c r="F12" s="926"/>
      <c r="G12" s="926"/>
      <c r="H12" s="926"/>
      <c r="I12" s="926"/>
      <c r="J12" s="369" t="s">
        <v>230</v>
      </c>
      <c r="K12" s="369" t="s">
        <v>231</v>
      </c>
      <c r="L12" s="369" t="s">
        <v>232</v>
      </c>
      <c r="M12" s="365" t="s">
        <v>233</v>
      </c>
      <c r="N12" s="926"/>
      <c r="O12" s="926"/>
      <c r="P12" s="9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0.38680060800000005</v>
      </c>
      <c r="D31" s="552">
        <f>Activity!$C30*Activity!$D30*Activity!F30</f>
        <v>0.11470638720000002</v>
      </c>
      <c r="E31" s="550">
        <f>Activity!$C30*Activity!$D30*Activity!G30</f>
        <v>0</v>
      </c>
      <c r="F31" s="552">
        <f>Activity!$C30*Activity!$D30*Activity!H30</f>
        <v>0</v>
      </c>
      <c r="G31" s="552">
        <f>Activity!$C30*Activity!$D30*Activity!I30</f>
        <v>8.8030483200000009E-2</v>
      </c>
      <c r="H31" s="552">
        <f>Activity!$C30*Activity!$D30*Activity!J30</f>
        <v>2.4008313600000004E-2</v>
      </c>
      <c r="I31" s="552">
        <f>Activity!$C30*Activity!$D30*Activity!K30</f>
        <v>8.0027711999999997E-3</v>
      </c>
      <c r="J31" s="553">
        <f>Activity!$C30*Activity!$D30*Activity!L30</f>
        <v>6.4022169599999998E-2</v>
      </c>
      <c r="K31" s="552">
        <f>Activity!$C30*Activity!$D30*Activity!M30</f>
        <v>2.9343494400000007E-2</v>
      </c>
      <c r="L31" s="552">
        <f>Activity!$C30*Activity!$D30*Activity!N30</f>
        <v>3.5567872000000007E-2</v>
      </c>
      <c r="M31" s="550">
        <f>Activity!$C30*Activity!$D30*Activity!O30</f>
        <v>0.13871470080000001</v>
      </c>
      <c r="N31" s="413">
        <v>0</v>
      </c>
      <c r="O31" s="552">
        <f>Activity!C30*Activity!D30</f>
        <v>0.88919680000000012</v>
      </c>
      <c r="P31" s="559">
        <f>Activity!X30</f>
        <v>0</v>
      </c>
    </row>
    <row r="32" spans="2:16">
      <c r="B32" s="7">
        <f t="shared" si="1"/>
        <v>2018</v>
      </c>
      <c r="C32" s="551">
        <f>Activity!$C31*Activity!$D31*Activity!E31</f>
        <v>0.42643315576199997</v>
      </c>
      <c r="D32" s="552">
        <f>Activity!$C31*Activity!$D31*Activity!F31</f>
        <v>0.1264594875708</v>
      </c>
      <c r="E32" s="550">
        <f>Activity!$C31*Activity!$D31*Activity!G31</f>
        <v>0</v>
      </c>
      <c r="F32" s="552">
        <f>Activity!$C31*Activity!$D31*Activity!H31</f>
        <v>0</v>
      </c>
      <c r="G32" s="552">
        <f>Activity!$C31*Activity!$D31*Activity!I31</f>
        <v>9.7050304414800004E-2</v>
      </c>
      <c r="H32" s="552">
        <f>Activity!$C31*Activity!$D31*Activity!J31</f>
        <v>2.6468264840399998E-2</v>
      </c>
      <c r="I32" s="552">
        <f>Activity!$C31*Activity!$D31*Activity!K31</f>
        <v>8.8227549467999981E-3</v>
      </c>
      <c r="J32" s="553">
        <f>Activity!$C31*Activity!$D31*Activity!L31</f>
        <v>7.0582039574399985E-2</v>
      </c>
      <c r="K32" s="552">
        <f>Activity!$C31*Activity!$D31*Activity!M31</f>
        <v>3.2350101471600001E-2</v>
      </c>
      <c r="L32" s="552">
        <f>Activity!$C31*Activity!$D31*Activity!N31</f>
        <v>3.9212244207999999E-2</v>
      </c>
      <c r="M32" s="550">
        <f>Activity!$C31*Activity!$D31*Activity!O31</f>
        <v>0.15292775241119999</v>
      </c>
      <c r="N32" s="413">
        <v>0</v>
      </c>
      <c r="O32" s="552">
        <f>Activity!C31*Activity!D31</f>
        <v>0.98030610519999994</v>
      </c>
      <c r="P32" s="559">
        <f>Activity!X31</f>
        <v>0</v>
      </c>
    </row>
    <row r="33" spans="2:16">
      <c r="B33" s="7">
        <f t="shared" si="1"/>
        <v>2019</v>
      </c>
      <c r="C33" s="551">
        <f>Activity!$C32*Activity!$D32*Activity!E32</f>
        <v>0.46979079505721999</v>
      </c>
      <c r="D33" s="552">
        <f>Activity!$C32*Activity!$D32*Activity!F32</f>
        <v>0.139317270258348</v>
      </c>
      <c r="E33" s="550">
        <f>Activity!$C32*Activity!$D32*Activity!G32</f>
        <v>0</v>
      </c>
      <c r="F33" s="552">
        <f>Activity!$C32*Activity!$D32*Activity!H32</f>
        <v>0</v>
      </c>
      <c r="G33" s="552">
        <f>Activity!$C32*Activity!$D32*Activity!I32</f>
        <v>0.10691790508198801</v>
      </c>
      <c r="H33" s="552">
        <f>Activity!$C32*Activity!$D32*Activity!J32</f>
        <v>2.9159428658724E-2</v>
      </c>
      <c r="I33" s="552">
        <f>Activity!$C32*Activity!$D32*Activity!K32</f>
        <v>9.719809552908E-3</v>
      </c>
      <c r="J33" s="553">
        <f>Activity!$C32*Activity!$D32*Activity!L32</f>
        <v>7.7758476423264E-2</v>
      </c>
      <c r="K33" s="552">
        <f>Activity!$C32*Activity!$D32*Activity!M32</f>
        <v>3.5639301693996005E-2</v>
      </c>
      <c r="L33" s="552">
        <f>Activity!$C32*Activity!$D32*Activity!N32</f>
        <v>4.3199153568480003E-2</v>
      </c>
      <c r="M33" s="550">
        <f>Activity!$C32*Activity!$D32*Activity!O32</f>
        <v>0.16847669891707201</v>
      </c>
      <c r="N33" s="413">
        <v>0</v>
      </c>
      <c r="O33" s="552">
        <f>Activity!C32*Activity!D32</f>
        <v>1.079978839212</v>
      </c>
      <c r="P33" s="559">
        <f>Activity!X32</f>
        <v>0</v>
      </c>
    </row>
    <row r="34" spans="2:16">
      <c r="B34" s="7">
        <f t="shared" si="1"/>
        <v>2020</v>
      </c>
      <c r="C34" s="551">
        <f>Activity!$C33*Activity!$D33*Activity!E33</f>
        <v>0.51720618740248636</v>
      </c>
      <c r="D34" s="552">
        <f>Activity!$C33*Activity!$D33*Activity!F33</f>
        <v>0.15337838660901321</v>
      </c>
      <c r="E34" s="550">
        <f>Activity!$C33*Activity!$D33*Activity!G33</f>
        <v>0</v>
      </c>
      <c r="F34" s="552">
        <f>Activity!$C33*Activity!$D33*Activity!H33</f>
        <v>0</v>
      </c>
      <c r="G34" s="552">
        <f>Activity!$C33*Activity!$D33*Activity!I33</f>
        <v>0.11770899437435897</v>
      </c>
      <c r="H34" s="552">
        <f>Activity!$C33*Activity!$D33*Activity!J33</f>
        <v>3.210245301118881E-2</v>
      </c>
      <c r="I34" s="552">
        <f>Activity!$C33*Activity!$D33*Activity!K33</f>
        <v>1.0700817670396269E-2</v>
      </c>
      <c r="J34" s="553">
        <f>Activity!$C33*Activity!$D33*Activity!L33</f>
        <v>8.5606541363170155E-2</v>
      </c>
      <c r="K34" s="552">
        <f>Activity!$C33*Activity!$D33*Activity!M33</f>
        <v>3.923633145811966E-2</v>
      </c>
      <c r="L34" s="552">
        <f>Activity!$C33*Activity!$D33*Activity!N33</f>
        <v>4.7559189646205646E-2</v>
      </c>
      <c r="M34" s="550">
        <f>Activity!$C33*Activity!$D33*Activity!O33</f>
        <v>0.18548083962020201</v>
      </c>
      <c r="N34" s="413">
        <v>0</v>
      </c>
      <c r="O34" s="552">
        <f>Activity!C33*Activity!D33</f>
        <v>1.188979741155141</v>
      </c>
      <c r="P34" s="559">
        <f>Activity!X33</f>
        <v>0</v>
      </c>
    </row>
    <row r="35" spans="2:16">
      <c r="B35" s="7">
        <f t="shared" si="1"/>
        <v>2021</v>
      </c>
      <c r="C35" s="551">
        <f>Activity!$C34*Activity!$D34*Activity!E34</f>
        <v>0.56904071188330174</v>
      </c>
      <c r="D35" s="552">
        <f>Activity!$C34*Activity!$D34*Activity!F34</f>
        <v>0.16875000421366879</v>
      </c>
      <c r="E35" s="550">
        <f>Activity!$C34*Activity!$D34*Activity!G34</f>
        <v>0</v>
      </c>
      <c r="F35" s="552">
        <f>Activity!$C34*Activity!$D34*Activity!H34</f>
        <v>0</v>
      </c>
      <c r="G35" s="552">
        <f>Activity!$C34*Activity!$D34*Activity!I34</f>
        <v>0.1295058171872342</v>
      </c>
      <c r="H35" s="552">
        <f>Activity!$C34*Activity!$D34*Activity!J34</f>
        <v>3.5319768323791141E-2</v>
      </c>
      <c r="I35" s="552">
        <f>Activity!$C34*Activity!$D34*Activity!K34</f>
        <v>1.1773256107930379E-2</v>
      </c>
      <c r="J35" s="553">
        <f>Activity!$C34*Activity!$D34*Activity!L34</f>
        <v>9.4186048863443034E-2</v>
      </c>
      <c r="K35" s="552">
        <f>Activity!$C34*Activity!$D34*Activity!M34</f>
        <v>4.3168605729078061E-2</v>
      </c>
      <c r="L35" s="552">
        <f>Activity!$C34*Activity!$D34*Activity!N34</f>
        <v>5.2325582701912801E-2</v>
      </c>
      <c r="M35" s="550">
        <f>Activity!$C34*Activity!$D34*Activity!O34</f>
        <v>0.20406977253745992</v>
      </c>
      <c r="N35" s="413">
        <v>0</v>
      </c>
      <c r="O35" s="552">
        <f>Activity!C34*Activity!D34</f>
        <v>1.30813956754782</v>
      </c>
      <c r="P35" s="559">
        <f>Activity!X34</f>
        <v>0</v>
      </c>
    </row>
    <row r="36" spans="2:16">
      <c r="B36" s="7">
        <f t="shared" si="1"/>
        <v>2022</v>
      </c>
      <c r="C36" s="551">
        <f>Activity!$C35*Activity!$D35*Activity!E35</f>
        <v>0.62568688516564819</v>
      </c>
      <c r="D36" s="552">
        <f>Activity!$C35*Activity!$D35*Activity!F35</f>
        <v>0.18554852456636464</v>
      </c>
      <c r="E36" s="550">
        <f>Activity!$C35*Activity!$D35*Activity!G35</f>
        <v>0</v>
      </c>
      <c r="F36" s="552">
        <f>Activity!$C35*Activity!$D35*Activity!H35</f>
        <v>0</v>
      </c>
      <c r="G36" s="552">
        <f>Activity!$C35*Activity!$D35*Activity!I35</f>
        <v>0.14239770489976822</v>
      </c>
      <c r="H36" s="552">
        <f>Activity!$C35*Activity!$D35*Activity!J35</f>
        <v>3.8835737699936784E-2</v>
      </c>
      <c r="I36" s="552">
        <f>Activity!$C35*Activity!$D35*Activity!K35</f>
        <v>1.2945245899978928E-2</v>
      </c>
      <c r="J36" s="553">
        <f>Activity!$C35*Activity!$D35*Activity!L35</f>
        <v>0.10356196719983142</v>
      </c>
      <c r="K36" s="552">
        <f>Activity!$C35*Activity!$D35*Activity!M35</f>
        <v>4.746590163325607E-2</v>
      </c>
      <c r="L36" s="552">
        <f>Activity!$C35*Activity!$D35*Activity!N35</f>
        <v>5.7534426222128572E-2</v>
      </c>
      <c r="M36" s="550">
        <f>Activity!$C35*Activity!$D35*Activity!O35</f>
        <v>0.22438426226630143</v>
      </c>
      <c r="N36" s="413">
        <v>0</v>
      </c>
      <c r="O36" s="552">
        <f>Activity!C35*Activity!D35</f>
        <v>1.4383606555532142</v>
      </c>
      <c r="P36" s="559">
        <f>Activity!X35</f>
        <v>0</v>
      </c>
    </row>
    <row r="37" spans="2:16">
      <c r="B37" s="7">
        <f t="shared" si="1"/>
        <v>2023</v>
      </c>
      <c r="C37" s="551">
        <f>Activity!$C36*Activity!$D36*Activity!E36</f>
        <v>0.68757098179359122</v>
      </c>
      <c r="D37" s="552">
        <f>Activity!$C36*Activity!$D36*Activity!F36</f>
        <v>0.20390036011809948</v>
      </c>
      <c r="E37" s="550">
        <f>Activity!$C36*Activity!$D36*Activity!G36</f>
        <v>0</v>
      </c>
      <c r="F37" s="552">
        <f>Activity!$C36*Activity!$D36*Activity!H36</f>
        <v>0</v>
      </c>
      <c r="G37" s="552">
        <f>Activity!$C36*Activity!$D36*Activity!I36</f>
        <v>0.15648167171854147</v>
      </c>
      <c r="H37" s="552">
        <f>Activity!$C36*Activity!$D36*Activity!J36</f>
        <v>4.2676819559602217E-2</v>
      </c>
      <c r="I37" s="552">
        <f>Activity!$C36*Activity!$D36*Activity!K36</f>
        <v>1.4225606519867404E-2</v>
      </c>
      <c r="J37" s="553">
        <f>Activity!$C36*Activity!$D36*Activity!L36</f>
        <v>0.11380485215893923</v>
      </c>
      <c r="K37" s="552">
        <f>Activity!$C36*Activity!$D36*Activity!M36</f>
        <v>5.2160557239513822E-2</v>
      </c>
      <c r="L37" s="552">
        <f>Activity!$C36*Activity!$D36*Activity!N36</f>
        <v>6.3224917866077354E-2</v>
      </c>
      <c r="M37" s="550">
        <f>Activity!$C36*Activity!$D36*Activity!O36</f>
        <v>0.24657717967770168</v>
      </c>
      <c r="N37" s="413">
        <v>0</v>
      </c>
      <c r="O37" s="552">
        <f>Activity!C36*Activity!D36</f>
        <v>1.5806229466519339</v>
      </c>
      <c r="P37" s="559">
        <f>Activity!X36</f>
        <v>0</v>
      </c>
    </row>
    <row r="38" spans="2:16">
      <c r="B38" s="7">
        <f t="shared" si="1"/>
        <v>2024</v>
      </c>
      <c r="C38" s="551">
        <f>Activity!$C37*Activity!$D37*Activity!E37</f>
        <v>0.75515587111816629</v>
      </c>
      <c r="D38" s="552">
        <f>Activity!$C37*Activity!$D37*Activity!F37</f>
        <v>0.22394277557297346</v>
      </c>
      <c r="E38" s="550">
        <f>Activity!$C37*Activity!$D37*Activity!G37</f>
        <v>0</v>
      </c>
      <c r="F38" s="552">
        <f>Activity!$C37*Activity!$D37*Activity!H37</f>
        <v>0</v>
      </c>
      <c r="G38" s="552">
        <f>Activity!$C37*Activity!$D37*Activity!I37</f>
        <v>0.17186306032344476</v>
      </c>
      <c r="H38" s="552">
        <f>Activity!$C37*Activity!$D37*Activity!J37</f>
        <v>4.6871743724575837E-2</v>
      </c>
      <c r="I38" s="552">
        <f>Activity!$C37*Activity!$D37*Activity!K37</f>
        <v>1.5623914574858611E-2</v>
      </c>
      <c r="J38" s="553">
        <f>Activity!$C37*Activity!$D37*Activity!L37</f>
        <v>0.12499131659886889</v>
      </c>
      <c r="K38" s="552">
        <f>Activity!$C37*Activity!$D37*Activity!M37</f>
        <v>5.7287686774481587E-2</v>
      </c>
      <c r="L38" s="552">
        <f>Activity!$C37*Activity!$D37*Activity!N37</f>
        <v>6.9439620332704954E-2</v>
      </c>
      <c r="M38" s="550">
        <f>Activity!$C37*Activity!$D37*Activity!O37</f>
        <v>0.27081451929754929</v>
      </c>
      <c r="N38" s="413">
        <v>0</v>
      </c>
      <c r="O38" s="552">
        <f>Activity!C37*Activity!D37</f>
        <v>1.7359905083176237</v>
      </c>
      <c r="P38" s="559">
        <f>Activity!X37</f>
        <v>0</v>
      </c>
    </row>
    <row r="39" spans="2:16">
      <c r="B39" s="7">
        <f t="shared" si="1"/>
        <v>2025</v>
      </c>
      <c r="C39" s="551">
        <f>Activity!$C38*Activity!$D38*Activity!E38</f>
        <v>0.8289440885221514</v>
      </c>
      <c r="D39" s="552">
        <f>Activity!$C38*Activity!$D38*Activity!F38</f>
        <v>0.24582479866518972</v>
      </c>
      <c r="E39" s="550">
        <f>Activity!$C38*Activity!$D38*Activity!G38</f>
        <v>0</v>
      </c>
      <c r="F39" s="552">
        <f>Activity!$C38*Activity!$D38*Activity!H38</f>
        <v>0</v>
      </c>
      <c r="G39" s="552">
        <f>Activity!$C38*Activity!$D38*Activity!I38</f>
        <v>0.18865624083607582</v>
      </c>
      <c r="H39" s="552">
        <f>Activity!$C38*Activity!$D38*Activity!J38</f>
        <v>5.1451702046202495E-2</v>
      </c>
      <c r="I39" s="552">
        <f>Activity!$C38*Activity!$D38*Activity!K38</f>
        <v>1.7150567348734165E-2</v>
      </c>
      <c r="J39" s="553">
        <f>Activity!$C38*Activity!$D38*Activity!L38</f>
        <v>0.13720453878987332</v>
      </c>
      <c r="K39" s="552">
        <f>Activity!$C38*Activity!$D38*Activity!M38</f>
        <v>6.2885413612025279E-2</v>
      </c>
      <c r="L39" s="552">
        <f>Activity!$C38*Activity!$D38*Activity!N38</f>
        <v>7.6224743772151854E-2</v>
      </c>
      <c r="M39" s="550">
        <f>Activity!$C38*Activity!$D38*Activity!O38</f>
        <v>0.29727650071139222</v>
      </c>
      <c r="N39" s="413">
        <v>0</v>
      </c>
      <c r="O39" s="552">
        <f>Activity!C38*Activity!D38</f>
        <v>1.9056185943037962</v>
      </c>
      <c r="P39" s="559">
        <f>Activity!X38</f>
        <v>0</v>
      </c>
    </row>
    <row r="40" spans="2:16">
      <c r="B40" s="7">
        <f t="shared" si="1"/>
        <v>2026</v>
      </c>
      <c r="C40" s="551">
        <f>Activity!$C39*Activity!$D39*Activity!E39</f>
        <v>0.90948116002992918</v>
      </c>
      <c r="D40" s="552">
        <f>Activity!$C39*Activity!$D39*Activity!F39</f>
        <v>0.26970820607784107</v>
      </c>
      <c r="E40" s="550">
        <f>Activity!$C39*Activity!$D39*Activity!G39</f>
        <v>0</v>
      </c>
      <c r="F40" s="552">
        <f>Activity!$C39*Activity!$D39*Activity!H39</f>
        <v>0</v>
      </c>
      <c r="G40" s="552">
        <f>Activity!$C39*Activity!$D39*Activity!I39</f>
        <v>0.20698536745508736</v>
      </c>
      <c r="H40" s="552">
        <f>Activity!$C39*Activity!$D39*Activity!J39</f>
        <v>5.6450554760478368E-2</v>
      </c>
      <c r="I40" s="552">
        <f>Activity!$C39*Activity!$D39*Activity!K39</f>
        <v>1.8816851586826121E-2</v>
      </c>
      <c r="J40" s="553">
        <f>Activity!$C39*Activity!$D39*Activity!L39</f>
        <v>0.15053481269460897</v>
      </c>
      <c r="K40" s="552">
        <f>Activity!$C39*Activity!$D39*Activity!M39</f>
        <v>6.899512248502912E-2</v>
      </c>
      <c r="L40" s="552">
        <f>Activity!$C39*Activity!$D39*Activity!N39</f>
        <v>8.3630451497004987E-2</v>
      </c>
      <c r="M40" s="550">
        <f>Activity!$C39*Activity!$D39*Activity!O39</f>
        <v>0.32615876083831946</v>
      </c>
      <c r="N40" s="413">
        <v>0</v>
      </c>
      <c r="O40" s="552">
        <f>Activity!C39*Activity!D39</f>
        <v>2.0907612874251247</v>
      </c>
      <c r="P40" s="559">
        <f>Activity!X39</f>
        <v>0</v>
      </c>
    </row>
    <row r="41" spans="2:16">
      <c r="B41" s="7">
        <f t="shared" si="1"/>
        <v>2027</v>
      </c>
      <c r="C41" s="551">
        <f>Activity!$C40*Activity!$D40*Activity!E40</f>
        <v>0.99735920093010799</v>
      </c>
      <c r="D41" s="552">
        <f>Activity!$C40*Activity!$D40*Activity!F40</f>
        <v>0.29576859062065269</v>
      </c>
      <c r="E41" s="550">
        <f>Activity!$C40*Activity!$D40*Activity!G40</f>
        <v>0</v>
      </c>
      <c r="F41" s="552">
        <f>Activity!$C40*Activity!$D40*Activity!H40</f>
        <v>0</v>
      </c>
      <c r="G41" s="552">
        <f>Activity!$C40*Activity!$D40*Activity!I40</f>
        <v>0.22698519745305906</v>
      </c>
      <c r="H41" s="552">
        <f>Activity!$C40*Activity!$D40*Activity!J40</f>
        <v>6.1905053850834287E-2</v>
      </c>
      <c r="I41" s="552">
        <f>Activity!$C40*Activity!$D40*Activity!K40</f>
        <v>2.0635017950278094E-2</v>
      </c>
      <c r="J41" s="553">
        <f>Activity!$C40*Activity!$D40*Activity!L40</f>
        <v>0.16508014360222475</v>
      </c>
      <c r="K41" s="552">
        <f>Activity!$C40*Activity!$D40*Activity!M40</f>
        <v>7.5661732484353025E-2</v>
      </c>
      <c r="L41" s="552">
        <f>Activity!$C40*Activity!$D40*Activity!N40</f>
        <v>9.1711190890124875E-2</v>
      </c>
      <c r="M41" s="550">
        <f>Activity!$C40*Activity!$D40*Activity!O40</f>
        <v>0.35767364447148697</v>
      </c>
      <c r="N41" s="413">
        <v>0</v>
      </c>
      <c r="O41" s="552">
        <f>Activity!C40*Activity!D40</f>
        <v>2.2927797722531218</v>
      </c>
      <c r="P41" s="559">
        <f>Activity!X40</f>
        <v>0</v>
      </c>
    </row>
    <row r="42" spans="2:16">
      <c r="B42" s="7">
        <f t="shared" si="1"/>
        <v>2028</v>
      </c>
      <c r="C42" s="551">
        <f>Activity!$C41*Activity!$D41*Activity!E41</f>
        <v>1.0932208106999137</v>
      </c>
      <c r="D42" s="552">
        <f>Activity!$C41*Activity!$D41*Activity!F41</f>
        <v>0.32419651627652613</v>
      </c>
      <c r="E42" s="550">
        <f>Activity!$C41*Activity!$D41*Activity!G41</f>
        <v>0</v>
      </c>
      <c r="F42" s="552">
        <f>Activity!$C41*Activity!$D41*Activity!H41</f>
        <v>0</v>
      </c>
      <c r="G42" s="552">
        <f>Activity!$C41*Activity!$D41*Activity!I41</f>
        <v>0.24880197760756659</v>
      </c>
      <c r="H42" s="552">
        <f>Activity!$C41*Activity!$D41*Activity!J41</f>
        <v>6.7855084802063606E-2</v>
      </c>
      <c r="I42" s="552">
        <f>Activity!$C41*Activity!$D41*Activity!K41</f>
        <v>2.2618361600687868E-2</v>
      </c>
      <c r="J42" s="553">
        <f>Activity!$C41*Activity!$D41*Activity!L41</f>
        <v>0.18094689280550294</v>
      </c>
      <c r="K42" s="552">
        <f>Activity!$C41*Activity!$D41*Activity!M41</f>
        <v>8.2933992535855525E-2</v>
      </c>
      <c r="L42" s="552">
        <f>Activity!$C41*Activity!$D41*Activity!N41</f>
        <v>0.10052605155861276</v>
      </c>
      <c r="M42" s="550">
        <f>Activity!$C41*Activity!$D41*Activity!O41</f>
        <v>0.39205160107858977</v>
      </c>
      <c r="N42" s="413">
        <v>0</v>
      </c>
      <c r="O42" s="552">
        <f>Activity!C41*Activity!D41</f>
        <v>2.5131512889653189</v>
      </c>
      <c r="P42" s="559">
        <f>Activity!X41</f>
        <v>0</v>
      </c>
    </row>
    <row r="43" spans="2:16">
      <c r="B43" s="7">
        <f t="shared" si="1"/>
        <v>2029</v>
      </c>
      <c r="C43" s="551">
        <f>Activity!$C42*Activity!$D42*Activity!E42</f>
        <v>1.1977632883143545</v>
      </c>
      <c r="D43" s="552">
        <f>Activity!$C42*Activity!$D42*Activity!F42</f>
        <v>0.35519876825873964</v>
      </c>
      <c r="E43" s="550">
        <f>Activity!$C42*Activity!$D42*Activity!G42</f>
        <v>0</v>
      </c>
      <c r="F43" s="552">
        <f>Activity!$C42*Activity!$D42*Activity!H42</f>
        <v>0</v>
      </c>
      <c r="G43" s="552">
        <f>Activity!$C42*Activity!$D42*Activity!I42</f>
        <v>0.27259440354740488</v>
      </c>
      <c r="H43" s="552">
        <f>Activity!$C42*Activity!$D42*Activity!J42</f>
        <v>7.4343928240201321E-2</v>
      </c>
      <c r="I43" s="552">
        <f>Activity!$C42*Activity!$D42*Activity!K42</f>
        <v>2.4781309413400437E-2</v>
      </c>
      <c r="J43" s="553">
        <f>Activity!$C42*Activity!$D42*Activity!L42</f>
        <v>0.19825047530720349</v>
      </c>
      <c r="K43" s="552">
        <f>Activity!$C42*Activity!$D42*Activity!M42</f>
        <v>9.0864801182468286E-2</v>
      </c>
      <c r="L43" s="552">
        <f>Activity!$C42*Activity!$D42*Activity!N42</f>
        <v>0.11013915294844641</v>
      </c>
      <c r="M43" s="550">
        <f>Activity!$C42*Activity!$D42*Activity!O42</f>
        <v>0.42954269649894095</v>
      </c>
      <c r="N43" s="413">
        <v>0</v>
      </c>
      <c r="O43" s="552">
        <f>Activity!C42*Activity!D42</f>
        <v>2.75347882371116</v>
      </c>
      <c r="P43" s="559">
        <f>Activity!X42</f>
        <v>0</v>
      </c>
    </row>
    <row r="44" spans="2:16">
      <c r="B44" s="7">
        <f t="shared" si="1"/>
        <v>2030</v>
      </c>
      <c r="C44" s="551">
        <f>Activity!$C43*Activity!$D43*Activity!E43</f>
        <v>1.3121770650000004</v>
      </c>
      <c r="D44" s="552">
        <f>Activity!$C43*Activity!$D43*Activity!F43</f>
        <v>0.38912837100000014</v>
      </c>
      <c r="E44" s="550">
        <f>Activity!$C43*Activity!$D43*Activity!G43</f>
        <v>0</v>
      </c>
      <c r="F44" s="552">
        <f>Activity!$C43*Activity!$D43*Activity!H43</f>
        <v>0</v>
      </c>
      <c r="G44" s="552">
        <f>Activity!$C43*Activity!$D43*Activity!I43</f>
        <v>0.29863340100000013</v>
      </c>
      <c r="H44" s="552">
        <f>Activity!$C43*Activity!$D43*Activity!J43</f>
        <v>8.1445473000000018E-2</v>
      </c>
      <c r="I44" s="552">
        <f>Activity!$C43*Activity!$D43*Activity!K43</f>
        <v>2.7148491000000007E-2</v>
      </c>
      <c r="J44" s="553">
        <f>Activity!$C43*Activity!$D43*Activity!L43</f>
        <v>0.21718792800000006</v>
      </c>
      <c r="K44" s="552">
        <f>Activity!$C43*Activity!$D43*Activity!M43</f>
        <v>9.9544467000000039E-2</v>
      </c>
      <c r="L44" s="552">
        <f>Activity!$C43*Activity!$D43*Activity!N43</f>
        <v>0.12065996000000004</v>
      </c>
      <c r="M44" s="550">
        <f>Activity!$C43*Activity!$D43*Activity!O43</f>
        <v>0.47057384400000013</v>
      </c>
      <c r="N44" s="413">
        <v>0</v>
      </c>
      <c r="O44" s="552">
        <f>Activity!C43*Activity!D43</f>
        <v>3.0164990000000009</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32" zoomScaleNormal="100" workbookViewId="0">
      <selection activeCell="C17" sqref="C17:O47"/>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Berau</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30" t="s">
        <v>91</v>
      </c>
      <c r="D12" s="931"/>
      <c r="E12" s="931"/>
      <c r="F12" s="931"/>
      <c r="G12" s="931"/>
      <c r="H12" s="931"/>
      <c r="I12" s="931"/>
      <c r="J12" s="931"/>
      <c r="K12" s="931"/>
      <c r="L12" s="931"/>
      <c r="M12" s="932"/>
      <c r="N12" s="595"/>
      <c r="O12" s="609"/>
      <c r="P12" s="607"/>
      <c r="Q12" s="606"/>
      <c r="S12" s="608"/>
      <c r="T12" s="930" t="s">
        <v>91</v>
      </c>
      <c r="U12" s="931"/>
      <c r="V12" s="931"/>
      <c r="W12" s="931"/>
      <c r="X12" s="931"/>
      <c r="Y12" s="931"/>
      <c r="Z12" s="931"/>
      <c r="AA12" s="931"/>
      <c r="AB12" s="931"/>
      <c r="AC12" s="931"/>
      <c r="AD12" s="932"/>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862">
        <f>IF(Select2=1,Food!$K19,"")</f>
        <v>0</v>
      </c>
      <c r="D17" s="863">
        <f>IF(Select2=1,Paper!$K19,"")</f>
        <v>0</v>
      </c>
      <c r="E17" s="863">
        <f>IF(Select2=1,Nappies!$K19,"")</f>
        <v>0</v>
      </c>
      <c r="F17" s="863">
        <f>IF(Select2=1,Garden!$K19,"")</f>
        <v>0</v>
      </c>
      <c r="G17" s="863">
        <f>IF(Select2=1,Wood!$K19,"")</f>
        <v>0</v>
      </c>
      <c r="H17" s="863">
        <f>IF(Select2=1,Textiles!$K19,"")</f>
        <v>0</v>
      </c>
      <c r="I17" s="864">
        <f>Sludge!K19</f>
        <v>0</v>
      </c>
      <c r="J17" s="865" t="str">
        <f>IF(Select2=2,MSW!$K19,"")</f>
        <v/>
      </c>
      <c r="K17" s="864">
        <f>Industry!$K19</f>
        <v>0</v>
      </c>
      <c r="L17" s="866">
        <f>SUM(C17:K17)</f>
        <v>0</v>
      </c>
      <c r="M17" s="867">
        <f>Recovery_OX!C12</f>
        <v>0</v>
      </c>
      <c r="N17" s="868"/>
      <c r="O17" s="869">
        <f>(L17-M17)*(1-Recovery_OX!F12)</f>
        <v>0</v>
      </c>
      <c r="P17" s="604"/>
      <c r="Q17" s="606"/>
      <c r="S17" s="640">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1">
        <f>(AC17-AD17)*(1-Recovery_OX!U12)</f>
        <v>0</v>
      </c>
    </row>
    <row r="18" spans="2:32">
      <c r="B18" s="597">
        <f t="shared" ref="B18:B81" si="1">B17+1</f>
        <v>2001</v>
      </c>
      <c r="C18" s="870">
        <f>IF(Select2=1,Food!$K20,"")</f>
        <v>0</v>
      </c>
      <c r="D18" s="871">
        <f>IF(Select2=1,Paper!$K20,"")</f>
        <v>0</v>
      </c>
      <c r="E18" s="863">
        <f>IF(Select2=1,Nappies!$K20,"")</f>
        <v>0</v>
      </c>
      <c r="F18" s="871">
        <f>IF(Select2=1,Garden!$K20,"")</f>
        <v>0</v>
      </c>
      <c r="G18" s="863">
        <f>IF(Select2=1,Wood!$K20,"")</f>
        <v>0</v>
      </c>
      <c r="H18" s="871">
        <f>IF(Select2=1,Textiles!$K20,"")</f>
        <v>0</v>
      </c>
      <c r="I18" s="872">
        <f>Sludge!K20</f>
        <v>0</v>
      </c>
      <c r="J18" s="872" t="str">
        <f>IF(Select2=2,MSW!$K20,"")</f>
        <v/>
      </c>
      <c r="K18" s="872">
        <f>Industry!$K20</f>
        <v>0</v>
      </c>
      <c r="L18" s="873">
        <f>SUM(C18:K18)</f>
        <v>0</v>
      </c>
      <c r="M18" s="874">
        <f>Recovery_OX!C13</f>
        <v>0</v>
      </c>
      <c r="N18" s="868"/>
      <c r="O18" s="875">
        <f>(L18-M18)*(1-Recovery_OX!F13)</f>
        <v>0</v>
      </c>
      <c r="P18" s="604"/>
      <c r="Q18" s="606"/>
      <c r="S18" s="648">
        <f t="shared" ref="S18:S81" si="2">S17+1</f>
        <v>2001</v>
      </c>
      <c r="T18" s="642">
        <f>IF(Select2=1,Food!$W20,"")</f>
        <v>0</v>
      </c>
      <c r="U18" s="643">
        <f>IF(Select2=1,Paper!$W20,"")</f>
        <v>0</v>
      </c>
      <c r="V18" s="635">
        <f>IF(Select2=1,Nappies!$W20,"")</f>
        <v>0</v>
      </c>
      <c r="W18" s="643">
        <f>IF(Select2=1,Garden!$W20,"")</f>
        <v>0</v>
      </c>
      <c r="X18" s="635">
        <f>IF(Select2=1,Wood!$W20,"")</f>
        <v>0</v>
      </c>
      <c r="Y18" s="643">
        <f>IF(Select2=1,Textiles!$W20,"")</f>
        <v>0</v>
      </c>
      <c r="Z18" s="637">
        <f>Sludge!W20</f>
        <v>0</v>
      </c>
      <c r="AA18" s="637" t="str">
        <f>IF(Select2=2,MSW!$W20,"")</f>
        <v/>
      </c>
      <c r="AB18" s="644">
        <f>Industry!$W20</f>
        <v>0</v>
      </c>
      <c r="AC18" s="645">
        <f t="shared" si="0"/>
        <v>0</v>
      </c>
      <c r="AD18" s="646">
        <f>Recovery_OX!R13</f>
        <v>0</v>
      </c>
      <c r="AE18" s="605"/>
      <c r="AF18" s="649">
        <f>(AC18-AD18)*(1-Recovery_OX!U13)</f>
        <v>0</v>
      </c>
    </row>
    <row r="19" spans="2:32">
      <c r="B19" s="597">
        <f t="shared" si="1"/>
        <v>2002</v>
      </c>
      <c r="C19" s="870">
        <f>IF(Select2=1,Food!$K21,"")</f>
        <v>0</v>
      </c>
      <c r="D19" s="871">
        <f>IF(Select2=1,Paper!$K21,"")</f>
        <v>0</v>
      </c>
      <c r="E19" s="863">
        <f>IF(Select2=1,Nappies!$K21,"")</f>
        <v>0</v>
      </c>
      <c r="F19" s="871">
        <f>IF(Select2=1,Garden!$K21,"")</f>
        <v>0</v>
      </c>
      <c r="G19" s="863">
        <f>IF(Select2=1,Wood!$K21,"")</f>
        <v>0</v>
      </c>
      <c r="H19" s="871">
        <f>IF(Select2=1,Textiles!$K21,"")</f>
        <v>0</v>
      </c>
      <c r="I19" s="872">
        <f>Sludge!K21</f>
        <v>0</v>
      </c>
      <c r="J19" s="872" t="str">
        <f>IF(Select2=2,MSW!$K21,"")</f>
        <v/>
      </c>
      <c r="K19" s="872">
        <f>Industry!$K21</f>
        <v>0</v>
      </c>
      <c r="L19" s="873">
        <f t="shared" ref="L19:L82" si="3">SUM(C19:K19)</f>
        <v>0</v>
      </c>
      <c r="M19" s="874">
        <f>Recovery_OX!C14</f>
        <v>0</v>
      </c>
      <c r="N19" s="868"/>
      <c r="O19" s="875">
        <f>(L19-M19)*(1-Recovery_OX!F14)</f>
        <v>0</v>
      </c>
      <c r="P19" s="604"/>
      <c r="Q19" s="606"/>
      <c r="S19" s="648">
        <f t="shared" si="2"/>
        <v>2002</v>
      </c>
      <c r="T19" s="642">
        <f>IF(Select2=1,Food!$W21,"")</f>
        <v>0</v>
      </c>
      <c r="U19" s="643">
        <f>IF(Select2=1,Paper!$W21,"")</f>
        <v>0</v>
      </c>
      <c r="V19" s="635">
        <f>IF(Select2=1,Nappies!$W21,"")</f>
        <v>0</v>
      </c>
      <c r="W19" s="643">
        <f>IF(Select2=1,Garden!$W21,"")</f>
        <v>0</v>
      </c>
      <c r="X19" s="635">
        <f>IF(Select2=1,Wood!$W21,"")</f>
        <v>0</v>
      </c>
      <c r="Y19" s="643">
        <f>IF(Select2=1,Textiles!$W21,"")</f>
        <v>0</v>
      </c>
      <c r="Z19" s="637">
        <f>Sludge!W21</f>
        <v>0</v>
      </c>
      <c r="AA19" s="637" t="str">
        <f>IF(Select2=2,MSW!$W21,"")</f>
        <v/>
      </c>
      <c r="AB19" s="644">
        <f>Industry!$W21</f>
        <v>0</v>
      </c>
      <c r="AC19" s="645">
        <f t="shared" si="0"/>
        <v>0</v>
      </c>
      <c r="AD19" s="646">
        <f>Recovery_OX!R14</f>
        <v>0</v>
      </c>
      <c r="AE19" s="605"/>
      <c r="AF19" s="649">
        <f>(AC19-AD19)*(1-Recovery_OX!U14)</f>
        <v>0</v>
      </c>
    </row>
    <row r="20" spans="2:32">
      <c r="B20" s="597">
        <f t="shared" si="1"/>
        <v>2003</v>
      </c>
      <c r="C20" s="870">
        <f>IF(Select2=1,Food!$K22,"")</f>
        <v>0</v>
      </c>
      <c r="D20" s="871">
        <f>IF(Select2=1,Paper!$K22,"")</f>
        <v>0</v>
      </c>
      <c r="E20" s="863">
        <f>IF(Select2=1,Nappies!$K22,"")</f>
        <v>0</v>
      </c>
      <c r="F20" s="871">
        <f>IF(Select2=1,Garden!$K22,"")</f>
        <v>0</v>
      </c>
      <c r="G20" s="863">
        <f>IF(Select2=1,Wood!$K22,"")</f>
        <v>0</v>
      </c>
      <c r="H20" s="871">
        <f>IF(Select2=1,Textiles!$K22,"")</f>
        <v>0</v>
      </c>
      <c r="I20" s="872">
        <f>Sludge!K22</f>
        <v>0</v>
      </c>
      <c r="J20" s="872" t="str">
        <f>IF(Select2=2,MSW!$K22,"")</f>
        <v/>
      </c>
      <c r="K20" s="872">
        <f>Industry!$K22</f>
        <v>0</v>
      </c>
      <c r="L20" s="873">
        <f>SUM(C20:K20)</f>
        <v>0</v>
      </c>
      <c r="M20" s="874">
        <f>Recovery_OX!C15</f>
        <v>0</v>
      </c>
      <c r="N20" s="868"/>
      <c r="O20" s="875">
        <f>(L20-M20)*(1-Recovery_OX!F15)</f>
        <v>0</v>
      </c>
      <c r="P20" s="604"/>
      <c r="Q20" s="606"/>
      <c r="S20" s="648">
        <f t="shared" si="2"/>
        <v>2003</v>
      </c>
      <c r="T20" s="642">
        <f>IF(Select2=1,Food!$W22,"")</f>
        <v>0</v>
      </c>
      <c r="U20" s="643">
        <f>IF(Select2=1,Paper!$W22,"")</f>
        <v>0</v>
      </c>
      <c r="V20" s="635">
        <f>IF(Select2=1,Nappies!$W22,"")</f>
        <v>0</v>
      </c>
      <c r="W20" s="643">
        <f>IF(Select2=1,Garden!$W22,"")</f>
        <v>0</v>
      </c>
      <c r="X20" s="635">
        <f>IF(Select2=1,Wood!$W22,"")</f>
        <v>0</v>
      </c>
      <c r="Y20" s="643">
        <f>IF(Select2=1,Textiles!$W22,"")</f>
        <v>0</v>
      </c>
      <c r="Z20" s="637">
        <f>Sludge!W22</f>
        <v>0</v>
      </c>
      <c r="AA20" s="637" t="str">
        <f>IF(Select2=2,MSW!$W22,"")</f>
        <v/>
      </c>
      <c r="AB20" s="644">
        <f>Industry!$W22</f>
        <v>0</v>
      </c>
      <c r="AC20" s="645">
        <f t="shared" si="0"/>
        <v>0</v>
      </c>
      <c r="AD20" s="646">
        <f>Recovery_OX!R15</f>
        <v>0</v>
      </c>
      <c r="AE20" s="605"/>
      <c r="AF20" s="649">
        <f>(AC20-AD20)*(1-Recovery_OX!U15)</f>
        <v>0</v>
      </c>
    </row>
    <row r="21" spans="2:32">
      <c r="B21" s="597">
        <f t="shared" si="1"/>
        <v>2004</v>
      </c>
      <c r="C21" s="870">
        <f>IF(Select2=1,Food!$K23,"")</f>
        <v>0</v>
      </c>
      <c r="D21" s="871">
        <f>IF(Select2=1,Paper!$K23,"")</f>
        <v>0</v>
      </c>
      <c r="E21" s="863">
        <f>IF(Select2=1,Nappies!$K23,"")</f>
        <v>0</v>
      </c>
      <c r="F21" s="871">
        <f>IF(Select2=1,Garden!$K23,"")</f>
        <v>0</v>
      </c>
      <c r="G21" s="863">
        <f>IF(Select2=1,Wood!$K23,"")</f>
        <v>0</v>
      </c>
      <c r="H21" s="871">
        <f>IF(Select2=1,Textiles!$K23,"")</f>
        <v>0</v>
      </c>
      <c r="I21" s="872">
        <f>Sludge!K23</f>
        <v>0</v>
      </c>
      <c r="J21" s="872" t="str">
        <f>IF(Select2=2,MSW!$K23,"")</f>
        <v/>
      </c>
      <c r="K21" s="872">
        <f>Industry!$K23</f>
        <v>0</v>
      </c>
      <c r="L21" s="873">
        <f t="shared" si="3"/>
        <v>0</v>
      </c>
      <c r="M21" s="874">
        <f>Recovery_OX!C16</f>
        <v>0</v>
      </c>
      <c r="N21" s="868"/>
      <c r="O21" s="875">
        <f>(L21-M21)*(1-Recovery_OX!F16)</f>
        <v>0</v>
      </c>
      <c r="P21" s="604"/>
      <c r="Q21" s="606"/>
      <c r="S21" s="648">
        <f t="shared" si="2"/>
        <v>2004</v>
      </c>
      <c r="T21" s="642">
        <f>IF(Select2=1,Food!$W23,"")</f>
        <v>0</v>
      </c>
      <c r="U21" s="643">
        <f>IF(Select2=1,Paper!$W23,"")</f>
        <v>0</v>
      </c>
      <c r="V21" s="635">
        <f>IF(Select2=1,Nappies!$W23,"")</f>
        <v>0</v>
      </c>
      <c r="W21" s="643">
        <f>IF(Select2=1,Garden!$W23,"")</f>
        <v>0</v>
      </c>
      <c r="X21" s="635">
        <f>IF(Select2=1,Wood!$W23,"")</f>
        <v>0</v>
      </c>
      <c r="Y21" s="643">
        <f>IF(Select2=1,Textiles!$W23,"")</f>
        <v>0</v>
      </c>
      <c r="Z21" s="637">
        <f>Sludge!W23</f>
        <v>0</v>
      </c>
      <c r="AA21" s="637" t="str">
        <f>IF(Select2=2,MSW!$W23,"")</f>
        <v/>
      </c>
      <c r="AB21" s="644">
        <f>Industry!$W23</f>
        <v>0</v>
      </c>
      <c r="AC21" s="645">
        <f t="shared" si="0"/>
        <v>0</v>
      </c>
      <c r="AD21" s="646">
        <f>Recovery_OX!R16</f>
        <v>0</v>
      </c>
      <c r="AE21" s="605"/>
      <c r="AF21" s="649">
        <f>(AC21-AD21)*(1-Recovery_OX!U16)</f>
        <v>0</v>
      </c>
    </row>
    <row r="22" spans="2:32">
      <c r="B22" s="597">
        <f t="shared" si="1"/>
        <v>2005</v>
      </c>
      <c r="C22" s="870">
        <f>IF(Select2=1,Food!$K24,"")</f>
        <v>0</v>
      </c>
      <c r="D22" s="871">
        <f>IF(Select2=1,Paper!$K24,"")</f>
        <v>0</v>
      </c>
      <c r="E22" s="863">
        <f>IF(Select2=1,Nappies!$K24,"")</f>
        <v>0</v>
      </c>
      <c r="F22" s="871">
        <f>IF(Select2=1,Garden!$K24,"")</f>
        <v>0</v>
      </c>
      <c r="G22" s="863">
        <f>IF(Select2=1,Wood!$K24,"")</f>
        <v>0</v>
      </c>
      <c r="H22" s="871">
        <f>IF(Select2=1,Textiles!$K24,"")</f>
        <v>0</v>
      </c>
      <c r="I22" s="872">
        <f>Sludge!K24</f>
        <v>0</v>
      </c>
      <c r="J22" s="872" t="str">
        <f>IF(Select2=2,MSW!$K24,"")</f>
        <v/>
      </c>
      <c r="K22" s="872">
        <f>Industry!$K24</f>
        <v>0</v>
      </c>
      <c r="L22" s="873">
        <f t="shared" si="3"/>
        <v>0</v>
      </c>
      <c r="M22" s="874">
        <f>Recovery_OX!C17</f>
        <v>0</v>
      </c>
      <c r="N22" s="868"/>
      <c r="O22" s="875">
        <f>(L22-M22)*(1-Recovery_OX!F17)</f>
        <v>0</v>
      </c>
      <c r="P22" s="604"/>
      <c r="Q22" s="606"/>
      <c r="S22" s="648">
        <f t="shared" si="2"/>
        <v>2005</v>
      </c>
      <c r="T22" s="642">
        <f>IF(Select2=1,Food!$W24,"")</f>
        <v>0</v>
      </c>
      <c r="U22" s="643">
        <f>IF(Select2=1,Paper!$W24,"")</f>
        <v>0</v>
      </c>
      <c r="V22" s="635">
        <f>IF(Select2=1,Nappies!$W24,"")</f>
        <v>0</v>
      </c>
      <c r="W22" s="643">
        <f>IF(Select2=1,Garden!$W24,"")</f>
        <v>0</v>
      </c>
      <c r="X22" s="635">
        <f>IF(Select2=1,Wood!$W24,"")</f>
        <v>0</v>
      </c>
      <c r="Y22" s="643">
        <f>IF(Select2=1,Textiles!$W24,"")</f>
        <v>0</v>
      </c>
      <c r="Z22" s="637">
        <f>Sludge!W24</f>
        <v>0</v>
      </c>
      <c r="AA22" s="637" t="str">
        <f>IF(Select2=2,MSW!$W24,"")</f>
        <v/>
      </c>
      <c r="AB22" s="644">
        <f>Industry!$W24</f>
        <v>0</v>
      </c>
      <c r="AC22" s="645">
        <f t="shared" si="0"/>
        <v>0</v>
      </c>
      <c r="AD22" s="646">
        <f>Recovery_OX!R17</f>
        <v>0</v>
      </c>
      <c r="AE22" s="605"/>
      <c r="AF22" s="649">
        <f>(AC22-AD22)*(1-Recovery_OX!U17)</f>
        <v>0</v>
      </c>
    </row>
    <row r="23" spans="2:32">
      <c r="B23" s="597">
        <f t="shared" si="1"/>
        <v>2006</v>
      </c>
      <c r="C23" s="870">
        <f>IF(Select2=1,Food!$K25,"")</f>
        <v>0</v>
      </c>
      <c r="D23" s="871">
        <f>IF(Select2=1,Paper!$K25,"")</f>
        <v>0</v>
      </c>
      <c r="E23" s="863">
        <f>IF(Select2=1,Nappies!$K25,"")</f>
        <v>0</v>
      </c>
      <c r="F23" s="871">
        <f>IF(Select2=1,Garden!$K25,"")</f>
        <v>0</v>
      </c>
      <c r="G23" s="863">
        <f>IF(Select2=1,Wood!$K25,"")</f>
        <v>0</v>
      </c>
      <c r="H23" s="871">
        <f>IF(Select2=1,Textiles!$K25,"")</f>
        <v>0</v>
      </c>
      <c r="I23" s="872">
        <f>Sludge!K25</f>
        <v>0</v>
      </c>
      <c r="J23" s="872" t="str">
        <f>IF(Select2=2,MSW!$K25,"")</f>
        <v/>
      </c>
      <c r="K23" s="872">
        <f>Industry!$K25</f>
        <v>0</v>
      </c>
      <c r="L23" s="873">
        <f t="shared" si="3"/>
        <v>0</v>
      </c>
      <c r="M23" s="874">
        <f>Recovery_OX!C18</f>
        <v>0</v>
      </c>
      <c r="N23" s="868"/>
      <c r="O23" s="875">
        <f>(L23-M23)*(1-Recovery_OX!F18)</f>
        <v>0</v>
      </c>
      <c r="P23" s="604"/>
      <c r="Q23" s="606"/>
      <c r="S23" s="648">
        <f t="shared" si="2"/>
        <v>2006</v>
      </c>
      <c r="T23" s="642">
        <f>IF(Select2=1,Food!$W25,"")</f>
        <v>0</v>
      </c>
      <c r="U23" s="643">
        <f>IF(Select2=1,Paper!$W25,"")</f>
        <v>0</v>
      </c>
      <c r="V23" s="635">
        <f>IF(Select2=1,Nappies!$W25,"")</f>
        <v>0</v>
      </c>
      <c r="W23" s="643">
        <f>IF(Select2=1,Garden!$W25,"")</f>
        <v>0</v>
      </c>
      <c r="X23" s="635">
        <f>IF(Select2=1,Wood!$W25,"")</f>
        <v>0</v>
      </c>
      <c r="Y23" s="643">
        <f>IF(Select2=1,Textiles!$W25,"")</f>
        <v>0</v>
      </c>
      <c r="Z23" s="637">
        <f>Sludge!W25</f>
        <v>0</v>
      </c>
      <c r="AA23" s="637" t="str">
        <f>IF(Select2=2,MSW!$W25,"")</f>
        <v/>
      </c>
      <c r="AB23" s="644">
        <f>Industry!$W25</f>
        <v>0</v>
      </c>
      <c r="AC23" s="645">
        <f t="shared" si="0"/>
        <v>0</v>
      </c>
      <c r="AD23" s="646">
        <f>Recovery_OX!R18</f>
        <v>0</v>
      </c>
      <c r="AE23" s="605"/>
      <c r="AF23" s="649">
        <f>(AC23-AD23)*(1-Recovery_OX!U18)</f>
        <v>0</v>
      </c>
    </row>
    <row r="24" spans="2:32">
      <c r="B24" s="597">
        <f t="shared" si="1"/>
        <v>2007</v>
      </c>
      <c r="C24" s="870">
        <f>IF(Select2=1,Food!$K26,"")</f>
        <v>0</v>
      </c>
      <c r="D24" s="871">
        <f>IF(Select2=1,Paper!$K26,"")</f>
        <v>0</v>
      </c>
      <c r="E24" s="863">
        <f>IF(Select2=1,Nappies!$K26,"")</f>
        <v>0</v>
      </c>
      <c r="F24" s="871">
        <f>IF(Select2=1,Garden!$K26,"")</f>
        <v>0</v>
      </c>
      <c r="G24" s="863">
        <f>IF(Select2=1,Wood!$K26,"")</f>
        <v>0</v>
      </c>
      <c r="H24" s="871">
        <f>IF(Select2=1,Textiles!$K26,"")</f>
        <v>0</v>
      </c>
      <c r="I24" s="872">
        <f>Sludge!K26</f>
        <v>0</v>
      </c>
      <c r="J24" s="872" t="str">
        <f>IF(Select2=2,MSW!$K26,"")</f>
        <v/>
      </c>
      <c r="K24" s="872">
        <f>Industry!$K26</f>
        <v>0</v>
      </c>
      <c r="L24" s="873">
        <f t="shared" si="3"/>
        <v>0</v>
      </c>
      <c r="M24" s="874">
        <f>Recovery_OX!C19</f>
        <v>0</v>
      </c>
      <c r="N24" s="868"/>
      <c r="O24" s="875">
        <f>(L24-M24)*(1-Recovery_OX!F19)</f>
        <v>0</v>
      </c>
      <c r="P24" s="604"/>
      <c r="Q24" s="606"/>
      <c r="S24" s="648">
        <f t="shared" si="2"/>
        <v>2007</v>
      </c>
      <c r="T24" s="642">
        <f>IF(Select2=1,Food!$W26,"")</f>
        <v>0</v>
      </c>
      <c r="U24" s="643">
        <f>IF(Select2=1,Paper!$W26,"")</f>
        <v>0</v>
      </c>
      <c r="V24" s="635">
        <f>IF(Select2=1,Nappies!$W26,"")</f>
        <v>0</v>
      </c>
      <c r="W24" s="643">
        <f>IF(Select2=1,Garden!$W26,"")</f>
        <v>0</v>
      </c>
      <c r="X24" s="635">
        <f>IF(Select2=1,Wood!$W26,"")</f>
        <v>0</v>
      </c>
      <c r="Y24" s="643">
        <f>IF(Select2=1,Textiles!$W26,"")</f>
        <v>0</v>
      </c>
      <c r="Z24" s="637">
        <f>Sludge!W26</f>
        <v>0</v>
      </c>
      <c r="AA24" s="637" t="str">
        <f>IF(Select2=2,MSW!$W26,"")</f>
        <v/>
      </c>
      <c r="AB24" s="644">
        <f>Industry!$W26</f>
        <v>0</v>
      </c>
      <c r="AC24" s="645">
        <f t="shared" si="0"/>
        <v>0</v>
      </c>
      <c r="AD24" s="646">
        <f>Recovery_OX!R19</f>
        <v>0</v>
      </c>
      <c r="AE24" s="605"/>
      <c r="AF24" s="649">
        <f>(AC24-AD24)*(1-Recovery_OX!U19)</f>
        <v>0</v>
      </c>
    </row>
    <row r="25" spans="2:32">
      <c r="B25" s="597">
        <f t="shared" si="1"/>
        <v>2008</v>
      </c>
      <c r="C25" s="870">
        <f>IF(Select2=1,Food!$K27,"")</f>
        <v>0</v>
      </c>
      <c r="D25" s="871">
        <f>IF(Select2=1,Paper!$K27,"")</f>
        <v>0</v>
      </c>
      <c r="E25" s="863">
        <f>IF(Select2=1,Nappies!$K27,"")</f>
        <v>0</v>
      </c>
      <c r="F25" s="871">
        <f>IF(Select2=1,Garden!$K27,"")</f>
        <v>0</v>
      </c>
      <c r="G25" s="863">
        <f>IF(Select2=1,Wood!$K27,"")</f>
        <v>0</v>
      </c>
      <c r="H25" s="871">
        <f>IF(Select2=1,Textiles!$K27,"")</f>
        <v>0</v>
      </c>
      <c r="I25" s="872">
        <f>Sludge!K27</f>
        <v>0</v>
      </c>
      <c r="J25" s="872" t="str">
        <f>IF(Select2=2,MSW!$K27,"")</f>
        <v/>
      </c>
      <c r="K25" s="872">
        <f>Industry!$K27</f>
        <v>0</v>
      </c>
      <c r="L25" s="873">
        <f t="shared" si="3"/>
        <v>0</v>
      </c>
      <c r="M25" s="874">
        <f>Recovery_OX!C20</f>
        <v>0</v>
      </c>
      <c r="N25" s="868"/>
      <c r="O25" s="875">
        <f>(L25-M25)*(1-Recovery_OX!F20)</f>
        <v>0</v>
      </c>
      <c r="P25" s="604"/>
      <c r="Q25" s="606"/>
      <c r="S25" s="648">
        <f t="shared" si="2"/>
        <v>2008</v>
      </c>
      <c r="T25" s="642">
        <f>IF(Select2=1,Food!$W27,"")</f>
        <v>0</v>
      </c>
      <c r="U25" s="643">
        <f>IF(Select2=1,Paper!$W27,"")</f>
        <v>0</v>
      </c>
      <c r="V25" s="635">
        <f>IF(Select2=1,Nappies!$W27,"")</f>
        <v>0</v>
      </c>
      <c r="W25" s="643">
        <f>IF(Select2=1,Garden!$W27,"")</f>
        <v>0</v>
      </c>
      <c r="X25" s="635">
        <f>IF(Select2=1,Wood!$W27,"")</f>
        <v>0</v>
      </c>
      <c r="Y25" s="643">
        <f>IF(Select2=1,Textiles!$W27,"")</f>
        <v>0</v>
      </c>
      <c r="Z25" s="637">
        <f>Sludge!W27</f>
        <v>0</v>
      </c>
      <c r="AA25" s="637" t="str">
        <f>IF(Select2=2,MSW!$W27,"")</f>
        <v/>
      </c>
      <c r="AB25" s="644">
        <f>Industry!$W27</f>
        <v>0</v>
      </c>
      <c r="AC25" s="645">
        <f t="shared" si="0"/>
        <v>0</v>
      </c>
      <c r="AD25" s="646">
        <f>Recovery_OX!R20</f>
        <v>0</v>
      </c>
      <c r="AE25" s="605"/>
      <c r="AF25" s="649">
        <f>(AC25-AD25)*(1-Recovery_OX!U20)</f>
        <v>0</v>
      </c>
    </row>
    <row r="26" spans="2:32">
      <c r="B26" s="597">
        <f t="shared" si="1"/>
        <v>2009</v>
      </c>
      <c r="C26" s="870">
        <f>IF(Select2=1,Food!$K28,"")</f>
        <v>0</v>
      </c>
      <c r="D26" s="871">
        <f>IF(Select2=1,Paper!$K28,"")</f>
        <v>0</v>
      </c>
      <c r="E26" s="863">
        <f>IF(Select2=1,Nappies!$K28,"")</f>
        <v>0</v>
      </c>
      <c r="F26" s="871">
        <f>IF(Select2=1,Garden!$K28,"")</f>
        <v>0</v>
      </c>
      <c r="G26" s="863">
        <f>IF(Select2=1,Wood!$K28,"")</f>
        <v>0</v>
      </c>
      <c r="H26" s="871">
        <f>IF(Select2=1,Textiles!$K28,"")</f>
        <v>0</v>
      </c>
      <c r="I26" s="872">
        <f>Sludge!K28</f>
        <v>0</v>
      </c>
      <c r="J26" s="872" t="str">
        <f>IF(Select2=2,MSW!$K28,"")</f>
        <v/>
      </c>
      <c r="K26" s="872">
        <f>Industry!$K28</f>
        <v>0</v>
      </c>
      <c r="L26" s="873">
        <f t="shared" si="3"/>
        <v>0</v>
      </c>
      <c r="M26" s="874">
        <f>Recovery_OX!C21</f>
        <v>0</v>
      </c>
      <c r="N26" s="868"/>
      <c r="O26" s="875">
        <f>(L26-M26)*(1-Recovery_OX!F21)</f>
        <v>0</v>
      </c>
      <c r="P26" s="604"/>
      <c r="Q26" s="606"/>
      <c r="S26" s="648">
        <f t="shared" si="2"/>
        <v>2009</v>
      </c>
      <c r="T26" s="642">
        <f>IF(Select2=1,Food!$W28,"")</f>
        <v>0</v>
      </c>
      <c r="U26" s="643">
        <f>IF(Select2=1,Paper!$W28,"")</f>
        <v>0</v>
      </c>
      <c r="V26" s="635">
        <f>IF(Select2=1,Nappies!$W28,"")</f>
        <v>0</v>
      </c>
      <c r="W26" s="643">
        <f>IF(Select2=1,Garden!$W28,"")</f>
        <v>0</v>
      </c>
      <c r="X26" s="635">
        <f>IF(Select2=1,Wood!$W28,"")</f>
        <v>0</v>
      </c>
      <c r="Y26" s="643">
        <f>IF(Select2=1,Textiles!$W28,"")</f>
        <v>0</v>
      </c>
      <c r="Z26" s="637">
        <f>Sludge!W28</f>
        <v>0</v>
      </c>
      <c r="AA26" s="637" t="str">
        <f>IF(Select2=2,MSW!$W28,"")</f>
        <v/>
      </c>
      <c r="AB26" s="644">
        <f>Industry!$W28</f>
        <v>0</v>
      </c>
      <c r="AC26" s="645">
        <f t="shared" si="0"/>
        <v>0</v>
      </c>
      <c r="AD26" s="646">
        <f>Recovery_OX!R21</f>
        <v>0</v>
      </c>
      <c r="AE26" s="605"/>
      <c r="AF26" s="649">
        <f>(AC26-AD26)*(1-Recovery_OX!U21)</f>
        <v>0</v>
      </c>
    </row>
    <row r="27" spans="2:32">
      <c r="B27" s="597">
        <f t="shared" si="1"/>
        <v>2010</v>
      </c>
      <c r="C27" s="870">
        <f>IF(Select2=1,Food!$K29,"")</f>
        <v>0</v>
      </c>
      <c r="D27" s="871">
        <f>IF(Select2=1,Paper!$K29,"")</f>
        <v>0</v>
      </c>
      <c r="E27" s="863">
        <f>IF(Select2=1,Nappies!$K29,"")</f>
        <v>0</v>
      </c>
      <c r="F27" s="871">
        <f>IF(Select2=1,Garden!$K29,"")</f>
        <v>0</v>
      </c>
      <c r="G27" s="863">
        <f>IF(Select2=1,Wood!$K29,"")</f>
        <v>0</v>
      </c>
      <c r="H27" s="871">
        <f>IF(Select2=1,Textiles!$K29,"")</f>
        <v>0</v>
      </c>
      <c r="I27" s="872">
        <f>Sludge!K29</f>
        <v>0</v>
      </c>
      <c r="J27" s="872" t="str">
        <f>IF(Select2=2,MSW!$K29,"")</f>
        <v/>
      </c>
      <c r="K27" s="872">
        <f>Industry!$K29</f>
        <v>0</v>
      </c>
      <c r="L27" s="873">
        <f t="shared" si="3"/>
        <v>0</v>
      </c>
      <c r="M27" s="874">
        <f>Recovery_OX!C22</f>
        <v>0</v>
      </c>
      <c r="N27" s="868"/>
      <c r="O27" s="875">
        <f>(L27-M27)*(1-Recovery_OX!F22)</f>
        <v>0</v>
      </c>
      <c r="P27" s="604"/>
      <c r="Q27" s="606"/>
      <c r="S27" s="648">
        <f t="shared" si="2"/>
        <v>2010</v>
      </c>
      <c r="T27" s="642">
        <f>IF(Select2=1,Food!$W29,"")</f>
        <v>0</v>
      </c>
      <c r="U27" s="643">
        <f>IF(Select2=1,Paper!$W29,"")</f>
        <v>0</v>
      </c>
      <c r="V27" s="635">
        <f>IF(Select2=1,Nappies!$W29,"")</f>
        <v>0</v>
      </c>
      <c r="W27" s="643">
        <f>IF(Select2=1,Garden!$W29,"")</f>
        <v>0</v>
      </c>
      <c r="X27" s="635">
        <f>IF(Select2=1,Wood!$W29,"")</f>
        <v>0</v>
      </c>
      <c r="Y27" s="643">
        <f>IF(Select2=1,Textiles!$W29,"")</f>
        <v>0</v>
      </c>
      <c r="Z27" s="637">
        <f>Sludge!W29</f>
        <v>0</v>
      </c>
      <c r="AA27" s="637" t="str">
        <f>IF(Select2=2,MSW!$W29,"")</f>
        <v/>
      </c>
      <c r="AB27" s="644">
        <f>Industry!$W29</f>
        <v>0</v>
      </c>
      <c r="AC27" s="645">
        <f t="shared" si="0"/>
        <v>0</v>
      </c>
      <c r="AD27" s="646">
        <f>Recovery_OX!R22</f>
        <v>0</v>
      </c>
      <c r="AE27" s="605"/>
      <c r="AF27" s="649">
        <f>(AC27-AD27)*(1-Recovery_OX!U22)</f>
        <v>0</v>
      </c>
    </row>
    <row r="28" spans="2:32">
      <c r="B28" s="597">
        <f t="shared" si="1"/>
        <v>2011</v>
      </c>
      <c r="C28" s="870">
        <f>IF(Select2=1,Food!$K30,"")</f>
        <v>0</v>
      </c>
      <c r="D28" s="871">
        <f>IF(Select2=1,Paper!$K30,"")</f>
        <v>0</v>
      </c>
      <c r="E28" s="863">
        <f>IF(Select2=1,Nappies!$K30,"")</f>
        <v>0</v>
      </c>
      <c r="F28" s="871">
        <f>IF(Select2=1,Garden!$K30,"")</f>
        <v>0</v>
      </c>
      <c r="G28" s="863">
        <f>IF(Select2=1,Wood!$K30,"")</f>
        <v>0</v>
      </c>
      <c r="H28" s="871">
        <f>IF(Select2=1,Textiles!$K30,"")</f>
        <v>0</v>
      </c>
      <c r="I28" s="872">
        <f>Sludge!K30</f>
        <v>0</v>
      </c>
      <c r="J28" s="872" t="str">
        <f>IF(Select2=2,MSW!$K30,"")</f>
        <v/>
      </c>
      <c r="K28" s="872">
        <f>Industry!$K30</f>
        <v>0</v>
      </c>
      <c r="L28" s="873">
        <f t="shared" si="3"/>
        <v>0</v>
      </c>
      <c r="M28" s="874">
        <f>Recovery_OX!C23</f>
        <v>0</v>
      </c>
      <c r="N28" s="868"/>
      <c r="O28" s="875">
        <f>(L28-M28)*(1-Recovery_OX!F23)</f>
        <v>0</v>
      </c>
      <c r="P28" s="604"/>
      <c r="Q28" s="606"/>
      <c r="S28" s="648">
        <f t="shared" si="2"/>
        <v>2011</v>
      </c>
      <c r="T28" s="642">
        <f>IF(Select2=1,Food!$W30,"")</f>
        <v>0</v>
      </c>
      <c r="U28" s="643">
        <f>IF(Select2=1,Paper!$W30,"")</f>
        <v>0</v>
      </c>
      <c r="V28" s="635">
        <f>IF(Select2=1,Nappies!$W30,"")</f>
        <v>0</v>
      </c>
      <c r="W28" s="643">
        <f>IF(Select2=1,Garden!$W30,"")</f>
        <v>0</v>
      </c>
      <c r="X28" s="635">
        <f>IF(Select2=1,Wood!$W30,"")</f>
        <v>0</v>
      </c>
      <c r="Y28" s="643">
        <f>IF(Select2=1,Textiles!$W30,"")</f>
        <v>0</v>
      </c>
      <c r="Z28" s="637">
        <f>Sludge!W30</f>
        <v>0</v>
      </c>
      <c r="AA28" s="637" t="str">
        <f>IF(Select2=2,MSW!$W30,"")</f>
        <v/>
      </c>
      <c r="AB28" s="644">
        <f>Industry!$W30</f>
        <v>0</v>
      </c>
      <c r="AC28" s="645">
        <f t="shared" si="0"/>
        <v>0</v>
      </c>
      <c r="AD28" s="646">
        <f>Recovery_OX!R23</f>
        <v>0</v>
      </c>
      <c r="AE28" s="605"/>
      <c r="AF28" s="649">
        <f>(AC28-AD28)*(1-Recovery_OX!U23)</f>
        <v>0</v>
      </c>
    </row>
    <row r="29" spans="2:32">
      <c r="B29" s="597">
        <f t="shared" si="1"/>
        <v>2012</v>
      </c>
      <c r="C29" s="870">
        <f>IF(Select2=1,Food!$K31,"")</f>
        <v>0</v>
      </c>
      <c r="D29" s="871">
        <f>IF(Select2=1,Paper!$K31,"")</f>
        <v>0</v>
      </c>
      <c r="E29" s="863">
        <f>IF(Select2=1,Nappies!$K31,"")</f>
        <v>0</v>
      </c>
      <c r="F29" s="871">
        <f>IF(Select2=1,Garden!$K31,"")</f>
        <v>0</v>
      </c>
      <c r="G29" s="863">
        <f>IF(Select2=1,Wood!$K31,"")</f>
        <v>0</v>
      </c>
      <c r="H29" s="871">
        <f>IF(Select2=1,Textiles!$K31,"")</f>
        <v>0</v>
      </c>
      <c r="I29" s="872">
        <f>Sludge!K31</f>
        <v>0</v>
      </c>
      <c r="J29" s="872" t="str">
        <f>IF(Select2=2,MSW!$K31,"")</f>
        <v/>
      </c>
      <c r="K29" s="872">
        <f>Industry!$K31</f>
        <v>0</v>
      </c>
      <c r="L29" s="873">
        <f>SUM(C29:K29)</f>
        <v>0</v>
      </c>
      <c r="M29" s="874">
        <f>Recovery_OX!C24</f>
        <v>0</v>
      </c>
      <c r="N29" s="868"/>
      <c r="O29" s="875">
        <f>(L29-M29)*(1-Recovery_OX!F24)</f>
        <v>0</v>
      </c>
      <c r="P29" s="604"/>
      <c r="Q29" s="606"/>
      <c r="S29" s="648">
        <f t="shared" si="2"/>
        <v>2012</v>
      </c>
      <c r="T29" s="642">
        <f>IF(Select2=1,Food!$W31,"")</f>
        <v>0</v>
      </c>
      <c r="U29" s="643">
        <f>IF(Select2=1,Paper!$W31,"")</f>
        <v>0</v>
      </c>
      <c r="V29" s="635">
        <f>IF(Select2=1,Nappies!$W31,"")</f>
        <v>0</v>
      </c>
      <c r="W29" s="643">
        <f>IF(Select2=1,Garden!$W31,"")</f>
        <v>0</v>
      </c>
      <c r="X29" s="635">
        <f>IF(Select2=1,Wood!$W31,"")</f>
        <v>0</v>
      </c>
      <c r="Y29" s="643">
        <f>IF(Select2=1,Textiles!$W31,"")</f>
        <v>0</v>
      </c>
      <c r="Z29" s="637">
        <f>Sludge!W31</f>
        <v>0</v>
      </c>
      <c r="AA29" s="637" t="str">
        <f>IF(Select2=2,MSW!$W31,"")</f>
        <v/>
      </c>
      <c r="AB29" s="644">
        <f>Industry!$W31</f>
        <v>0</v>
      </c>
      <c r="AC29" s="645">
        <f t="shared" si="0"/>
        <v>0</v>
      </c>
      <c r="AD29" s="646">
        <f>Recovery_OX!R24</f>
        <v>0</v>
      </c>
      <c r="AE29" s="605"/>
      <c r="AF29" s="649">
        <f>(AC29-AD29)*(1-Recovery_OX!U24)</f>
        <v>0</v>
      </c>
    </row>
    <row r="30" spans="2:32">
      <c r="B30" s="597">
        <f t="shared" si="1"/>
        <v>2013</v>
      </c>
      <c r="C30" s="870">
        <f>IF(Select2=1,Food!$K32,"")</f>
        <v>0</v>
      </c>
      <c r="D30" s="871">
        <f>IF(Select2=1,Paper!$K32,"")</f>
        <v>0</v>
      </c>
      <c r="E30" s="863">
        <f>IF(Select2=1,Nappies!$K32,"")</f>
        <v>0</v>
      </c>
      <c r="F30" s="871">
        <f>IF(Select2=1,Garden!$K32,"")</f>
        <v>0</v>
      </c>
      <c r="G30" s="863">
        <f>IF(Select2=1,Wood!$K32,"")</f>
        <v>0</v>
      </c>
      <c r="H30" s="871">
        <f>IF(Select2=1,Textiles!$K32,"")</f>
        <v>0</v>
      </c>
      <c r="I30" s="872">
        <f>Sludge!K32</f>
        <v>0</v>
      </c>
      <c r="J30" s="872" t="str">
        <f>IF(Select2=2,MSW!$K32,"")</f>
        <v/>
      </c>
      <c r="K30" s="872">
        <f>Industry!$K32</f>
        <v>0</v>
      </c>
      <c r="L30" s="873">
        <f t="shared" si="3"/>
        <v>0</v>
      </c>
      <c r="M30" s="874">
        <f>Recovery_OX!C25</f>
        <v>0</v>
      </c>
      <c r="N30" s="868"/>
      <c r="O30" s="875">
        <f>(L30-M30)*(1-Recovery_OX!F25)</f>
        <v>0</v>
      </c>
      <c r="P30" s="604"/>
      <c r="Q30" s="606"/>
      <c r="S30" s="648">
        <f t="shared" si="2"/>
        <v>2013</v>
      </c>
      <c r="T30" s="642">
        <f>IF(Select2=1,Food!$W32,"")</f>
        <v>0</v>
      </c>
      <c r="U30" s="643">
        <f>IF(Select2=1,Paper!$W32,"")</f>
        <v>0</v>
      </c>
      <c r="V30" s="635">
        <f>IF(Select2=1,Nappies!$W32,"")</f>
        <v>0</v>
      </c>
      <c r="W30" s="643">
        <f>IF(Select2=1,Garden!$W32,"")</f>
        <v>0</v>
      </c>
      <c r="X30" s="635">
        <f>IF(Select2=1,Wood!$W32,"")</f>
        <v>0</v>
      </c>
      <c r="Y30" s="643">
        <f>IF(Select2=1,Textiles!$W32,"")</f>
        <v>0</v>
      </c>
      <c r="Z30" s="637">
        <f>Sludge!W32</f>
        <v>0</v>
      </c>
      <c r="AA30" s="637" t="str">
        <f>IF(Select2=2,MSW!$W32,"")</f>
        <v/>
      </c>
      <c r="AB30" s="644">
        <f>Industry!$W32</f>
        <v>0</v>
      </c>
      <c r="AC30" s="645">
        <f t="shared" si="0"/>
        <v>0</v>
      </c>
      <c r="AD30" s="646">
        <f>Recovery_OX!R25</f>
        <v>0</v>
      </c>
      <c r="AE30" s="605"/>
      <c r="AF30" s="649">
        <f>(AC30-AD30)*(1-Recovery_OX!U25)</f>
        <v>0</v>
      </c>
    </row>
    <row r="31" spans="2:32">
      <c r="B31" s="597">
        <f t="shared" si="1"/>
        <v>2014</v>
      </c>
      <c r="C31" s="870">
        <f>IF(Select2=1,Food!$K33,"")</f>
        <v>0</v>
      </c>
      <c r="D31" s="871">
        <f>IF(Select2=1,Paper!$K33,"")</f>
        <v>0</v>
      </c>
      <c r="E31" s="863">
        <f>IF(Select2=1,Nappies!$K33,"")</f>
        <v>0</v>
      </c>
      <c r="F31" s="871">
        <f>IF(Select2=1,Garden!$K33,"")</f>
        <v>0</v>
      </c>
      <c r="G31" s="863">
        <f>IF(Select2=1,Wood!$K33,"")</f>
        <v>0</v>
      </c>
      <c r="H31" s="871">
        <f>IF(Select2=1,Textiles!$K33,"")</f>
        <v>0</v>
      </c>
      <c r="I31" s="872">
        <f>Sludge!K33</f>
        <v>0</v>
      </c>
      <c r="J31" s="872" t="str">
        <f>IF(Select2=2,MSW!$K33,"")</f>
        <v/>
      </c>
      <c r="K31" s="872">
        <f>Industry!$K33</f>
        <v>0</v>
      </c>
      <c r="L31" s="873">
        <f t="shared" si="3"/>
        <v>0</v>
      </c>
      <c r="M31" s="874">
        <f>Recovery_OX!C26</f>
        <v>0</v>
      </c>
      <c r="N31" s="868"/>
      <c r="O31" s="875">
        <f>(L31-M31)*(1-Recovery_OX!F26)</f>
        <v>0</v>
      </c>
      <c r="P31" s="604"/>
      <c r="Q31" s="606"/>
      <c r="S31" s="648">
        <f t="shared" si="2"/>
        <v>2014</v>
      </c>
      <c r="T31" s="642">
        <f>IF(Select2=1,Food!$W33,"")</f>
        <v>0</v>
      </c>
      <c r="U31" s="643">
        <f>IF(Select2=1,Paper!$W33,"")</f>
        <v>0</v>
      </c>
      <c r="V31" s="635">
        <f>IF(Select2=1,Nappies!$W33,"")</f>
        <v>0</v>
      </c>
      <c r="W31" s="643">
        <f>IF(Select2=1,Garden!$W33,"")</f>
        <v>0</v>
      </c>
      <c r="X31" s="635">
        <f>IF(Select2=1,Wood!$W33,"")</f>
        <v>0</v>
      </c>
      <c r="Y31" s="643">
        <f>IF(Select2=1,Textiles!$W33,"")</f>
        <v>0</v>
      </c>
      <c r="Z31" s="637">
        <f>Sludge!W33</f>
        <v>0</v>
      </c>
      <c r="AA31" s="637" t="str">
        <f>IF(Select2=2,MSW!$W33,"")</f>
        <v/>
      </c>
      <c r="AB31" s="644">
        <f>Industry!$W33</f>
        <v>0</v>
      </c>
      <c r="AC31" s="645">
        <f t="shared" si="0"/>
        <v>0</v>
      </c>
      <c r="AD31" s="646">
        <f>Recovery_OX!R26</f>
        <v>0</v>
      </c>
      <c r="AE31" s="605"/>
      <c r="AF31" s="649">
        <f>(AC31-AD31)*(1-Recovery_OX!U26)</f>
        <v>0</v>
      </c>
    </row>
    <row r="32" spans="2:32">
      <c r="B32" s="597">
        <f t="shared" si="1"/>
        <v>2015</v>
      </c>
      <c r="C32" s="870">
        <f>IF(Select2=1,Food!$K34,"")</f>
        <v>0</v>
      </c>
      <c r="D32" s="871">
        <f>IF(Select2=1,Paper!$K34,"")</f>
        <v>0</v>
      </c>
      <c r="E32" s="863">
        <f>IF(Select2=1,Nappies!$K34,"")</f>
        <v>0</v>
      </c>
      <c r="F32" s="871">
        <f>IF(Select2=1,Garden!$K34,"")</f>
        <v>0</v>
      </c>
      <c r="G32" s="863">
        <f>IF(Select2=1,Wood!$K34,"")</f>
        <v>0</v>
      </c>
      <c r="H32" s="871">
        <f>IF(Select2=1,Textiles!$K34,"")</f>
        <v>0</v>
      </c>
      <c r="I32" s="872">
        <f>Sludge!K34</f>
        <v>0</v>
      </c>
      <c r="J32" s="872" t="str">
        <f>IF(Select2=2,MSW!$K34,"")</f>
        <v/>
      </c>
      <c r="K32" s="872">
        <f>Industry!$K34</f>
        <v>0</v>
      </c>
      <c r="L32" s="873">
        <f t="shared" si="3"/>
        <v>0</v>
      </c>
      <c r="M32" s="874">
        <f>Recovery_OX!C27</f>
        <v>0</v>
      </c>
      <c r="N32" s="868"/>
      <c r="O32" s="875">
        <f>(L32-M32)*(1-Recovery_OX!F27)</f>
        <v>0</v>
      </c>
      <c r="P32" s="604"/>
      <c r="Q32" s="606"/>
      <c r="S32" s="648">
        <f t="shared" si="2"/>
        <v>2015</v>
      </c>
      <c r="T32" s="642">
        <f>IF(Select2=1,Food!$W34,"")</f>
        <v>0</v>
      </c>
      <c r="U32" s="643">
        <f>IF(Select2=1,Paper!$W34,"")</f>
        <v>0</v>
      </c>
      <c r="V32" s="635">
        <f>IF(Select2=1,Nappies!$W34,"")</f>
        <v>0</v>
      </c>
      <c r="W32" s="643">
        <f>IF(Select2=1,Garden!$W34,"")</f>
        <v>0</v>
      </c>
      <c r="X32" s="635">
        <f>IF(Select2=1,Wood!$W34,"")</f>
        <v>0</v>
      </c>
      <c r="Y32" s="643">
        <f>IF(Select2=1,Textiles!$W34,"")</f>
        <v>0</v>
      </c>
      <c r="Z32" s="637">
        <f>Sludge!W34</f>
        <v>0</v>
      </c>
      <c r="AA32" s="637" t="str">
        <f>IF(Select2=2,MSW!$W34,"")</f>
        <v/>
      </c>
      <c r="AB32" s="644">
        <f>Industry!$W34</f>
        <v>0</v>
      </c>
      <c r="AC32" s="645">
        <f t="shared" si="0"/>
        <v>0</v>
      </c>
      <c r="AD32" s="646">
        <f>Recovery_OX!R27</f>
        <v>0</v>
      </c>
      <c r="AE32" s="605"/>
      <c r="AF32" s="649">
        <f>(AC32-AD32)*(1-Recovery_OX!U27)</f>
        <v>0</v>
      </c>
    </row>
    <row r="33" spans="2:32">
      <c r="B33" s="597">
        <f t="shared" si="1"/>
        <v>2016</v>
      </c>
      <c r="C33" s="870">
        <f>IF(Select2=1,Food!$K35,"")</f>
        <v>0</v>
      </c>
      <c r="D33" s="871">
        <f>IF(Select2=1,Paper!$K35,"")</f>
        <v>0</v>
      </c>
      <c r="E33" s="863">
        <f>IF(Select2=1,Nappies!$K35,"")</f>
        <v>0</v>
      </c>
      <c r="F33" s="871">
        <f>IF(Select2=1,Garden!$K35,"")</f>
        <v>0</v>
      </c>
      <c r="G33" s="863">
        <f>IF(Select2=1,Wood!$K35,"")</f>
        <v>0</v>
      </c>
      <c r="H33" s="871">
        <f>IF(Select2=1,Textiles!$K35,"")</f>
        <v>0</v>
      </c>
      <c r="I33" s="872">
        <f>Sludge!K35</f>
        <v>0</v>
      </c>
      <c r="J33" s="872" t="str">
        <f>IF(Select2=2,MSW!$K35,"")</f>
        <v/>
      </c>
      <c r="K33" s="872">
        <f>Industry!$K35</f>
        <v>0</v>
      </c>
      <c r="L33" s="873">
        <f t="shared" si="3"/>
        <v>0</v>
      </c>
      <c r="M33" s="874">
        <f>Recovery_OX!C28</f>
        <v>0</v>
      </c>
      <c r="N33" s="868"/>
      <c r="O33" s="875">
        <f>(L33-M33)*(1-Recovery_OX!F28)</f>
        <v>0</v>
      </c>
      <c r="P33" s="604"/>
      <c r="Q33" s="606"/>
      <c r="S33" s="648">
        <f t="shared" si="2"/>
        <v>2016</v>
      </c>
      <c r="T33" s="642">
        <f>IF(Select2=1,Food!$W35,"")</f>
        <v>0</v>
      </c>
      <c r="U33" s="643">
        <f>IF(Select2=1,Paper!$W35,"")</f>
        <v>0</v>
      </c>
      <c r="V33" s="635">
        <f>IF(Select2=1,Nappies!$W35,"")</f>
        <v>0</v>
      </c>
      <c r="W33" s="643">
        <f>IF(Select2=1,Garden!$W35,"")</f>
        <v>0</v>
      </c>
      <c r="X33" s="635">
        <f>IF(Select2=1,Wood!$W35,"")</f>
        <v>0</v>
      </c>
      <c r="Y33" s="643">
        <f>IF(Select2=1,Textiles!$W35,"")</f>
        <v>0</v>
      </c>
      <c r="Z33" s="637">
        <f>Sludge!W35</f>
        <v>0</v>
      </c>
      <c r="AA33" s="637" t="str">
        <f>IF(Select2=2,MSW!$W35,"")</f>
        <v/>
      </c>
      <c r="AB33" s="644">
        <f>Industry!$W35</f>
        <v>0</v>
      </c>
      <c r="AC33" s="645">
        <f t="shared" si="0"/>
        <v>0</v>
      </c>
      <c r="AD33" s="646">
        <f>Recovery_OX!R28</f>
        <v>0</v>
      </c>
      <c r="AE33" s="605"/>
      <c r="AF33" s="649">
        <f>(AC33-AD33)*(1-Recovery_OX!U28)</f>
        <v>0</v>
      </c>
    </row>
    <row r="34" spans="2:32">
      <c r="B34" s="597">
        <f t="shared" si="1"/>
        <v>2017</v>
      </c>
      <c r="C34" s="870">
        <f>IF(Select2=1,Food!$K36,"")</f>
        <v>0</v>
      </c>
      <c r="D34" s="871">
        <f>IF(Select2=1,Paper!$K36,"")</f>
        <v>0</v>
      </c>
      <c r="E34" s="863">
        <f>IF(Select2=1,Nappies!$K36,"")</f>
        <v>0</v>
      </c>
      <c r="F34" s="871">
        <f>IF(Select2=1,Garden!$K36,"")</f>
        <v>0</v>
      </c>
      <c r="G34" s="863">
        <f>IF(Select2=1,Wood!$K36,"")</f>
        <v>0</v>
      </c>
      <c r="H34" s="871">
        <f>IF(Select2=1,Textiles!$K36,"")</f>
        <v>0</v>
      </c>
      <c r="I34" s="872">
        <f>Sludge!K36</f>
        <v>0</v>
      </c>
      <c r="J34" s="872" t="str">
        <f>IF(Select2=2,MSW!$K36,"")</f>
        <v/>
      </c>
      <c r="K34" s="872">
        <f>Industry!$K36</f>
        <v>0</v>
      </c>
      <c r="L34" s="873">
        <f t="shared" si="3"/>
        <v>0</v>
      </c>
      <c r="M34" s="874">
        <f>Recovery_OX!C29</f>
        <v>0</v>
      </c>
      <c r="N34" s="868"/>
      <c r="O34" s="875">
        <f>(L34-M34)*(1-Recovery_OX!F29)</f>
        <v>0</v>
      </c>
      <c r="P34" s="604"/>
      <c r="Q34" s="606"/>
      <c r="S34" s="648">
        <f t="shared" si="2"/>
        <v>2017</v>
      </c>
      <c r="T34" s="642">
        <f>IF(Select2=1,Food!$W36,"")</f>
        <v>0</v>
      </c>
      <c r="U34" s="643">
        <f>IF(Select2=1,Paper!$W36,"")</f>
        <v>0</v>
      </c>
      <c r="V34" s="635">
        <f>IF(Select2=1,Nappies!$W36,"")</f>
        <v>0</v>
      </c>
      <c r="W34" s="643">
        <f>IF(Select2=1,Garden!$W36,"")</f>
        <v>0</v>
      </c>
      <c r="X34" s="635">
        <f>IF(Select2=1,Wood!$W36,"")</f>
        <v>0</v>
      </c>
      <c r="Y34" s="643">
        <f>IF(Select2=1,Textiles!$W36,"")</f>
        <v>0</v>
      </c>
      <c r="Z34" s="637">
        <f>Sludge!W36</f>
        <v>0</v>
      </c>
      <c r="AA34" s="637" t="str">
        <f>IF(Select2=2,MSW!$W36,"")</f>
        <v/>
      </c>
      <c r="AB34" s="644">
        <f>Industry!$W36</f>
        <v>0</v>
      </c>
      <c r="AC34" s="645">
        <f t="shared" si="0"/>
        <v>0</v>
      </c>
      <c r="AD34" s="646">
        <f>Recovery_OX!R29</f>
        <v>0</v>
      </c>
      <c r="AE34" s="605"/>
      <c r="AF34" s="649">
        <f>(AC34-AD34)*(1-Recovery_OX!U29)</f>
        <v>0</v>
      </c>
    </row>
    <row r="35" spans="2:32">
      <c r="B35" s="597">
        <f t="shared" si="1"/>
        <v>2018</v>
      </c>
      <c r="C35" s="870">
        <f>IF(Select2=1,Food!$K37,"")</f>
        <v>5.7180150336849896E-3</v>
      </c>
      <c r="D35" s="871">
        <f>IF(Select2=1,Paper!$K37,"")</f>
        <v>3.0026820518039326E-4</v>
      </c>
      <c r="E35" s="863">
        <f>IF(Select2=1,Nappies!$K37,"")</f>
        <v>9.4684360744925046E-4</v>
      </c>
      <c r="F35" s="871">
        <f>IF(Select2=1,Garden!$K37,"")</f>
        <v>0</v>
      </c>
      <c r="G35" s="863">
        <f>IF(Select2=1,Wood!$K37,"")</f>
        <v>0</v>
      </c>
      <c r="H35" s="871">
        <f>IF(Select2=1,Textiles!$K37,"")</f>
        <v>7.1092234337227916E-5</v>
      </c>
      <c r="I35" s="872">
        <f>Sludge!K37</f>
        <v>0</v>
      </c>
      <c r="J35" s="872" t="str">
        <f>IF(Select2=2,MSW!$K37,"")</f>
        <v/>
      </c>
      <c r="K35" s="872">
        <f>Industry!$K37</f>
        <v>0</v>
      </c>
      <c r="L35" s="873">
        <f t="shared" si="3"/>
        <v>7.0362190806518609E-3</v>
      </c>
      <c r="M35" s="874">
        <f>Recovery_OX!C30</f>
        <v>0</v>
      </c>
      <c r="N35" s="868"/>
      <c r="O35" s="875">
        <f>(L35-M35)*(1-Recovery_OX!F30)</f>
        <v>7.0362190806518609E-3</v>
      </c>
      <c r="P35" s="604"/>
      <c r="Q35" s="606"/>
      <c r="S35" s="648">
        <f t="shared" si="2"/>
        <v>2018</v>
      </c>
      <c r="T35" s="642">
        <f>IF(Select2=1,Food!$W37,"")</f>
        <v>3.8256121991648009E-3</v>
      </c>
      <c r="U35" s="643">
        <f>IF(Select2=1,Paper!$W37,"")</f>
        <v>6.2038885367849848E-4</v>
      </c>
      <c r="V35" s="635">
        <f>IF(Select2=1,Nappies!$W37,"")</f>
        <v>0</v>
      </c>
      <c r="W35" s="643">
        <f>IF(Select2=1,Garden!$W37,"")</f>
        <v>0</v>
      </c>
      <c r="X35" s="635">
        <f>IF(Select2=1,Wood!$W37,"")</f>
        <v>2.6038837706259882E-4</v>
      </c>
      <c r="Y35" s="643">
        <f>IF(Select2=1,Textiles!$W37,"")</f>
        <v>7.7909297903811431E-5</v>
      </c>
      <c r="Z35" s="637">
        <f>Sludge!W37</f>
        <v>0</v>
      </c>
      <c r="AA35" s="637" t="str">
        <f>IF(Select2=2,MSW!$W37,"")</f>
        <v/>
      </c>
      <c r="AB35" s="644">
        <f>Industry!$W37</f>
        <v>0</v>
      </c>
      <c r="AC35" s="645">
        <f t="shared" si="0"/>
        <v>4.7842987278097085E-3</v>
      </c>
      <c r="AD35" s="646">
        <f>Recovery_OX!R30</f>
        <v>0</v>
      </c>
      <c r="AE35" s="605"/>
      <c r="AF35" s="649">
        <f>(AC35-AD35)*(1-Recovery_OX!U30)</f>
        <v>4.7842987278097085E-3</v>
      </c>
    </row>
    <row r="36" spans="2:32">
      <c r="B36" s="597">
        <f t="shared" si="1"/>
        <v>2019</v>
      </c>
      <c r="C36" s="870">
        <f>IF(Select2=1,Food!$K38,"")</f>
        <v>1.0136797108728716E-2</v>
      </c>
      <c r="D36" s="871">
        <f>IF(Select2=1,Paper!$K38,"")</f>
        <v>6.1100264757608935E-4</v>
      </c>
      <c r="E36" s="863">
        <f>IF(Select2=1,Nappies!$K38,"")</f>
        <v>1.8426781856605711E-3</v>
      </c>
      <c r="F36" s="871">
        <f>IF(Select2=1,Garden!$K38,"")</f>
        <v>0</v>
      </c>
      <c r="G36" s="863">
        <f>IF(Select2=1,Wood!$K38,"")</f>
        <v>0</v>
      </c>
      <c r="H36" s="871">
        <f>IF(Select2=1,Textiles!$K38,"")</f>
        <v>1.4466248058481545E-4</v>
      </c>
      <c r="I36" s="872">
        <f>Sludge!K38</f>
        <v>0</v>
      </c>
      <c r="J36" s="872" t="str">
        <f>IF(Select2=2,MSW!$K38,"")</f>
        <v/>
      </c>
      <c r="K36" s="872">
        <f>Industry!$K38</f>
        <v>0</v>
      </c>
      <c r="L36" s="873">
        <f t="shared" si="3"/>
        <v>1.2735140422550192E-2</v>
      </c>
      <c r="M36" s="874">
        <f>Recovery_OX!C31</f>
        <v>0</v>
      </c>
      <c r="N36" s="868"/>
      <c r="O36" s="875">
        <f>(L36-M36)*(1-Recovery_OX!F31)</f>
        <v>1.2735140422550192E-2</v>
      </c>
      <c r="P36" s="604"/>
      <c r="Q36" s="606"/>
      <c r="S36" s="648">
        <f t="shared" si="2"/>
        <v>2019</v>
      </c>
      <c r="T36" s="642">
        <f>IF(Select2=1,Food!$W38,"")</f>
        <v>6.781978440273448E-3</v>
      </c>
      <c r="U36" s="643">
        <f>IF(Select2=1,Paper!$W38,"")</f>
        <v>1.2624021644134077E-3</v>
      </c>
      <c r="V36" s="635">
        <f>IF(Select2=1,Nappies!$W38,"")</f>
        <v>0</v>
      </c>
      <c r="W36" s="643">
        <f>IF(Select2=1,Garden!$W38,"")</f>
        <v>0</v>
      </c>
      <c r="X36" s="635">
        <f>IF(Select2=1,Wood!$W38,"")</f>
        <v>5.3850084195058436E-4</v>
      </c>
      <c r="Y36" s="643">
        <f>IF(Select2=1,Textiles!$W38,"")</f>
        <v>1.5853422529842791E-4</v>
      </c>
      <c r="Z36" s="637">
        <f>Sludge!W38</f>
        <v>0</v>
      </c>
      <c r="AA36" s="637" t="str">
        <f>IF(Select2=2,MSW!$W38,"")</f>
        <v/>
      </c>
      <c r="AB36" s="644">
        <f>Industry!$W38</f>
        <v>0</v>
      </c>
      <c r="AC36" s="645">
        <f t="shared" si="0"/>
        <v>8.7414156719358687E-3</v>
      </c>
      <c r="AD36" s="646">
        <f>Recovery_OX!R31</f>
        <v>0</v>
      </c>
      <c r="AE36" s="605"/>
      <c r="AF36" s="649">
        <f>(AC36-AD36)*(1-Recovery_OX!U31)</f>
        <v>8.7414156719358687E-3</v>
      </c>
    </row>
    <row r="37" spans="2:32">
      <c r="B37" s="597">
        <f t="shared" si="1"/>
        <v>2020</v>
      </c>
      <c r="C37" s="870">
        <f>IF(Select2=1,Food!$K39,"")</f>
        <v>1.3739744753277503E-2</v>
      </c>
      <c r="D37" s="871">
        <f>IF(Select2=1,Paper!$K39,"")</f>
        <v>9.3438748424499898E-4</v>
      </c>
      <c r="E37" s="863">
        <f>IF(Select2=1,Nappies!$K39,"")</f>
        <v>2.7045968381999475E-3</v>
      </c>
      <c r="F37" s="871">
        <f>IF(Select2=1,Garden!$K39,"")</f>
        <v>0</v>
      </c>
      <c r="G37" s="863">
        <f>IF(Select2=1,Wood!$K39,"")</f>
        <v>0</v>
      </c>
      <c r="H37" s="871">
        <f>IF(Select2=1,Textiles!$K39,"")</f>
        <v>2.212278651074972E-4</v>
      </c>
      <c r="I37" s="872">
        <f>Sludge!K39</f>
        <v>0</v>
      </c>
      <c r="J37" s="872" t="str">
        <f>IF(Select2=2,MSW!$K39,"")</f>
        <v/>
      </c>
      <c r="K37" s="872">
        <f>Industry!$K39</f>
        <v>0</v>
      </c>
      <c r="L37" s="873">
        <f t="shared" si="3"/>
        <v>1.7599956940829945E-2</v>
      </c>
      <c r="M37" s="874">
        <f>Recovery_OX!C32</f>
        <v>0</v>
      </c>
      <c r="N37" s="868"/>
      <c r="O37" s="875">
        <f>(L37-M37)*(1-Recovery_OX!F32)</f>
        <v>1.7599956940829945E-2</v>
      </c>
      <c r="P37" s="604"/>
      <c r="Q37" s="606"/>
      <c r="S37" s="648">
        <f t="shared" si="2"/>
        <v>2020</v>
      </c>
      <c r="T37" s="642">
        <f>IF(Select2=1,Food!$W39,"")</f>
        <v>9.1925143309171502E-3</v>
      </c>
      <c r="U37" s="643">
        <f>IF(Select2=1,Paper!$W39,"")</f>
        <v>1.9305526533987584E-3</v>
      </c>
      <c r="V37" s="635">
        <f>IF(Select2=1,Nappies!$W39,"")</f>
        <v>0</v>
      </c>
      <c r="W37" s="643">
        <f>IF(Select2=1,Garden!$W39,"")</f>
        <v>0</v>
      </c>
      <c r="X37" s="635">
        <f>IF(Select2=1,Wood!$W39,"")</f>
        <v>8.362354578788317E-4</v>
      </c>
      <c r="Y37" s="643">
        <f>IF(Select2=1,Textiles!$W39,"")</f>
        <v>2.4244149600821614E-4</v>
      </c>
      <c r="Z37" s="637">
        <f>Sludge!W39</f>
        <v>0</v>
      </c>
      <c r="AA37" s="637" t="str">
        <f>IF(Select2=2,MSW!$W39,"")</f>
        <v/>
      </c>
      <c r="AB37" s="644">
        <f>Industry!$W39</f>
        <v>0</v>
      </c>
      <c r="AC37" s="645">
        <f t="shared" si="0"/>
        <v>1.2201743938202957E-2</v>
      </c>
      <c r="AD37" s="646">
        <f>Recovery_OX!R32</f>
        <v>0</v>
      </c>
      <c r="AE37" s="605"/>
      <c r="AF37" s="649">
        <f>(AC37-AD37)*(1-Recovery_OX!U32)</f>
        <v>1.2201743938202957E-2</v>
      </c>
    </row>
    <row r="38" spans="2:32">
      <c r="B38" s="597">
        <f t="shared" si="1"/>
        <v>2021</v>
      </c>
      <c r="C38" s="870">
        <f>IF(Select2=1,Food!$K40,"")</f>
        <v>1.6855807375988477E-2</v>
      </c>
      <c r="D38" s="871">
        <f>IF(Select2=1,Paper!$K40,"")</f>
        <v>1.2727174504731063E-3</v>
      </c>
      <c r="E38" s="863">
        <f>IF(Select2=1,Nappies!$K40,"")</f>
        <v>3.5478347324625382E-3</v>
      </c>
      <c r="F38" s="871">
        <f>IF(Select2=1,Garden!$K40,"")</f>
        <v>0</v>
      </c>
      <c r="G38" s="863">
        <f>IF(Select2=1,Wood!$K40,"")</f>
        <v>0</v>
      </c>
      <c r="H38" s="871">
        <f>IF(Select2=1,Textiles!$K40,"")</f>
        <v>3.0133169504162176E-4</v>
      </c>
      <c r="I38" s="872">
        <f>Sludge!K40</f>
        <v>0</v>
      </c>
      <c r="J38" s="872" t="str">
        <f>IF(Select2=2,MSW!$K40,"")</f>
        <v/>
      </c>
      <c r="K38" s="872">
        <f>Industry!$K40</f>
        <v>0</v>
      </c>
      <c r="L38" s="873">
        <f t="shared" si="3"/>
        <v>2.1977691253965745E-2</v>
      </c>
      <c r="M38" s="874">
        <f>Recovery_OX!C33</f>
        <v>0</v>
      </c>
      <c r="N38" s="868"/>
      <c r="O38" s="875">
        <f>(L38-M38)*(1-Recovery_OX!F33)</f>
        <v>2.1977691253965745E-2</v>
      </c>
      <c r="P38" s="604"/>
      <c r="Q38" s="606"/>
      <c r="S38" s="648">
        <f t="shared" si="2"/>
        <v>2021</v>
      </c>
      <c r="T38" s="642">
        <f>IF(Select2=1,Food!$W40,"")</f>
        <v>1.1277301991071687E-2</v>
      </c>
      <c r="U38" s="643">
        <f>IF(Select2=1,Paper!$W40,"")</f>
        <v>2.6295815092419552E-3</v>
      </c>
      <c r="V38" s="635">
        <f>IF(Select2=1,Nappies!$W40,"")</f>
        <v>0</v>
      </c>
      <c r="W38" s="643">
        <f>IF(Select2=1,Garden!$W40,"")</f>
        <v>0</v>
      </c>
      <c r="X38" s="635">
        <f>IF(Select2=1,Wood!$W40,"")</f>
        <v>1.1556489477196272E-3</v>
      </c>
      <c r="Y38" s="643">
        <f>IF(Select2=1,Textiles!$W40,"")</f>
        <v>3.3022651511410603E-4</v>
      </c>
      <c r="Z38" s="637">
        <f>Sludge!W40</f>
        <v>0</v>
      </c>
      <c r="AA38" s="637" t="str">
        <f>IF(Select2=2,MSW!$W40,"")</f>
        <v/>
      </c>
      <c r="AB38" s="644">
        <f>Industry!$W40</f>
        <v>0</v>
      </c>
      <c r="AC38" s="645">
        <f t="shared" si="0"/>
        <v>1.5392758963147374E-2</v>
      </c>
      <c r="AD38" s="646">
        <f>Recovery_OX!R33</f>
        <v>0</v>
      </c>
      <c r="AE38" s="605"/>
      <c r="AF38" s="649">
        <f>(AC38-AD38)*(1-Recovery_OX!U33)</f>
        <v>1.5392758963147374E-2</v>
      </c>
    </row>
    <row r="39" spans="2:32">
      <c r="B39" s="597">
        <f t="shared" si="1"/>
        <v>2022</v>
      </c>
      <c r="C39" s="870">
        <f>IF(Select2=1,Food!$K41,"")</f>
        <v>1.9710828572117884E-2</v>
      </c>
      <c r="D39" s="871">
        <f>IF(Select2=1,Paper!$K41,"")</f>
        <v>1.6284126770722814E-3</v>
      </c>
      <c r="E39" s="863">
        <f>IF(Select2=1,Nappies!$K41,"")</f>
        <v>4.3861298577852273E-3</v>
      </c>
      <c r="F39" s="871">
        <f>IF(Select2=1,Garden!$K41,"")</f>
        <v>0</v>
      </c>
      <c r="G39" s="863">
        <f>IF(Select2=1,Wood!$K41,"")</f>
        <v>0</v>
      </c>
      <c r="H39" s="871">
        <f>IF(Select2=1,Textiles!$K41,"")</f>
        <v>3.8554696647480628E-4</v>
      </c>
      <c r="I39" s="872">
        <f>Sludge!K41</f>
        <v>0</v>
      </c>
      <c r="J39" s="872" t="str">
        <f>IF(Select2=2,MSW!$K41,"")</f>
        <v/>
      </c>
      <c r="K39" s="872">
        <f>Industry!$K41</f>
        <v>0</v>
      </c>
      <c r="L39" s="873">
        <f t="shared" si="3"/>
        <v>2.6110918073450201E-2</v>
      </c>
      <c r="M39" s="874">
        <f>Recovery_OX!C34</f>
        <v>0</v>
      </c>
      <c r="N39" s="868"/>
      <c r="O39" s="875">
        <f>(L39-M39)*(1-Recovery_OX!F34)</f>
        <v>2.6110918073450201E-2</v>
      </c>
      <c r="P39" s="604"/>
      <c r="Q39" s="606"/>
      <c r="S39" s="648">
        <f t="shared" si="2"/>
        <v>2022</v>
      </c>
      <c r="T39" s="642">
        <f>IF(Select2=1,Food!$W41,"")</f>
        <v>1.3187441060738995E-2</v>
      </c>
      <c r="U39" s="643">
        <f>IF(Select2=1,Paper!$W41,"")</f>
        <v>3.3644890022154574E-3</v>
      </c>
      <c r="V39" s="635">
        <f>IF(Select2=1,Nappies!$W41,"")</f>
        <v>0</v>
      </c>
      <c r="W39" s="643">
        <f>IF(Select2=1,Garden!$W41,"")</f>
        <v>0</v>
      </c>
      <c r="X39" s="635">
        <f>IF(Select2=1,Wood!$W41,"")</f>
        <v>1.4989705692069902E-3</v>
      </c>
      <c r="Y39" s="643">
        <f>IF(Select2=1,Textiles!$W41,"")</f>
        <v>4.2251722353403424E-4</v>
      </c>
      <c r="Z39" s="637">
        <f>Sludge!W41</f>
        <v>0</v>
      </c>
      <c r="AA39" s="637" t="str">
        <f>IF(Select2=2,MSW!$W41,"")</f>
        <v/>
      </c>
      <c r="AB39" s="644">
        <f>Industry!$W41</f>
        <v>0</v>
      </c>
      <c r="AC39" s="645">
        <f t="shared" si="0"/>
        <v>1.8473417855695479E-2</v>
      </c>
      <c r="AD39" s="646">
        <f>Recovery_OX!R34</f>
        <v>0</v>
      </c>
      <c r="AE39" s="605"/>
      <c r="AF39" s="649">
        <f>(AC39-AD39)*(1-Recovery_OX!U34)</f>
        <v>1.8473417855695479E-2</v>
      </c>
    </row>
    <row r="40" spans="2:32">
      <c r="B40" s="597">
        <f t="shared" si="1"/>
        <v>2023</v>
      </c>
      <c r="C40" s="870">
        <f>IF(Select2=1,Food!$K42,"")</f>
        <v>2.2461998345491233E-2</v>
      </c>
      <c r="D40" s="871">
        <f>IF(Select2=1,Paper!$K42,"")</f>
        <v>2.0040343845604E-3</v>
      </c>
      <c r="E40" s="863">
        <f>IF(Select2=1,Nappies!$K42,"")</f>
        <v>5.2320333082853353E-3</v>
      </c>
      <c r="F40" s="871">
        <f>IF(Select2=1,Garden!$K42,"")</f>
        <v>0</v>
      </c>
      <c r="G40" s="863">
        <f>IF(Select2=1,Wood!$K42,"")</f>
        <v>0</v>
      </c>
      <c r="H40" s="871">
        <f>IF(Select2=1,Textiles!$K42,"")</f>
        <v>4.7448008023839015E-4</v>
      </c>
      <c r="I40" s="872">
        <f>Sludge!K42</f>
        <v>0</v>
      </c>
      <c r="J40" s="872" t="str">
        <f>IF(Select2=2,MSW!$K42,"")</f>
        <v/>
      </c>
      <c r="K40" s="872">
        <f>Industry!$K42</f>
        <v>0</v>
      </c>
      <c r="L40" s="873">
        <f t="shared" si="3"/>
        <v>3.0172546118575359E-2</v>
      </c>
      <c r="M40" s="874">
        <f>Recovery_OX!C35</f>
        <v>0</v>
      </c>
      <c r="N40" s="868"/>
      <c r="O40" s="875">
        <f>(L40-M40)*(1-Recovery_OX!F35)</f>
        <v>3.0172546118575359E-2</v>
      </c>
      <c r="P40" s="604"/>
      <c r="Q40" s="606"/>
      <c r="S40" s="648">
        <f t="shared" si="2"/>
        <v>2023</v>
      </c>
      <c r="T40" s="642">
        <f>IF(Select2=1,Food!$W42,"")</f>
        <v>1.5028098803852297E-2</v>
      </c>
      <c r="U40" s="643">
        <f>IF(Select2=1,Paper!$W42,"")</f>
        <v>4.140566910248761E-3</v>
      </c>
      <c r="V40" s="635">
        <f>IF(Select2=1,Nappies!$W42,"")</f>
        <v>0</v>
      </c>
      <c r="W40" s="643">
        <f>IF(Select2=1,Garden!$W42,"")</f>
        <v>0</v>
      </c>
      <c r="X40" s="635">
        <f>IF(Select2=1,Wood!$W42,"")</f>
        <v>1.8686171420248224E-3</v>
      </c>
      <c r="Y40" s="643">
        <f>IF(Select2=1,Textiles!$W42,"")</f>
        <v>5.1997817012426303E-4</v>
      </c>
      <c r="Z40" s="637">
        <f>Sludge!W42</f>
        <v>0</v>
      </c>
      <c r="AA40" s="637" t="str">
        <f>IF(Select2=2,MSW!$W42,"")</f>
        <v/>
      </c>
      <c r="AB40" s="644">
        <f>Industry!$W42</f>
        <v>0</v>
      </c>
      <c r="AC40" s="645">
        <f t="shared" si="0"/>
        <v>2.1557261026250142E-2</v>
      </c>
      <c r="AD40" s="646">
        <f>Recovery_OX!R35</f>
        <v>0</v>
      </c>
      <c r="AE40" s="605"/>
      <c r="AF40" s="649">
        <f>(AC40-AD40)*(1-Recovery_OX!U35)</f>
        <v>2.1557261026250142E-2</v>
      </c>
    </row>
    <row r="41" spans="2:32">
      <c r="B41" s="597">
        <f t="shared" si="1"/>
        <v>2024</v>
      </c>
      <c r="C41" s="870">
        <f>IF(Select2=1,Food!$K43,"")</f>
        <v>2.5220985858984513E-2</v>
      </c>
      <c r="D41" s="871">
        <f>IF(Select2=1,Paper!$K43,"")</f>
        <v>2.4023015504203329E-3</v>
      </c>
      <c r="E41" s="863">
        <f>IF(Select2=1,Nappies!$K43,"")</f>
        <v>6.0971774717633962E-3</v>
      </c>
      <c r="F41" s="871">
        <f>IF(Select2=1,Garden!$K43,"")</f>
        <v>0</v>
      </c>
      <c r="G41" s="863">
        <f>IF(Select2=1,Wood!$K43,"")</f>
        <v>0</v>
      </c>
      <c r="H41" s="871">
        <f>IF(Select2=1,Textiles!$K43,"")</f>
        <v>5.687747880884198E-4</v>
      </c>
      <c r="I41" s="872">
        <f>Sludge!K43</f>
        <v>0</v>
      </c>
      <c r="J41" s="872" t="str">
        <f>IF(Select2=2,MSW!$K43,"")</f>
        <v/>
      </c>
      <c r="K41" s="872">
        <f>Industry!$K43</f>
        <v>0</v>
      </c>
      <c r="L41" s="873">
        <f t="shared" si="3"/>
        <v>3.4289239669256663E-2</v>
      </c>
      <c r="M41" s="874">
        <f>Recovery_OX!C36</f>
        <v>0</v>
      </c>
      <c r="N41" s="868"/>
      <c r="O41" s="875">
        <f>(L41-M41)*(1-Recovery_OX!F36)</f>
        <v>3.4289239669256663E-2</v>
      </c>
      <c r="P41" s="604"/>
      <c r="Q41" s="606"/>
      <c r="S41" s="648">
        <f t="shared" si="2"/>
        <v>2024</v>
      </c>
      <c r="T41" s="642">
        <f>IF(Select2=1,Food!$W43,"")</f>
        <v>1.6873986970774652E-2</v>
      </c>
      <c r="U41" s="643">
        <f>IF(Select2=1,Paper!$W43,"")</f>
        <v>4.9634329554139114E-3</v>
      </c>
      <c r="V41" s="635">
        <f>IF(Select2=1,Nappies!$W43,"")</f>
        <v>0</v>
      </c>
      <c r="W41" s="643">
        <f>IF(Select2=1,Garden!$W43,"")</f>
        <v>0</v>
      </c>
      <c r="X41" s="635">
        <f>IF(Select2=1,Wood!$W43,"")</f>
        <v>2.2672093219897283E-3</v>
      </c>
      <c r="Y41" s="643">
        <f>IF(Select2=1,Textiles!$W43,"")</f>
        <v>6.2331483626128182E-4</v>
      </c>
      <c r="Z41" s="637">
        <f>Sludge!W43</f>
        <v>0</v>
      </c>
      <c r="AA41" s="637" t="str">
        <f>IF(Select2=2,MSW!$W43,"")</f>
        <v/>
      </c>
      <c r="AB41" s="644">
        <f>Industry!$W43</f>
        <v>0</v>
      </c>
      <c r="AC41" s="645">
        <f t="shared" si="0"/>
        <v>2.4727944084439575E-2</v>
      </c>
      <c r="AD41" s="646">
        <f>Recovery_OX!R36</f>
        <v>0</v>
      </c>
      <c r="AE41" s="605"/>
      <c r="AF41" s="649">
        <f>(AC41-AD41)*(1-Recovery_OX!U36)</f>
        <v>2.4727944084439575E-2</v>
      </c>
    </row>
    <row r="42" spans="2:32">
      <c r="B42" s="597">
        <f t="shared" si="1"/>
        <v>2025</v>
      </c>
      <c r="C42" s="870">
        <f>IF(Select2=1,Food!$K44,"")</f>
        <v>2.806948771878344E-2</v>
      </c>
      <c r="D42" s="871">
        <f>IF(Select2=1,Paper!$K44,"")</f>
        <v>2.8261086518196563E-3</v>
      </c>
      <c r="E42" s="863">
        <f>IF(Select2=1,Nappies!$K44,"")</f>
        <v>6.9925092357217772E-3</v>
      </c>
      <c r="F42" s="871">
        <f>IF(Select2=1,Garden!$K44,"")</f>
        <v>0</v>
      </c>
      <c r="G42" s="863">
        <f>IF(Select2=1,Wood!$K44,"")</f>
        <v>0</v>
      </c>
      <c r="H42" s="871">
        <f>IF(Select2=1,Textiles!$K44,"")</f>
        <v>6.6911639351534497E-4</v>
      </c>
      <c r="I42" s="872">
        <f>Sludge!K44</f>
        <v>0</v>
      </c>
      <c r="J42" s="872" t="str">
        <f>IF(Select2=2,MSW!$K44,"")</f>
        <v/>
      </c>
      <c r="K42" s="872">
        <f>Industry!$K44</f>
        <v>0</v>
      </c>
      <c r="L42" s="873">
        <f t="shared" si="3"/>
        <v>3.8557221999840213E-2</v>
      </c>
      <c r="M42" s="874">
        <f>Recovery_OX!C37</f>
        <v>0</v>
      </c>
      <c r="N42" s="868"/>
      <c r="O42" s="875">
        <f>(L42-M42)*(1-Recovery_OX!F37)</f>
        <v>3.8557221999840213E-2</v>
      </c>
      <c r="P42" s="604"/>
      <c r="Q42" s="606"/>
      <c r="S42" s="648">
        <f t="shared" si="2"/>
        <v>2025</v>
      </c>
      <c r="T42" s="642">
        <f>IF(Select2=1,Food!$W44,"")</f>
        <v>1.877976430783905E-2</v>
      </c>
      <c r="U42" s="643">
        <f>IF(Select2=1,Paper!$W44,"")</f>
        <v>5.8390674624373071E-3</v>
      </c>
      <c r="V42" s="635">
        <f>IF(Select2=1,Nappies!$W44,"")</f>
        <v>0</v>
      </c>
      <c r="W42" s="643">
        <f>IF(Select2=1,Garden!$W44,"")</f>
        <v>0</v>
      </c>
      <c r="X42" s="635">
        <f>IF(Select2=1,Wood!$W44,"")</f>
        <v>2.6975892252681308E-3</v>
      </c>
      <c r="Y42" s="643">
        <f>IF(Select2=1,Textiles!$W44,"")</f>
        <v>7.3327823946887102E-4</v>
      </c>
      <c r="Z42" s="637">
        <f>Sludge!W44</f>
        <v>0</v>
      </c>
      <c r="AA42" s="637" t="str">
        <f>IF(Select2=2,MSW!$W44,"")</f>
        <v/>
      </c>
      <c r="AB42" s="644">
        <f>Industry!$W44</f>
        <v>0</v>
      </c>
      <c r="AC42" s="645">
        <f t="shared" si="0"/>
        <v>2.804969923501336E-2</v>
      </c>
      <c r="AD42" s="646">
        <f>Recovery_OX!R37</f>
        <v>0</v>
      </c>
      <c r="AE42" s="605"/>
      <c r="AF42" s="649">
        <f>(AC42-AD42)*(1-Recovery_OX!U37)</f>
        <v>2.804969923501336E-2</v>
      </c>
    </row>
    <row r="43" spans="2:32">
      <c r="B43" s="597">
        <f t="shared" si="1"/>
        <v>2026</v>
      </c>
      <c r="C43" s="870">
        <f>IF(Select2=1,Food!$K45,"")</f>
        <v>3.1069695702456379E-2</v>
      </c>
      <c r="D43" s="871">
        <f>IF(Select2=1,Paper!$K45,"")</f>
        <v>3.2785445929641084E-3</v>
      </c>
      <c r="E43" s="863">
        <f>IF(Select2=1,Nappies!$K45,"")</f>
        <v>7.9284942530842492E-3</v>
      </c>
      <c r="F43" s="871">
        <f>IF(Select2=1,Garden!$K45,"")</f>
        <v>0</v>
      </c>
      <c r="G43" s="863">
        <f>IF(Select2=1,Wood!$K45,"")</f>
        <v>0</v>
      </c>
      <c r="H43" s="871">
        <f>IF(Select2=1,Textiles!$K45,"")</f>
        <v>7.7623623303049434E-4</v>
      </c>
      <c r="I43" s="872">
        <f>Sludge!K45</f>
        <v>0</v>
      </c>
      <c r="J43" s="872" t="str">
        <f>IF(Select2=2,MSW!$K45,"")</f>
        <v/>
      </c>
      <c r="K43" s="872">
        <f>Industry!$K45</f>
        <v>0</v>
      </c>
      <c r="L43" s="873">
        <f t="shared" si="3"/>
        <v>4.3052970781535235E-2</v>
      </c>
      <c r="M43" s="874">
        <f>Recovery_OX!C38</f>
        <v>0</v>
      </c>
      <c r="N43" s="868"/>
      <c r="O43" s="875">
        <f>(L43-M43)*(1-Recovery_OX!F38)</f>
        <v>4.3052970781535235E-2</v>
      </c>
      <c r="P43" s="604"/>
      <c r="Q43" s="606"/>
      <c r="S43" s="648">
        <f t="shared" si="2"/>
        <v>2026</v>
      </c>
      <c r="T43" s="642">
        <f>IF(Select2=1,Food!$W45,"")</f>
        <v>2.0787039943659484E-2</v>
      </c>
      <c r="U43" s="643">
        <f>IF(Select2=1,Paper!$W45,"")</f>
        <v>6.7738524648018788E-3</v>
      </c>
      <c r="V43" s="635">
        <f>IF(Select2=1,Nappies!$W45,"")</f>
        <v>0</v>
      </c>
      <c r="W43" s="643">
        <f>IF(Select2=1,Garden!$W45,"")</f>
        <v>0</v>
      </c>
      <c r="X43" s="635">
        <f>IF(Select2=1,Wood!$W45,"")</f>
        <v>3.1628395139183035E-3</v>
      </c>
      <c r="Y43" s="643">
        <f>IF(Select2=1,Textiles!$W45,"")</f>
        <v>8.506698444169801E-4</v>
      </c>
      <c r="Z43" s="637">
        <f>Sludge!W45</f>
        <v>0</v>
      </c>
      <c r="AA43" s="637" t="str">
        <f>IF(Select2=2,MSW!$W45,"")</f>
        <v/>
      </c>
      <c r="AB43" s="644">
        <f>Industry!$W45</f>
        <v>0</v>
      </c>
      <c r="AC43" s="645">
        <f t="shared" si="0"/>
        <v>3.1574401766796649E-2</v>
      </c>
      <c r="AD43" s="646">
        <f>Recovery_OX!R38</f>
        <v>0</v>
      </c>
      <c r="AE43" s="605"/>
      <c r="AF43" s="649">
        <f>(AC43-AD43)*(1-Recovery_OX!U38)</f>
        <v>3.1574401766796649E-2</v>
      </c>
    </row>
    <row r="44" spans="2:32">
      <c r="B44" s="597">
        <f t="shared" si="1"/>
        <v>2027</v>
      </c>
      <c r="C44" s="870">
        <f>IF(Select2=1,Food!$K46,"")</f>
        <v>3.4271362634124058E-2</v>
      </c>
      <c r="D44" s="871">
        <f>IF(Select2=1,Paper!$K46,"")</f>
        <v>3.7629129336957169E-3</v>
      </c>
      <c r="E44" s="863">
        <f>IF(Select2=1,Nappies!$K46,"")</f>
        <v>8.9152974122611757E-3</v>
      </c>
      <c r="F44" s="871">
        <f>IF(Select2=1,Garden!$K46,"")</f>
        <v>0</v>
      </c>
      <c r="G44" s="863">
        <f>IF(Select2=1,Wood!$K46,"")</f>
        <v>0</v>
      </c>
      <c r="H44" s="871">
        <f>IF(Select2=1,Textiles!$K46,"")</f>
        <v>8.9091646553842254E-4</v>
      </c>
      <c r="I44" s="872">
        <f>Sludge!K46</f>
        <v>0</v>
      </c>
      <c r="J44" s="872" t="str">
        <f>IF(Select2=2,MSW!$K46,"")</f>
        <v/>
      </c>
      <c r="K44" s="872">
        <f>Industry!$K46</f>
        <v>0</v>
      </c>
      <c r="L44" s="873">
        <f t="shared" si="3"/>
        <v>4.7840489445619382E-2</v>
      </c>
      <c r="M44" s="874">
        <f>Recovery_OX!C39</f>
        <v>0</v>
      </c>
      <c r="N44" s="868"/>
      <c r="O44" s="875">
        <f>(L44-M44)*(1-Recovery_OX!F39)</f>
        <v>4.7840489445619382E-2</v>
      </c>
      <c r="P44" s="604"/>
      <c r="Q44" s="606"/>
      <c r="S44" s="648">
        <f t="shared" si="2"/>
        <v>2027</v>
      </c>
      <c r="T44" s="642">
        <f>IF(Select2=1,Food!$W46,"")</f>
        <v>2.292910078108211E-2</v>
      </c>
      <c r="U44" s="643">
        <f>IF(Select2=1,Paper!$W46,"")</f>
        <v>7.7746134993713183E-3</v>
      </c>
      <c r="V44" s="635">
        <f>IF(Select2=1,Nappies!$W46,"")</f>
        <v>0</v>
      </c>
      <c r="W44" s="643">
        <f>IF(Select2=1,Garden!$W46,"")</f>
        <v>0</v>
      </c>
      <c r="X44" s="635">
        <f>IF(Select2=1,Wood!$W46,"")</f>
        <v>3.6663040630707075E-3</v>
      </c>
      <c r="Y44" s="643">
        <f>IF(Select2=1,Textiles!$W46,"")</f>
        <v>9.7634681154895619E-4</v>
      </c>
      <c r="Z44" s="637">
        <f>Sludge!W46</f>
        <v>0</v>
      </c>
      <c r="AA44" s="637" t="str">
        <f>IF(Select2=2,MSW!$W46,"")</f>
        <v/>
      </c>
      <c r="AB44" s="644">
        <f>Industry!$W46</f>
        <v>0</v>
      </c>
      <c r="AC44" s="645">
        <f t="shared" si="0"/>
        <v>3.5346365155073091E-2</v>
      </c>
      <c r="AD44" s="646">
        <f>Recovery_OX!R39</f>
        <v>0</v>
      </c>
      <c r="AE44" s="605"/>
      <c r="AF44" s="649">
        <f>(AC44-AD44)*(1-Recovery_OX!U39)</f>
        <v>3.5346365155073091E-2</v>
      </c>
    </row>
    <row r="45" spans="2:32">
      <c r="B45" s="597">
        <f t="shared" si="1"/>
        <v>2028</v>
      </c>
      <c r="C45" s="870">
        <f>IF(Select2=1,Food!$K47,"")</f>
        <v>3.771659198012399E-2</v>
      </c>
      <c r="D45" s="871">
        <f>IF(Select2=1,Paper!$K47,"")</f>
        <v>4.2827535440759061E-3</v>
      </c>
      <c r="E45" s="863">
        <f>IF(Select2=1,Nappies!$K47,"")</f>
        <v>9.9629439024101676E-3</v>
      </c>
      <c r="F45" s="871">
        <f>IF(Select2=1,Garden!$K47,"")</f>
        <v>0</v>
      </c>
      <c r="G45" s="863">
        <f>IF(Select2=1,Wood!$K47,"")</f>
        <v>0</v>
      </c>
      <c r="H45" s="871">
        <f>IF(Select2=1,Textiles!$K47,"")</f>
        <v>1.0139951993289463E-3</v>
      </c>
      <c r="I45" s="872">
        <f>Sludge!K47</f>
        <v>0</v>
      </c>
      <c r="J45" s="872" t="str">
        <f>IF(Select2=2,MSW!$K47,"")</f>
        <v/>
      </c>
      <c r="K45" s="872">
        <f>Industry!$K47</f>
        <v>0</v>
      </c>
      <c r="L45" s="873">
        <f t="shared" si="3"/>
        <v>5.2976284625939014E-2</v>
      </c>
      <c r="M45" s="874">
        <f>Recovery_OX!C40</f>
        <v>0</v>
      </c>
      <c r="N45" s="868"/>
      <c r="O45" s="875">
        <f>(L45-M45)*(1-Recovery_OX!F40)</f>
        <v>5.2976284625939014E-2</v>
      </c>
      <c r="P45" s="604"/>
      <c r="Q45" s="606"/>
      <c r="S45" s="648">
        <f t="shared" si="2"/>
        <v>2028</v>
      </c>
      <c r="T45" s="642">
        <f>IF(Select2=1,Food!$W47,"")</f>
        <v>2.5234115954587858E-2</v>
      </c>
      <c r="U45" s="643">
        <f>IF(Select2=1,Paper!$W47,"")</f>
        <v>8.848664347264272E-3</v>
      </c>
      <c r="V45" s="635">
        <f>IF(Select2=1,Nappies!$W47,"")</f>
        <v>0</v>
      </c>
      <c r="W45" s="643">
        <f>IF(Select2=1,Garden!$W47,"")</f>
        <v>0</v>
      </c>
      <c r="X45" s="635">
        <f>IF(Select2=1,Wood!$W47,"")</f>
        <v>4.2116103398081141E-3</v>
      </c>
      <c r="Y45" s="643">
        <f>IF(Select2=1,Textiles!$W47,"")</f>
        <v>1.111227615702955E-3</v>
      </c>
      <c r="Z45" s="637">
        <f>Sludge!W47</f>
        <v>0</v>
      </c>
      <c r="AA45" s="637" t="str">
        <f>IF(Select2=2,MSW!$W47,"")</f>
        <v/>
      </c>
      <c r="AB45" s="644">
        <f>Industry!$W47</f>
        <v>0</v>
      </c>
      <c r="AC45" s="645">
        <f t="shared" si="0"/>
        <v>3.9405618257363204E-2</v>
      </c>
      <c r="AD45" s="646">
        <f>Recovery_OX!R40</f>
        <v>0</v>
      </c>
      <c r="AE45" s="605"/>
      <c r="AF45" s="649">
        <f>(AC45-AD45)*(1-Recovery_OX!U40)</f>
        <v>3.9405618257363204E-2</v>
      </c>
    </row>
    <row r="46" spans="2:32">
      <c r="B46" s="597">
        <f t="shared" si="1"/>
        <v>2029</v>
      </c>
      <c r="C46" s="870">
        <f>IF(Select2=1,Food!$K48,"")</f>
        <v>4.1443105989076308E-2</v>
      </c>
      <c r="D46" s="871">
        <f>IF(Select2=1,Paper!$K48,"")</f>
        <v>4.8418658185633455E-3</v>
      </c>
      <c r="E46" s="863">
        <f>IF(Select2=1,Nappies!$K48,"")</f>
        <v>1.1081464632858674E-2</v>
      </c>
      <c r="F46" s="871">
        <f>IF(Select2=1,Garden!$K48,"")</f>
        <v>0</v>
      </c>
      <c r="G46" s="863">
        <f>IF(Select2=1,Wood!$K48,"")</f>
        <v>0</v>
      </c>
      <c r="H46" s="871">
        <f>IF(Select2=1,Textiles!$K48,"")</f>
        <v>1.1463719883226448E-3</v>
      </c>
      <c r="I46" s="872">
        <f>Sludge!K48</f>
        <v>0</v>
      </c>
      <c r="J46" s="872" t="str">
        <f>IF(Select2=2,MSW!$K48,"")</f>
        <v/>
      </c>
      <c r="K46" s="872">
        <f>Industry!$K48</f>
        <v>0</v>
      </c>
      <c r="L46" s="873">
        <f t="shared" si="3"/>
        <v>5.8512808428820971E-2</v>
      </c>
      <c r="M46" s="874">
        <f>Recovery_OX!C41</f>
        <v>0</v>
      </c>
      <c r="N46" s="868"/>
      <c r="O46" s="875">
        <f>(L46-M46)*(1-Recovery_OX!F41)</f>
        <v>5.8512808428820971E-2</v>
      </c>
      <c r="P46" s="604"/>
      <c r="Q46" s="606"/>
      <c r="S46" s="648">
        <f t="shared" si="2"/>
        <v>2029</v>
      </c>
      <c r="T46" s="642">
        <f>IF(Select2=1,Food!$W48,"")</f>
        <v>2.7727323364680846E-2</v>
      </c>
      <c r="U46" s="643">
        <f>IF(Select2=1,Paper!$W48,"")</f>
        <v>1.0003854997031707E-2</v>
      </c>
      <c r="V46" s="635">
        <f>IF(Select2=1,Nappies!$W48,"")</f>
        <v>0</v>
      </c>
      <c r="W46" s="643">
        <f>IF(Select2=1,Garden!$W48,"")</f>
        <v>0</v>
      </c>
      <c r="X46" s="635">
        <f>IF(Select2=1,Wood!$W48,"")</f>
        <v>4.8026936343382454E-3</v>
      </c>
      <c r="Y46" s="643">
        <f>IF(Select2=1,Textiles!$W48,"")</f>
        <v>1.2562980693946798E-3</v>
      </c>
      <c r="Z46" s="637">
        <f>Sludge!W48</f>
        <v>0</v>
      </c>
      <c r="AA46" s="637" t="str">
        <f>IF(Select2=2,MSW!$W48,"")</f>
        <v/>
      </c>
      <c r="AB46" s="644">
        <f>Industry!$W48</f>
        <v>0</v>
      </c>
      <c r="AC46" s="645">
        <f t="shared" si="0"/>
        <v>4.3790170065445479E-2</v>
      </c>
      <c r="AD46" s="646">
        <f>Recovery_OX!R41</f>
        <v>0</v>
      </c>
      <c r="AE46" s="605"/>
      <c r="AF46" s="649">
        <f>(AC46-AD46)*(1-Recovery_OX!U41)</f>
        <v>4.3790170065445479E-2</v>
      </c>
    </row>
    <row r="47" spans="2:32">
      <c r="B47" s="597">
        <f t="shared" si="1"/>
        <v>2030</v>
      </c>
      <c r="C47" s="870">
        <f>IF(Select2=1,Food!$K49,"")</f>
        <v>4.5486498705962733E-2</v>
      </c>
      <c r="D47" s="871">
        <f>IF(Select2=1,Paper!$K49,"")</f>
        <v>5.4443335930587575E-3</v>
      </c>
      <c r="E47" s="863">
        <f>IF(Select2=1,Nappies!$K49,"")</f>
        <v>1.2281029236948772E-2</v>
      </c>
      <c r="F47" s="871">
        <f>IF(Select2=1,Garden!$K49,"")</f>
        <v>0</v>
      </c>
      <c r="G47" s="863">
        <f>IF(Select2=1,Wood!$K49,"")</f>
        <v>0</v>
      </c>
      <c r="H47" s="871">
        <f>IF(Select2=1,Textiles!$K49,"")</f>
        <v>1.2890137314913045E-3</v>
      </c>
      <c r="I47" s="872">
        <f>Sludge!K49</f>
        <v>0</v>
      </c>
      <c r="J47" s="872" t="str">
        <f>IF(Select2=2,MSW!$K49,"")</f>
        <v/>
      </c>
      <c r="K47" s="872">
        <f>Industry!$K49</f>
        <v>0</v>
      </c>
      <c r="L47" s="873">
        <f t="shared" si="3"/>
        <v>6.4500875267461566E-2</v>
      </c>
      <c r="M47" s="874">
        <f>Recovery_OX!C42</f>
        <v>0</v>
      </c>
      <c r="N47" s="868"/>
      <c r="O47" s="875">
        <f>(L47-M47)*(1-Recovery_OX!F42)</f>
        <v>6.4500875267461566E-2</v>
      </c>
      <c r="P47" s="604"/>
      <c r="Q47" s="606"/>
      <c r="S47" s="648">
        <f t="shared" si="2"/>
        <v>2030</v>
      </c>
      <c r="T47" s="642">
        <f>IF(Select2=1,Food!$W49,"")</f>
        <v>3.0432537046808251E-2</v>
      </c>
      <c r="U47" s="643">
        <f>IF(Select2=1,Paper!$W49,"")</f>
        <v>1.1248623126154458E-2</v>
      </c>
      <c r="V47" s="635">
        <f>IF(Select2=1,Nappies!$W49,"")</f>
        <v>0</v>
      </c>
      <c r="W47" s="643">
        <f>IF(Select2=1,Garden!$W49,"")</f>
        <v>0</v>
      </c>
      <c r="X47" s="635">
        <f>IF(Select2=1,Wood!$W49,"")</f>
        <v>5.4438232954283211E-3</v>
      </c>
      <c r="Y47" s="643">
        <f>IF(Select2=1,Textiles!$W49,"")</f>
        <v>1.4126177879356765E-3</v>
      </c>
      <c r="Z47" s="637">
        <f>Sludge!W49</f>
        <v>0</v>
      </c>
      <c r="AA47" s="637" t="str">
        <f>IF(Select2=2,MSW!$W49,"")</f>
        <v/>
      </c>
      <c r="AB47" s="644">
        <f>Industry!$W49</f>
        <v>0</v>
      </c>
      <c r="AC47" s="645">
        <f t="shared" si="0"/>
        <v>4.853760125632671E-2</v>
      </c>
      <c r="AD47" s="646">
        <f>Recovery_OX!R42</f>
        <v>0</v>
      </c>
      <c r="AE47" s="605"/>
      <c r="AF47" s="649">
        <f>(AC47-AD47)*(1-Recovery_OX!U42)</f>
        <v>4.853760125632671E-2</v>
      </c>
    </row>
    <row r="48" spans="2:32">
      <c r="B48" s="597">
        <f t="shared" si="1"/>
        <v>2031</v>
      </c>
      <c r="C48" s="642">
        <f>IF(Select2=1,Food!$K50,"")</f>
        <v>4.9888227497882867E-2</v>
      </c>
      <c r="D48" s="643">
        <f>IF(Select2=1,Paper!$K50,"")</f>
        <v>6.0948887269617717E-3</v>
      </c>
      <c r="E48" s="635">
        <f>IF(Select2=1,Nappies!$K50,"")</f>
        <v>1.3573131515890922E-2</v>
      </c>
      <c r="F48" s="643">
        <f>IF(Select2=1,Garden!$K50,"")</f>
        <v>0</v>
      </c>
      <c r="G48" s="635">
        <f>IF(Select2=1,Wood!$K50,"")</f>
        <v>0</v>
      </c>
      <c r="H48" s="643">
        <f>IF(Select2=1,Textiles!$K50,"")</f>
        <v>1.443040755434563E-3</v>
      </c>
      <c r="I48" s="644">
        <f>Sludge!K50</f>
        <v>0</v>
      </c>
      <c r="J48" s="644" t="str">
        <f>IF(Select2=2,MSW!$K50,"")</f>
        <v/>
      </c>
      <c r="K48" s="644">
        <f>Industry!$K50</f>
        <v>0</v>
      </c>
      <c r="L48" s="645">
        <f t="shared" si="3"/>
        <v>7.099928849617014E-2</v>
      </c>
      <c r="M48" s="646">
        <f>Recovery_OX!C43</f>
        <v>0</v>
      </c>
      <c r="N48" s="605"/>
      <c r="O48" s="647">
        <f>(L48-M48)*(1-Recovery_OX!F43)</f>
        <v>7.099928849617014E-2</v>
      </c>
      <c r="P48" s="604"/>
      <c r="Q48" s="606"/>
      <c r="S48" s="648">
        <f t="shared" si="2"/>
        <v>2031</v>
      </c>
      <c r="T48" s="642">
        <f>IF(Select2=1,Food!$W50,"")</f>
        <v>3.3377493865666505E-2</v>
      </c>
      <c r="U48" s="643">
        <f>IF(Select2=1,Paper!$W50,"")</f>
        <v>1.2592745303640022E-2</v>
      </c>
      <c r="V48" s="635">
        <f>IF(Select2=1,Nappies!$W50,"")</f>
        <v>0</v>
      </c>
      <c r="W48" s="643">
        <f>IF(Select2=1,Garden!$W50,"")</f>
        <v>0</v>
      </c>
      <c r="X48" s="635">
        <f>IF(Select2=1,Wood!$W50,"")</f>
        <v>6.1399232098471737E-3</v>
      </c>
      <c r="Y48" s="643">
        <f>IF(Select2=1,Textiles!$W50,"")</f>
        <v>1.5814145265036312E-3</v>
      </c>
      <c r="Z48" s="637">
        <f>Sludge!W50</f>
        <v>0</v>
      </c>
      <c r="AA48" s="637" t="str">
        <f>IF(Select2=2,MSW!$W50,"")</f>
        <v/>
      </c>
      <c r="AB48" s="644">
        <f>Industry!$W50</f>
        <v>0</v>
      </c>
      <c r="AC48" s="645">
        <f t="shared" si="0"/>
        <v>5.3691576905657325E-2</v>
      </c>
      <c r="AD48" s="646">
        <f>Recovery_OX!R43</f>
        <v>0</v>
      </c>
      <c r="AE48" s="605"/>
      <c r="AF48" s="649">
        <f>(AC48-AD48)*(1-Recovery_OX!U43)</f>
        <v>5.3691576905657325E-2</v>
      </c>
    </row>
    <row r="49" spans="2:32">
      <c r="B49" s="597">
        <f t="shared" si="1"/>
        <v>2032</v>
      </c>
      <c r="C49" s="642">
        <f>IF(Select2=1,Food!$K51,"")</f>
        <v>3.3441078953017289E-2</v>
      </c>
      <c r="D49" s="643">
        <f>IF(Select2=1,Paper!$K51,"")</f>
        <v>5.6828365820335881E-3</v>
      </c>
      <c r="E49" s="635">
        <f>IF(Select2=1,Nappies!$K51,"")</f>
        <v>1.145117351099271E-2</v>
      </c>
      <c r="F49" s="643">
        <f>IF(Select2=1,Garden!$K51,"")</f>
        <v>0</v>
      </c>
      <c r="G49" s="635">
        <f>IF(Select2=1,Wood!$K51,"")</f>
        <v>0</v>
      </c>
      <c r="H49" s="643">
        <f>IF(Select2=1,Textiles!$K51,"")</f>
        <v>1.3454822822395976E-3</v>
      </c>
      <c r="I49" s="644">
        <f>Sludge!K51</f>
        <v>0</v>
      </c>
      <c r="J49" s="644" t="str">
        <f>IF(Select2=2,MSW!$K51,"")</f>
        <v/>
      </c>
      <c r="K49" s="644">
        <f>Industry!$K51</f>
        <v>0</v>
      </c>
      <c r="L49" s="645">
        <f t="shared" si="3"/>
        <v>5.1920571328283177E-2</v>
      </c>
      <c r="M49" s="646">
        <f>Recovery_OX!C44</f>
        <v>0</v>
      </c>
      <c r="N49" s="605"/>
      <c r="O49" s="647">
        <f>(L49-M49)*(1-Recovery_OX!F44)</f>
        <v>5.1920571328283177E-2</v>
      </c>
      <c r="P49" s="604"/>
      <c r="Q49" s="606"/>
      <c r="S49" s="648">
        <f t="shared" si="2"/>
        <v>2032</v>
      </c>
      <c r="T49" s="642">
        <f>IF(Select2=1,Food!$W51,"")</f>
        <v>2.237360322458784E-2</v>
      </c>
      <c r="U49" s="643">
        <f>IF(Select2=1,Paper!$W51,"")</f>
        <v>1.174139789676361E-2</v>
      </c>
      <c r="V49" s="635">
        <f>IF(Select2=1,Nappies!$W51,"")</f>
        <v>0</v>
      </c>
      <c r="W49" s="643">
        <f>IF(Select2=1,Garden!$W51,"")</f>
        <v>0</v>
      </c>
      <c r="X49" s="635">
        <f>IF(Select2=1,Wood!$W51,"")</f>
        <v>5.9287431068339742E-3</v>
      </c>
      <c r="Y49" s="643">
        <f>IF(Select2=1,Textiles!$W51,"")</f>
        <v>1.4745011312214771E-3</v>
      </c>
      <c r="Z49" s="637">
        <f>Sludge!W51</f>
        <v>0</v>
      </c>
      <c r="AA49" s="637" t="str">
        <f>IF(Select2=2,MSW!$W51,"")</f>
        <v/>
      </c>
      <c r="AB49" s="644">
        <f>Industry!$W51</f>
        <v>0</v>
      </c>
      <c r="AC49" s="645">
        <f t="shared" ref="AC49:AC80" si="4">SUM(T49:AA49)</f>
        <v>4.1518245359406895E-2</v>
      </c>
      <c r="AD49" s="646">
        <f>Recovery_OX!R44</f>
        <v>0</v>
      </c>
      <c r="AE49" s="605"/>
      <c r="AF49" s="649">
        <f>(AC49-AD49)*(1-Recovery_OX!U44)</f>
        <v>4.1518245359406895E-2</v>
      </c>
    </row>
    <row r="50" spans="2:32">
      <c r="B50" s="597">
        <f t="shared" si="1"/>
        <v>2033</v>
      </c>
      <c r="C50" s="642">
        <f>IF(Select2=1,Food!$K52,"")</f>
        <v>2.2416225583268001E-2</v>
      </c>
      <c r="D50" s="643">
        <f>IF(Select2=1,Paper!$K52,"")</f>
        <v>5.2986417086235598E-3</v>
      </c>
      <c r="E50" s="635">
        <f>IF(Select2=1,Nappies!$K52,"")</f>
        <v>9.6609521999650311E-3</v>
      </c>
      <c r="F50" s="643">
        <f>IF(Select2=1,Garden!$K52,"")</f>
        <v>0</v>
      </c>
      <c r="G50" s="635">
        <f>IF(Select2=1,Wood!$K52,"")</f>
        <v>0</v>
      </c>
      <c r="H50" s="643">
        <f>IF(Select2=1,Textiles!$K52,"")</f>
        <v>1.2545193647531517E-3</v>
      </c>
      <c r="I50" s="644">
        <f>Sludge!K52</f>
        <v>0</v>
      </c>
      <c r="J50" s="644" t="str">
        <f>IF(Select2=2,MSW!$K52,"")</f>
        <v/>
      </c>
      <c r="K50" s="644">
        <f>Industry!$K52</f>
        <v>0</v>
      </c>
      <c r="L50" s="645">
        <f t="shared" si="3"/>
        <v>3.8630338856609742E-2</v>
      </c>
      <c r="M50" s="646">
        <f>Recovery_OX!C45</f>
        <v>0</v>
      </c>
      <c r="N50" s="605"/>
      <c r="O50" s="647">
        <f>(L50-M50)*(1-Recovery_OX!F45)</f>
        <v>3.8630338856609742E-2</v>
      </c>
      <c r="P50" s="604"/>
      <c r="Q50" s="606"/>
      <c r="S50" s="648">
        <f t="shared" si="2"/>
        <v>2033</v>
      </c>
      <c r="T50" s="642">
        <f>IF(Select2=1,Food!$W52,"")</f>
        <v>1.4997474743488851E-2</v>
      </c>
      <c r="U50" s="643">
        <f>IF(Select2=1,Paper!$W52,"")</f>
        <v>1.094760683599909E-2</v>
      </c>
      <c r="V50" s="635">
        <f>IF(Select2=1,Nappies!$W52,"")</f>
        <v>0</v>
      </c>
      <c r="W50" s="643">
        <f>IF(Select2=1,Garden!$W52,"")</f>
        <v>0</v>
      </c>
      <c r="X50" s="635">
        <f>IF(Select2=1,Wood!$W52,"")</f>
        <v>5.7248264555585975E-3</v>
      </c>
      <c r="Y50" s="643">
        <f>IF(Select2=1,Textiles!$W52,"")</f>
        <v>1.3748157421952349E-3</v>
      </c>
      <c r="Z50" s="637">
        <f>Sludge!W52</f>
        <v>0</v>
      </c>
      <c r="AA50" s="637" t="str">
        <f>IF(Select2=2,MSW!$W52,"")</f>
        <v/>
      </c>
      <c r="AB50" s="644">
        <f>Industry!$W52</f>
        <v>0</v>
      </c>
      <c r="AC50" s="645">
        <f t="shared" si="4"/>
        <v>3.3044723777241776E-2</v>
      </c>
      <c r="AD50" s="646">
        <f>Recovery_OX!R45</f>
        <v>0</v>
      </c>
      <c r="AE50" s="605"/>
      <c r="AF50" s="649">
        <f>(AC50-AD50)*(1-Recovery_OX!U45)</f>
        <v>3.3044723777241776E-2</v>
      </c>
    </row>
    <row r="51" spans="2:32">
      <c r="B51" s="597">
        <f t="shared" si="1"/>
        <v>2034</v>
      </c>
      <c r="C51" s="642">
        <f>IF(Select2=1,Food!$K53,"")</f>
        <v>1.5026045364921484E-2</v>
      </c>
      <c r="D51" s="643">
        <f>IF(Select2=1,Paper!$K53,"")</f>
        <v>4.9404207830165015E-3</v>
      </c>
      <c r="E51" s="635">
        <f>IF(Select2=1,Nappies!$K53,"")</f>
        <v>8.1506054659299283E-3</v>
      </c>
      <c r="F51" s="643">
        <f>IF(Select2=1,Garden!$K53,"")</f>
        <v>0</v>
      </c>
      <c r="G51" s="635">
        <f>IF(Select2=1,Wood!$K53,"")</f>
        <v>0</v>
      </c>
      <c r="H51" s="643">
        <f>IF(Select2=1,Textiles!$K53,"")</f>
        <v>1.1697061026481746E-3</v>
      </c>
      <c r="I51" s="644">
        <f>Sludge!K53</f>
        <v>0</v>
      </c>
      <c r="J51" s="644" t="str">
        <f>IF(Select2=2,MSW!$K53,"")</f>
        <v/>
      </c>
      <c r="K51" s="644">
        <f>Industry!$K53</f>
        <v>0</v>
      </c>
      <c r="L51" s="645">
        <f t="shared" si="3"/>
        <v>2.9286777716516086E-2</v>
      </c>
      <c r="M51" s="646">
        <f>Recovery_OX!C46</f>
        <v>0</v>
      </c>
      <c r="N51" s="605"/>
      <c r="O51" s="647">
        <f>(L51-M51)*(1-Recovery_OX!F46)</f>
        <v>2.9286777716516086E-2</v>
      </c>
      <c r="P51" s="604"/>
      <c r="Q51" s="606"/>
      <c r="S51" s="648">
        <f t="shared" si="2"/>
        <v>2034</v>
      </c>
      <c r="T51" s="642">
        <f>IF(Select2=1,Food!$W53,"")</f>
        <v>1.0053107960473784E-2</v>
      </c>
      <c r="U51" s="643">
        <f>IF(Select2=1,Paper!$W53,"")</f>
        <v>1.0207480956645663E-2</v>
      </c>
      <c r="V51" s="635">
        <f>IF(Select2=1,Nappies!$W53,"")</f>
        <v>0</v>
      </c>
      <c r="W51" s="643">
        <f>IF(Select2=1,Garden!$W53,"")</f>
        <v>0</v>
      </c>
      <c r="X51" s="635">
        <f>IF(Select2=1,Wood!$W53,"")</f>
        <v>5.5279234326219883E-3</v>
      </c>
      <c r="Y51" s="643">
        <f>IF(Select2=1,Textiles!$W53,"")</f>
        <v>1.2818697015322465E-3</v>
      </c>
      <c r="Z51" s="637">
        <f>Sludge!W53</f>
        <v>0</v>
      </c>
      <c r="AA51" s="637" t="str">
        <f>IF(Select2=2,MSW!$W53,"")</f>
        <v/>
      </c>
      <c r="AB51" s="644">
        <f>Industry!$W53</f>
        <v>0</v>
      </c>
      <c r="AC51" s="645">
        <f t="shared" si="4"/>
        <v>2.707038205127368E-2</v>
      </c>
      <c r="AD51" s="646">
        <f>Recovery_OX!R46</f>
        <v>0</v>
      </c>
      <c r="AE51" s="605"/>
      <c r="AF51" s="649">
        <f>(AC51-AD51)*(1-Recovery_OX!U46)</f>
        <v>2.707038205127368E-2</v>
      </c>
    </row>
    <row r="52" spans="2:32">
      <c r="B52" s="597">
        <f t="shared" si="1"/>
        <v>2035</v>
      </c>
      <c r="C52" s="642">
        <f>IF(Select2=1,Food!$K54,"")</f>
        <v>1.0072259420747774E-2</v>
      </c>
      <c r="D52" s="643">
        <f>IF(Select2=1,Paper!$K54,"")</f>
        <v>4.6064178058194917E-3</v>
      </c>
      <c r="E52" s="635">
        <f>IF(Select2=1,Nappies!$K54,"")</f>
        <v>6.8763790655632555E-3</v>
      </c>
      <c r="F52" s="643">
        <f>IF(Select2=1,Garden!$K54,"")</f>
        <v>0</v>
      </c>
      <c r="G52" s="635">
        <f>IF(Select2=1,Wood!$K54,"")</f>
        <v>0</v>
      </c>
      <c r="H52" s="643">
        <f>IF(Select2=1,Textiles!$K54,"")</f>
        <v>1.090626741215431E-3</v>
      </c>
      <c r="I52" s="644">
        <f>Sludge!K54</f>
        <v>0</v>
      </c>
      <c r="J52" s="644" t="str">
        <f>IF(Select2=2,MSW!$K54,"")</f>
        <v/>
      </c>
      <c r="K52" s="644">
        <f>Industry!$K54</f>
        <v>0</v>
      </c>
      <c r="L52" s="645">
        <f t="shared" si="3"/>
        <v>2.2645683033345951E-2</v>
      </c>
      <c r="M52" s="646">
        <f>Recovery_OX!C47</f>
        <v>0</v>
      </c>
      <c r="N52" s="605"/>
      <c r="O52" s="647">
        <f>(L52-M52)*(1-Recovery_OX!F47)</f>
        <v>2.2645683033345951E-2</v>
      </c>
      <c r="P52" s="604"/>
      <c r="Q52" s="606"/>
      <c r="S52" s="648">
        <f t="shared" si="2"/>
        <v>2035</v>
      </c>
      <c r="T52" s="642">
        <f>IF(Select2=1,Food!$W54,"")</f>
        <v>6.7387997908660395E-3</v>
      </c>
      <c r="U52" s="643">
        <f>IF(Select2=1,Paper!$W54,"")</f>
        <v>9.5173921607840731E-3</v>
      </c>
      <c r="V52" s="635">
        <f>IF(Select2=1,Nappies!$W54,"")</f>
        <v>0</v>
      </c>
      <c r="W52" s="643">
        <f>IF(Select2=1,Garden!$W54,"")</f>
        <v>0</v>
      </c>
      <c r="X52" s="635">
        <f>IF(Select2=1,Wood!$W54,"")</f>
        <v>5.3377928071969109E-3</v>
      </c>
      <c r="Y52" s="643">
        <f>IF(Select2=1,Textiles!$W54,"")</f>
        <v>1.195207387633349E-3</v>
      </c>
      <c r="Z52" s="637">
        <f>Sludge!W54</f>
        <v>0</v>
      </c>
      <c r="AA52" s="637" t="str">
        <f>IF(Select2=2,MSW!$W54,"")</f>
        <v/>
      </c>
      <c r="AB52" s="644">
        <f>Industry!$W54</f>
        <v>0</v>
      </c>
      <c r="AC52" s="645">
        <f t="shared" si="4"/>
        <v>2.2789192146480373E-2</v>
      </c>
      <c r="AD52" s="646">
        <f>Recovery_OX!R47</f>
        <v>0</v>
      </c>
      <c r="AE52" s="605"/>
      <c r="AF52" s="649">
        <f>(AC52-AD52)*(1-Recovery_OX!U47)</f>
        <v>2.2789192146480373E-2</v>
      </c>
    </row>
    <row r="53" spans="2:32">
      <c r="B53" s="597">
        <f t="shared" si="1"/>
        <v>2036</v>
      </c>
      <c r="C53" s="642">
        <f>IF(Select2=1,Food!$K55,"")</f>
        <v>6.7516373985985496E-3</v>
      </c>
      <c r="D53" s="643">
        <f>IF(Select2=1,Paper!$K55,"")</f>
        <v>4.2949954940508126E-3</v>
      </c>
      <c r="E53" s="635">
        <f>IF(Select2=1,Nappies!$K55,"")</f>
        <v>5.8013590831956351E-3</v>
      </c>
      <c r="F53" s="643">
        <f>IF(Select2=1,Garden!$K55,"")</f>
        <v>0</v>
      </c>
      <c r="G53" s="635">
        <f>IF(Select2=1,Wood!$K55,"")</f>
        <v>0</v>
      </c>
      <c r="H53" s="643">
        <f>IF(Select2=1,Textiles!$K55,"")</f>
        <v>1.0168936333334318E-3</v>
      </c>
      <c r="I53" s="644">
        <f>Sludge!K55</f>
        <v>0</v>
      </c>
      <c r="J53" s="644" t="str">
        <f>IF(Select2=2,MSW!$K55,"")</f>
        <v/>
      </c>
      <c r="K53" s="644">
        <f>Industry!$K55</f>
        <v>0</v>
      </c>
      <c r="L53" s="645">
        <f t="shared" si="3"/>
        <v>1.7864885609178427E-2</v>
      </c>
      <c r="M53" s="646">
        <f>Recovery_OX!C48</f>
        <v>0</v>
      </c>
      <c r="N53" s="605"/>
      <c r="O53" s="647">
        <f>(L53-M53)*(1-Recovery_OX!F48)</f>
        <v>1.7864885609178427E-2</v>
      </c>
      <c r="P53" s="604"/>
      <c r="Q53" s="606"/>
      <c r="S53" s="648">
        <f t="shared" si="2"/>
        <v>2036</v>
      </c>
      <c r="T53" s="642">
        <f>IF(Select2=1,Food!$W55,"")</f>
        <v>4.5171525860382795E-3</v>
      </c>
      <c r="U53" s="643">
        <f>IF(Select2=1,Paper!$W55,"")</f>
        <v>8.8739576323363899E-3</v>
      </c>
      <c r="V53" s="635">
        <f>IF(Select2=1,Nappies!$W55,"")</f>
        <v>0</v>
      </c>
      <c r="W53" s="643">
        <f>IF(Select2=1,Garden!$W55,"")</f>
        <v>0</v>
      </c>
      <c r="X53" s="635">
        <f>IF(Select2=1,Wood!$W55,"")</f>
        <v>5.154201645490018E-3</v>
      </c>
      <c r="Y53" s="643">
        <f>IF(Select2=1,Textiles!$W55,"")</f>
        <v>1.1144039817352679E-3</v>
      </c>
      <c r="Z53" s="637">
        <f>Sludge!W55</f>
        <v>0</v>
      </c>
      <c r="AA53" s="637" t="str">
        <f>IF(Select2=2,MSW!$W55,"")</f>
        <v/>
      </c>
      <c r="AB53" s="644">
        <f>Industry!$W55</f>
        <v>0</v>
      </c>
      <c r="AC53" s="645">
        <f t="shared" si="4"/>
        <v>1.9659715845599959E-2</v>
      </c>
      <c r="AD53" s="646">
        <f>Recovery_OX!R48</f>
        <v>0</v>
      </c>
      <c r="AE53" s="605"/>
      <c r="AF53" s="649">
        <f>(AC53-AD53)*(1-Recovery_OX!U48)</f>
        <v>1.9659715845599959E-2</v>
      </c>
    </row>
    <row r="54" spans="2:32">
      <c r="B54" s="597">
        <f t="shared" si="1"/>
        <v>2037</v>
      </c>
      <c r="C54" s="642">
        <f>IF(Select2=1,Food!$K56,"")</f>
        <v>4.5257578918445236E-3</v>
      </c>
      <c r="D54" s="643">
        <f>IF(Select2=1,Paper!$K56,"")</f>
        <v>4.0046272551768729E-3</v>
      </c>
      <c r="E54" s="635">
        <f>IF(Select2=1,Nappies!$K56,"")</f>
        <v>4.8944025469340111E-3</v>
      </c>
      <c r="F54" s="643">
        <f>IF(Select2=1,Garden!$K56,"")</f>
        <v>0</v>
      </c>
      <c r="G54" s="635">
        <f>IF(Select2=1,Wood!$K56,"")</f>
        <v>0</v>
      </c>
      <c r="H54" s="643">
        <f>IF(Select2=1,Textiles!$K56,"")</f>
        <v>9.4814533922179709E-4</v>
      </c>
      <c r="I54" s="644">
        <f>Sludge!K56</f>
        <v>0</v>
      </c>
      <c r="J54" s="644" t="str">
        <f>IF(Select2=2,MSW!$K56,"")</f>
        <v/>
      </c>
      <c r="K54" s="644">
        <f>Industry!$K56</f>
        <v>0</v>
      </c>
      <c r="L54" s="645">
        <f t="shared" si="3"/>
        <v>1.4372933033177205E-2</v>
      </c>
      <c r="M54" s="646">
        <f>Recovery_OX!C49</f>
        <v>0</v>
      </c>
      <c r="N54" s="605"/>
      <c r="O54" s="647">
        <f>(L54-M54)*(1-Recovery_OX!F49)</f>
        <v>1.4372933033177205E-2</v>
      </c>
      <c r="P54" s="604"/>
      <c r="Q54" s="606"/>
      <c r="S54" s="648">
        <f t="shared" si="2"/>
        <v>2037</v>
      </c>
      <c r="T54" s="642">
        <f>IF(Select2=1,Food!$W56,"")</f>
        <v>3.0279379294231865E-3</v>
      </c>
      <c r="U54" s="643">
        <f>IF(Select2=1,Paper!$W56,"")</f>
        <v>8.2740232544976713E-3</v>
      </c>
      <c r="V54" s="635">
        <f>IF(Select2=1,Nappies!$W56,"")</f>
        <v>0</v>
      </c>
      <c r="W54" s="643">
        <f>IF(Select2=1,Garden!$W56,"")</f>
        <v>0</v>
      </c>
      <c r="X54" s="635">
        <f>IF(Select2=1,Wood!$W56,"")</f>
        <v>4.9769250253688226E-3</v>
      </c>
      <c r="Y54" s="643">
        <f>IF(Select2=1,Textiles!$W56,"")</f>
        <v>1.0390633854485451E-3</v>
      </c>
      <c r="Z54" s="637">
        <f>Sludge!W56</f>
        <v>0</v>
      </c>
      <c r="AA54" s="637" t="str">
        <f>IF(Select2=2,MSW!$W56,"")</f>
        <v/>
      </c>
      <c r="AB54" s="644">
        <f>Industry!$W56</f>
        <v>0</v>
      </c>
      <c r="AC54" s="645">
        <f t="shared" si="4"/>
        <v>1.7317949594738223E-2</v>
      </c>
      <c r="AD54" s="646">
        <f>Recovery_OX!R49</f>
        <v>0</v>
      </c>
      <c r="AE54" s="605"/>
      <c r="AF54" s="649">
        <f>(AC54-AD54)*(1-Recovery_OX!U49)</f>
        <v>1.7317949594738223E-2</v>
      </c>
    </row>
    <row r="55" spans="2:32">
      <c r="B55" s="597">
        <f t="shared" si="1"/>
        <v>2038</v>
      </c>
      <c r="C55" s="642">
        <f>IF(Select2=1,Food!$K57,"")</f>
        <v>3.0337062384073786E-3</v>
      </c>
      <c r="D55" s="643">
        <f>IF(Select2=1,Paper!$K57,"")</f>
        <v>3.7338897037538371E-3</v>
      </c>
      <c r="E55" s="635">
        <f>IF(Select2=1,Nappies!$K57,"")</f>
        <v>4.1292352271079559E-3</v>
      </c>
      <c r="F55" s="643">
        <f>IF(Select2=1,Garden!$K57,"")</f>
        <v>0</v>
      </c>
      <c r="G55" s="635">
        <f>IF(Select2=1,Wood!$K57,"")</f>
        <v>0</v>
      </c>
      <c r="H55" s="643">
        <f>IF(Select2=1,Textiles!$K57,"")</f>
        <v>8.8404485466303247E-4</v>
      </c>
      <c r="I55" s="644">
        <f>Sludge!K57</f>
        <v>0</v>
      </c>
      <c r="J55" s="644" t="str">
        <f>IF(Select2=2,MSW!$K57,"")</f>
        <v/>
      </c>
      <c r="K55" s="644">
        <f>Industry!$K57</f>
        <v>0</v>
      </c>
      <c r="L55" s="645">
        <f t="shared" si="3"/>
        <v>1.1780876023932203E-2</v>
      </c>
      <c r="M55" s="646">
        <f>Recovery_OX!C50</f>
        <v>0</v>
      </c>
      <c r="N55" s="605"/>
      <c r="O55" s="647">
        <f>(L55-M55)*(1-Recovery_OX!F50)</f>
        <v>1.1780876023932203E-2</v>
      </c>
      <c r="P55" s="604"/>
      <c r="Q55" s="606"/>
      <c r="S55" s="648">
        <f t="shared" si="2"/>
        <v>2038</v>
      </c>
      <c r="T55" s="642">
        <f>IF(Select2=1,Food!$W57,"")</f>
        <v>2.0296874922440091E-3</v>
      </c>
      <c r="U55" s="643">
        <f>IF(Select2=1,Paper!$W57,"")</f>
        <v>7.7146481482517296E-3</v>
      </c>
      <c r="V55" s="635">
        <f>IF(Select2=1,Nappies!$W57,"")</f>
        <v>0</v>
      </c>
      <c r="W55" s="643">
        <f>IF(Select2=1,Garden!$W57,"")</f>
        <v>0</v>
      </c>
      <c r="X55" s="635">
        <f>IF(Select2=1,Wood!$W57,"")</f>
        <v>4.8057457608039617E-3</v>
      </c>
      <c r="Y55" s="643">
        <f>IF(Select2=1,Textiles!$W57,"")</f>
        <v>9.6881627908277561E-4</v>
      </c>
      <c r="Z55" s="637">
        <f>Sludge!W57</f>
        <v>0</v>
      </c>
      <c r="AA55" s="637" t="str">
        <f>IF(Select2=2,MSW!$W57,"")</f>
        <v/>
      </c>
      <c r="AB55" s="644">
        <f>Industry!$W57</f>
        <v>0</v>
      </c>
      <c r="AC55" s="645">
        <f t="shared" si="4"/>
        <v>1.5518897680382476E-2</v>
      </c>
      <c r="AD55" s="646">
        <f>Recovery_OX!R50</f>
        <v>0</v>
      </c>
      <c r="AE55" s="605"/>
      <c r="AF55" s="649">
        <f>(AC55-AD55)*(1-Recovery_OX!U50)</f>
        <v>1.5518897680382476E-2</v>
      </c>
    </row>
    <row r="56" spans="2:32">
      <c r="B56" s="597">
        <f t="shared" si="1"/>
        <v>2039</v>
      </c>
      <c r="C56" s="642">
        <f>IF(Select2=1,Food!$K58,"")</f>
        <v>2.0335541053878407E-3</v>
      </c>
      <c r="D56" s="643">
        <f>IF(Select2=1,Paper!$K58,"")</f>
        <v>3.4814556839905296E-3</v>
      </c>
      <c r="E56" s="635">
        <f>IF(Select2=1,Nappies!$K58,"")</f>
        <v>3.48369048056136E-3</v>
      </c>
      <c r="F56" s="643">
        <f>IF(Select2=1,Garden!$K58,"")</f>
        <v>0</v>
      </c>
      <c r="G56" s="635">
        <f>IF(Select2=1,Wood!$K58,"")</f>
        <v>0</v>
      </c>
      <c r="H56" s="643">
        <f>IF(Select2=1,Textiles!$K58,"")</f>
        <v>8.2427795900746371E-4</v>
      </c>
      <c r="I56" s="644">
        <f>Sludge!K58</f>
        <v>0</v>
      </c>
      <c r="J56" s="644" t="str">
        <f>IF(Select2=2,MSW!$K58,"")</f>
        <v/>
      </c>
      <c r="K56" s="644">
        <f>Industry!$K58</f>
        <v>0</v>
      </c>
      <c r="L56" s="645">
        <f t="shared" si="3"/>
        <v>9.8229782289471941E-3</v>
      </c>
      <c r="M56" s="646">
        <f>Recovery_OX!C51</f>
        <v>0</v>
      </c>
      <c r="N56" s="605"/>
      <c r="O56" s="647">
        <f>(L56-M56)*(1-Recovery_OX!F51)</f>
        <v>9.8229782289471941E-3</v>
      </c>
      <c r="P56" s="604"/>
      <c r="Q56" s="606"/>
      <c r="S56" s="648">
        <f t="shared" si="2"/>
        <v>2039</v>
      </c>
      <c r="T56" s="642">
        <f>IF(Select2=1,Food!$W58,"")</f>
        <v>1.3605402132389653E-3</v>
      </c>
      <c r="U56" s="643">
        <f>IF(Select2=1,Paper!$W58,"")</f>
        <v>7.1930902561787805E-3</v>
      </c>
      <c r="V56" s="635">
        <f>IF(Select2=1,Nappies!$W58,"")</f>
        <v>0</v>
      </c>
      <c r="W56" s="643">
        <f>IF(Select2=1,Garden!$W58,"")</f>
        <v>0</v>
      </c>
      <c r="X56" s="635">
        <f>IF(Select2=1,Wood!$W58,"")</f>
        <v>4.6404541357891443E-3</v>
      </c>
      <c r="Y56" s="643">
        <f>IF(Select2=1,Textiles!$W58,"")</f>
        <v>9.0331831124105632E-4</v>
      </c>
      <c r="Z56" s="637">
        <f>Sludge!W58</f>
        <v>0</v>
      </c>
      <c r="AA56" s="637" t="str">
        <f>IF(Select2=2,MSW!$W58,"")</f>
        <v/>
      </c>
      <c r="AB56" s="644">
        <f>Industry!$W58</f>
        <v>0</v>
      </c>
      <c r="AC56" s="645">
        <f t="shared" si="4"/>
        <v>1.4097402916447946E-2</v>
      </c>
      <c r="AD56" s="646">
        <f>Recovery_OX!R51</f>
        <v>0</v>
      </c>
      <c r="AE56" s="605"/>
      <c r="AF56" s="649">
        <f>(AC56-AD56)*(1-Recovery_OX!U51)</f>
        <v>1.4097402916447946E-2</v>
      </c>
    </row>
    <row r="57" spans="2:32">
      <c r="B57" s="597">
        <f t="shared" si="1"/>
        <v>2040</v>
      </c>
      <c r="C57" s="642">
        <f>IF(Select2=1,Food!$K59,"")</f>
        <v>1.3631320815395407E-3</v>
      </c>
      <c r="D57" s="643">
        <f>IF(Select2=1,Paper!$K59,"")</f>
        <v>3.2460877640292053E-3</v>
      </c>
      <c r="E57" s="635">
        <f>IF(Select2=1,Nappies!$K59,"")</f>
        <v>2.9390670903613678E-3</v>
      </c>
      <c r="F57" s="643">
        <f>IF(Select2=1,Garden!$K59,"")</f>
        <v>0</v>
      </c>
      <c r="G57" s="635">
        <f>IF(Select2=1,Wood!$K59,"")</f>
        <v>0</v>
      </c>
      <c r="H57" s="643">
        <f>IF(Select2=1,Textiles!$K59,"")</f>
        <v>7.6855167486324766E-4</v>
      </c>
      <c r="I57" s="644">
        <f>Sludge!K59</f>
        <v>0</v>
      </c>
      <c r="J57" s="644" t="str">
        <f>IF(Select2=2,MSW!$K59,"")</f>
        <v/>
      </c>
      <c r="K57" s="644">
        <f>Industry!$K59</f>
        <v>0</v>
      </c>
      <c r="L57" s="645">
        <f t="shared" si="3"/>
        <v>8.3168386107933621E-3</v>
      </c>
      <c r="M57" s="646">
        <f>Recovery_OX!C52</f>
        <v>0</v>
      </c>
      <c r="N57" s="605"/>
      <c r="O57" s="647">
        <f>(L57-M57)*(1-Recovery_OX!F52)</f>
        <v>8.3168386107933621E-3</v>
      </c>
      <c r="P57" s="604"/>
      <c r="Q57" s="606"/>
      <c r="S57" s="648">
        <f t="shared" si="2"/>
        <v>2040</v>
      </c>
      <c r="T57" s="642">
        <f>IF(Select2=1,Food!$W59,"")</f>
        <v>9.1199737837168175E-4</v>
      </c>
      <c r="U57" s="643">
        <f>IF(Select2=1,Paper!$W59,"")</f>
        <v>6.7067929008867901E-3</v>
      </c>
      <c r="V57" s="635">
        <f>IF(Select2=1,Nappies!$W59,"")</f>
        <v>0</v>
      </c>
      <c r="W57" s="643">
        <f>IF(Select2=1,Garden!$W59,"")</f>
        <v>0</v>
      </c>
      <c r="X57" s="635">
        <f>IF(Select2=1,Wood!$W59,"")</f>
        <v>4.4808476474128226E-3</v>
      </c>
      <c r="Y57" s="643">
        <f>IF(Select2=1,Textiles!$W59,"")</f>
        <v>8.42248410809039E-4</v>
      </c>
      <c r="Z57" s="637">
        <f>Sludge!W59</f>
        <v>0</v>
      </c>
      <c r="AA57" s="637" t="str">
        <f>IF(Select2=2,MSW!$W59,"")</f>
        <v/>
      </c>
      <c r="AB57" s="644">
        <f>Industry!$W59</f>
        <v>0</v>
      </c>
      <c r="AC57" s="645">
        <f t="shared" si="4"/>
        <v>1.2941886337480335E-2</v>
      </c>
      <c r="AD57" s="646">
        <f>Recovery_OX!R52</f>
        <v>0</v>
      </c>
      <c r="AE57" s="605"/>
      <c r="AF57" s="649">
        <f>(AC57-AD57)*(1-Recovery_OX!U52)</f>
        <v>1.2941886337480335E-2</v>
      </c>
    </row>
    <row r="58" spans="2:32">
      <c r="B58" s="597">
        <f t="shared" si="1"/>
        <v>2041</v>
      </c>
      <c r="C58" s="642">
        <f>IF(Select2=1,Food!$K60,"")</f>
        <v>9.1373475965024161E-4</v>
      </c>
      <c r="D58" s="643">
        <f>IF(Select2=1,Paper!$K60,"")</f>
        <v>3.0266321700531491E-3</v>
      </c>
      <c r="E58" s="635">
        <f>IF(Select2=1,Nappies!$K60,"")</f>
        <v>2.4795874977541904E-3</v>
      </c>
      <c r="F58" s="643">
        <f>IF(Select2=1,Garden!$K60,"")</f>
        <v>0</v>
      </c>
      <c r="G58" s="635">
        <f>IF(Select2=1,Wood!$K60,"")</f>
        <v>0</v>
      </c>
      <c r="H58" s="643">
        <f>IF(Select2=1,Textiles!$K60,"")</f>
        <v>7.1659283192085799E-4</v>
      </c>
      <c r="I58" s="644">
        <f>Sludge!K60</f>
        <v>0</v>
      </c>
      <c r="J58" s="644" t="str">
        <f>IF(Select2=2,MSW!$K60,"")</f>
        <v/>
      </c>
      <c r="K58" s="644">
        <f>Industry!$K60</f>
        <v>0</v>
      </c>
      <c r="L58" s="645">
        <f t="shared" si="3"/>
        <v>7.1365472593784389E-3</v>
      </c>
      <c r="M58" s="646">
        <f>Recovery_OX!C53</f>
        <v>0</v>
      </c>
      <c r="N58" s="605"/>
      <c r="O58" s="647">
        <f>(L58-M58)*(1-Recovery_OX!F53)</f>
        <v>7.1365472593784389E-3</v>
      </c>
      <c r="P58" s="604"/>
      <c r="Q58" s="606"/>
      <c r="S58" s="648">
        <f t="shared" si="2"/>
        <v>2041</v>
      </c>
      <c r="T58" s="642">
        <f>IF(Select2=1,Food!$W60,"")</f>
        <v>6.1133012465448811E-4</v>
      </c>
      <c r="U58" s="643">
        <f>IF(Select2=1,Paper!$W60,"")</f>
        <v>6.2533722521759304E-3</v>
      </c>
      <c r="V58" s="635">
        <f>IF(Select2=1,Nappies!$W60,"")</f>
        <v>0</v>
      </c>
      <c r="W58" s="643">
        <f>IF(Select2=1,Garden!$W60,"")</f>
        <v>0</v>
      </c>
      <c r="X58" s="635">
        <f>IF(Select2=1,Wood!$W60,"")</f>
        <v>4.3267307577667963E-3</v>
      </c>
      <c r="Y58" s="643">
        <f>IF(Select2=1,Textiles!$W60,"")</f>
        <v>7.8530721306395413E-4</v>
      </c>
      <c r="Z58" s="637">
        <f>Sludge!W60</f>
        <v>0</v>
      </c>
      <c r="AA58" s="637" t="str">
        <f>IF(Select2=2,MSW!$W60,"")</f>
        <v/>
      </c>
      <c r="AB58" s="644">
        <f>Industry!$W60</f>
        <v>0</v>
      </c>
      <c r="AC58" s="645">
        <f t="shared" si="4"/>
        <v>1.197674034766117E-2</v>
      </c>
      <c r="AD58" s="646">
        <f>Recovery_OX!R53</f>
        <v>0</v>
      </c>
      <c r="AE58" s="605"/>
      <c r="AF58" s="649">
        <f>(AC58-AD58)*(1-Recovery_OX!U53)</f>
        <v>1.197674034766117E-2</v>
      </c>
    </row>
    <row r="59" spans="2:32">
      <c r="B59" s="597">
        <f t="shared" si="1"/>
        <v>2042</v>
      </c>
      <c r="C59" s="642">
        <f>IF(Select2=1,Food!$K61,"")</f>
        <v>6.1249472615311387E-4</v>
      </c>
      <c r="D59" s="643">
        <f>IF(Select2=1,Paper!$K61,"")</f>
        <v>2.8220131304860854E-3</v>
      </c>
      <c r="E59" s="635">
        <f>IF(Select2=1,Nappies!$K61,"")</f>
        <v>2.0919407315274749E-3</v>
      </c>
      <c r="F59" s="643">
        <f>IF(Select2=1,Garden!$K61,"")</f>
        <v>0</v>
      </c>
      <c r="G59" s="635">
        <f>IF(Select2=1,Wood!$K61,"")</f>
        <v>0</v>
      </c>
      <c r="H59" s="643">
        <f>IF(Select2=1,Textiles!$K61,"")</f>
        <v>6.6814672787190977E-4</v>
      </c>
      <c r="I59" s="644">
        <f>Sludge!K61</f>
        <v>0</v>
      </c>
      <c r="J59" s="644" t="str">
        <f>IF(Select2=2,MSW!$K61,"")</f>
        <v/>
      </c>
      <c r="K59" s="644">
        <f>Industry!$K61</f>
        <v>0</v>
      </c>
      <c r="L59" s="645">
        <f t="shared" si="3"/>
        <v>6.1945953160385848E-3</v>
      </c>
      <c r="M59" s="646">
        <f>Recovery_OX!C54</f>
        <v>0</v>
      </c>
      <c r="N59" s="605"/>
      <c r="O59" s="647">
        <f>(L59-M59)*(1-Recovery_OX!F54)</f>
        <v>6.1945953160385848E-3</v>
      </c>
      <c r="P59" s="604"/>
      <c r="Q59" s="606"/>
      <c r="S59" s="648">
        <f t="shared" si="2"/>
        <v>2042</v>
      </c>
      <c r="T59" s="642">
        <f>IF(Select2=1,Food!$W61,"")</f>
        <v>4.0978683730136961E-4</v>
      </c>
      <c r="U59" s="643">
        <f>IF(Select2=1,Paper!$W61,"")</f>
        <v>5.8306056415001785E-3</v>
      </c>
      <c r="V59" s="635">
        <f>IF(Select2=1,Nappies!$W61,"")</f>
        <v>0</v>
      </c>
      <c r="W59" s="643">
        <f>IF(Select2=1,Garden!$W61,"")</f>
        <v>0</v>
      </c>
      <c r="X59" s="635">
        <f>IF(Select2=1,Wood!$W61,"")</f>
        <v>4.177914654387823E-3</v>
      </c>
      <c r="Y59" s="643">
        <f>IF(Select2=1,Textiles!$W61,"")</f>
        <v>7.3221559218839471E-4</v>
      </c>
      <c r="Z59" s="637">
        <f>Sludge!W61</f>
        <v>0</v>
      </c>
      <c r="AA59" s="637" t="str">
        <f>IF(Select2=2,MSW!$W61,"")</f>
        <v/>
      </c>
      <c r="AB59" s="644">
        <f>Industry!$W61</f>
        <v>0</v>
      </c>
      <c r="AC59" s="645">
        <f t="shared" si="4"/>
        <v>1.1150522725377766E-2</v>
      </c>
      <c r="AD59" s="646">
        <f>Recovery_OX!R54</f>
        <v>0</v>
      </c>
      <c r="AE59" s="605"/>
      <c r="AF59" s="649">
        <f>(AC59-AD59)*(1-Recovery_OX!U54)</f>
        <v>1.1150522725377766E-2</v>
      </c>
    </row>
    <row r="60" spans="2:32">
      <c r="B60" s="597">
        <f t="shared" si="1"/>
        <v>2043</v>
      </c>
      <c r="C60" s="642">
        <f>IF(Select2=1,Food!$K62,"")</f>
        <v>4.1056749303154157E-4</v>
      </c>
      <c r="D60" s="643">
        <f>IF(Select2=1,Paper!$K62,"")</f>
        <v>2.6312276025586643E-3</v>
      </c>
      <c r="E60" s="635">
        <f>IF(Select2=1,Nappies!$K62,"")</f>
        <v>1.764896793594632E-3</v>
      </c>
      <c r="F60" s="643">
        <f>IF(Select2=1,Garden!$K62,"")</f>
        <v>0</v>
      </c>
      <c r="G60" s="635">
        <f>IF(Select2=1,Wood!$K62,"")</f>
        <v>0</v>
      </c>
      <c r="H60" s="643">
        <f>IF(Select2=1,Textiles!$K62,"")</f>
        <v>6.229758798581501E-4</v>
      </c>
      <c r="I60" s="644">
        <f>Sludge!K62</f>
        <v>0</v>
      </c>
      <c r="J60" s="644" t="str">
        <f>IF(Select2=2,MSW!$K62,"")</f>
        <v/>
      </c>
      <c r="K60" s="644">
        <f>Industry!$K62</f>
        <v>0</v>
      </c>
      <c r="L60" s="645">
        <f t="shared" si="3"/>
        <v>5.4296677690429881E-3</v>
      </c>
      <c r="M60" s="646">
        <f>Recovery_OX!C55</f>
        <v>0</v>
      </c>
      <c r="N60" s="605"/>
      <c r="O60" s="647">
        <f>(L60-M60)*(1-Recovery_OX!F55)</f>
        <v>5.4296677690429881E-3</v>
      </c>
      <c r="P60" s="604"/>
      <c r="Q60" s="606"/>
      <c r="S60" s="648">
        <f t="shared" si="2"/>
        <v>2043</v>
      </c>
      <c r="T60" s="642">
        <f>IF(Select2=1,Food!$W62,"")</f>
        <v>2.7468833164465307E-4</v>
      </c>
      <c r="U60" s="643">
        <f>IF(Select2=1,Paper!$W62,"")</f>
        <v>5.4364206664435236E-3</v>
      </c>
      <c r="V60" s="635">
        <f>IF(Select2=1,Nappies!$W62,"")</f>
        <v>0</v>
      </c>
      <c r="W60" s="643">
        <f>IF(Select2=1,Garden!$W62,"")</f>
        <v>0</v>
      </c>
      <c r="X60" s="635">
        <f>IF(Select2=1,Wood!$W62,"")</f>
        <v>4.0342170189387409E-3</v>
      </c>
      <c r="Y60" s="643">
        <f>IF(Select2=1,Textiles!$W62,"")</f>
        <v>6.8271329299523327E-4</v>
      </c>
      <c r="Z60" s="637">
        <f>Sludge!W62</f>
        <v>0</v>
      </c>
      <c r="AA60" s="637" t="str">
        <f>IF(Select2=2,MSW!$W62,"")</f>
        <v/>
      </c>
      <c r="AB60" s="644">
        <f>Industry!$W62</f>
        <v>0</v>
      </c>
      <c r="AC60" s="645">
        <f t="shared" si="4"/>
        <v>1.042803931002215E-2</v>
      </c>
      <c r="AD60" s="646">
        <f>Recovery_OX!R55</f>
        <v>0</v>
      </c>
      <c r="AE60" s="605"/>
      <c r="AF60" s="649">
        <f>(AC60-AD60)*(1-Recovery_OX!U55)</f>
        <v>1.042803931002215E-2</v>
      </c>
    </row>
    <row r="61" spans="2:32">
      <c r="B61" s="597">
        <f t="shared" si="1"/>
        <v>2044</v>
      </c>
      <c r="C61" s="642">
        <f>IF(Select2=1,Food!$K63,"")</f>
        <v>2.7521162082963995E-4</v>
      </c>
      <c r="D61" s="643">
        <f>IF(Select2=1,Paper!$K63,"")</f>
        <v>2.4533403553916432E-3</v>
      </c>
      <c r="E61" s="635">
        <f>IF(Select2=1,Nappies!$K63,"")</f>
        <v>1.4889813296795609E-3</v>
      </c>
      <c r="F61" s="643">
        <f>IF(Select2=1,Garden!$K63,"")</f>
        <v>0</v>
      </c>
      <c r="G61" s="635">
        <f>IF(Select2=1,Wood!$K63,"")</f>
        <v>0</v>
      </c>
      <c r="H61" s="643">
        <f>IF(Select2=1,Textiles!$K63,"")</f>
        <v>5.808588603302097E-4</v>
      </c>
      <c r="I61" s="644">
        <f>Sludge!K63</f>
        <v>0</v>
      </c>
      <c r="J61" s="644" t="str">
        <f>IF(Select2=2,MSW!$K63,"")</f>
        <v/>
      </c>
      <c r="K61" s="644">
        <f>Industry!$K63</f>
        <v>0</v>
      </c>
      <c r="L61" s="645">
        <f t="shared" si="3"/>
        <v>4.7983921662310535E-3</v>
      </c>
      <c r="M61" s="646">
        <f>Recovery_OX!C56</f>
        <v>0</v>
      </c>
      <c r="N61" s="605"/>
      <c r="O61" s="647">
        <f>(L61-M61)*(1-Recovery_OX!F56)</f>
        <v>4.7983921662310535E-3</v>
      </c>
      <c r="P61" s="604"/>
      <c r="Q61" s="606"/>
      <c r="S61" s="648">
        <f t="shared" si="2"/>
        <v>2044</v>
      </c>
      <c r="T61" s="642">
        <f>IF(Select2=1,Food!$W63,"")</f>
        <v>1.8412909511349683E-4</v>
      </c>
      <c r="U61" s="643">
        <f>IF(Select2=1,Paper!$W63,"")</f>
        <v>5.0688850318009182E-3</v>
      </c>
      <c r="V61" s="635">
        <f>IF(Select2=1,Nappies!$W63,"")</f>
        <v>0</v>
      </c>
      <c r="W61" s="643">
        <f>IF(Select2=1,Garden!$W63,"")</f>
        <v>0</v>
      </c>
      <c r="X61" s="635">
        <f>IF(Select2=1,Wood!$W63,"")</f>
        <v>3.8954618038457016E-3</v>
      </c>
      <c r="Y61" s="643">
        <f>IF(Select2=1,Textiles!$W63,"")</f>
        <v>6.3655765515639447E-4</v>
      </c>
      <c r="Z61" s="637">
        <f>Sludge!W63</f>
        <v>0</v>
      </c>
      <c r="AA61" s="637" t="str">
        <f>IF(Select2=2,MSW!$W63,"")</f>
        <v/>
      </c>
      <c r="AB61" s="644">
        <f>Industry!$W63</f>
        <v>0</v>
      </c>
      <c r="AC61" s="645">
        <f t="shared" si="4"/>
        <v>9.78503358591651E-3</v>
      </c>
      <c r="AD61" s="646">
        <f>Recovery_OX!R56</f>
        <v>0</v>
      </c>
      <c r="AE61" s="605"/>
      <c r="AF61" s="649">
        <f>(AC61-AD61)*(1-Recovery_OX!U56)</f>
        <v>9.78503358591651E-3</v>
      </c>
    </row>
    <row r="62" spans="2:32">
      <c r="B62" s="597">
        <f t="shared" si="1"/>
        <v>2045</v>
      </c>
      <c r="C62" s="642">
        <f>IF(Select2=1,Food!$K64,"")</f>
        <v>1.8447986634406716E-4</v>
      </c>
      <c r="D62" s="643">
        <f>IF(Select2=1,Paper!$K64,"")</f>
        <v>2.287479385493031E-3</v>
      </c>
      <c r="E62" s="635">
        <f>IF(Select2=1,Nappies!$K64,"")</f>
        <v>1.2562011604195463E-3</v>
      </c>
      <c r="F62" s="643">
        <f>IF(Select2=1,Garden!$K64,"")</f>
        <v>0</v>
      </c>
      <c r="G62" s="635">
        <f>IF(Select2=1,Wood!$K64,"")</f>
        <v>0</v>
      </c>
      <c r="H62" s="643">
        <f>IF(Select2=1,Textiles!$K64,"")</f>
        <v>5.4158921160949976E-4</v>
      </c>
      <c r="I62" s="644">
        <f>Sludge!K64</f>
        <v>0</v>
      </c>
      <c r="J62" s="644" t="str">
        <f>IF(Select2=2,MSW!$K64,"")</f>
        <v/>
      </c>
      <c r="K62" s="644">
        <f>Industry!$K64</f>
        <v>0</v>
      </c>
      <c r="L62" s="645">
        <f t="shared" si="3"/>
        <v>4.2697496238661443E-3</v>
      </c>
      <c r="M62" s="646">
        <f>Recovery_OX!C57</f>
        <v>0</v>
      </c>
      <c r="N62" s="605"/>
      <c r="O62" s="647">
        <f>(L62-M62)*(1-Recovery_OX!F57)</f>
        <v>4.2697496238661443E-3</v>
      </c>
      <c r="P62" s="604"/>
      <c r="Q62" s="606"/>
      <c r="S62" s="648">
        <f t="shared" si="2"/>
        <v>2045</v>
      </c>
      <c r="T62" s="642">
        <f>IF(Select2=1,Food!$W64,"")</f>
        <v>1.2342542351297982E-4</v>
      </c>
      <c r="U62" s="643">
        <f>IF(Select2=1,Paper!$W64,"")</f>
        <v>4.7261970774649421E-3</v>
      </c>
      <c r="V62" s="635">
        <f>IF(Select2=1,Nappies!$W64,"")</f>
        <v>0</v>
      </c>
      <c r="W62" s="643">
        <f>IF(Select2=1,Garden!$W64,"")</f>
        <v>0</v>
      </c>
      <c r="X62" s="635">
        <f>IF(Select2=1,Wood!$W64,"")</f>
        <v>3.7614790166178797E-3</v>
      </c>
      <c r="Y62" s="643">
        <f>IF(Select2=1,Textiles!$W64,"")</f>
        <v>5.9352242368164389E-4</v>
      </c>
      <c r="Z62" s="637">
        <f>Sludge!W64</f>
        <v>0</v>
      </c>
      <c r="AA62" s="637" t="str">
        <f>IF(Select2=2,MSW!$W64,"")</f>
        <v/>
      </c>
      <c r="AB62" s="644">
        <f>Industry!$W64</f>
        <v>0</v>
      </c>
      <c r="AC62" s="645">
        <f t="shared" si="4"/>
        <v>9.2046239412774469E-3</v>
      </c>
      <c r="AD62" s="646">
        <f>Recovery_OX!R57</f>
        <v>0</v>
      </c>
      <c r="AE62" s="605"/>
      <c r="AF62" s="649">
        <f>(AC62-AD62)*(1-Recovery_OX!U57)</f>
        <v>9.2046239412774469E-3</v>
      </c>
    </row>
    <row r="63" spans="2:32">
      <c r="B63" s="597">
        <f t="shared" si="1"/>
        <v>2046</v>
      </c>
      <c r="C63" s="642">
        <f>IF(Select2=1,Food!$K65,"")</f>
        <v>1.2366055250040371E-4</v>
      </c>
      <c r="D63" s="643">
        <f>IF(Select2=1,Paper!$K65,"")</f>
        <v>2.1328316421959583E-3</v>
      </c>
      <c r="E63" s="635">
        <f>IF(Select2=1,Nappies!$K65,"")</f>
        <v>1.0598127216135209E-3</v>
      </c>
      <c r="F63" s="643">
        <f>IF(Select2=1,Garden!$K65,"")</f>
        <v>0</v>
      </c>
      <c r="G63" s="635">
        <f>IF(Select2=1,Wood!$K65,"")</f>
        <v>0</v>
      </c>
      <c r="H63" s="643">
        <f>IF(Select2=1,Textiles!$K65,"")</f>
        <v>5.0497443383243248E-4</v>
      </c>
      <c r="I63" s="644">
        <f>Sludge!K65</f>
        <v>0</v>
      </c>
      <c r="J63" s="644" t="str">
        <f>IF(Select2=2,MSW!$K65,"")</f>
        <v/>
      </c>
      <c r="K63" s="644">
        <f>Industry!$K65</f>
        <v>0</v>
      </c>
      <c r="L63" s="645">
        <f t="shared" si="3"/>
        <v>3.8212793501423157E-3</v>
      </c>
      <c r="M63" s="646">
        <f>Recovery_OX!C58</f>
        <v>0</v>
      </c>
      <c r="N63" s="605"/>
      <c r="O63" s="647">
        <f>(L63-M63)*(1-Recovery_OX!F58)</f>
        <v>3.8212793501423157E-3</v>
      </c>
      <c r="P63" s="604"/>
      <c r="Q63" s="606"/>
      <c r="S63" s="648">
        <f t="shared" si="2"/>
        <v>2046</v>
      </c>
      <c r="T63" s="642">
        <f>IF(Select2=1,Food!$W65,"")</f>
        <v>8.2734535571188904E-5</v>
      </c>
      <c r="U63" s="643">
        <f>IF(Select2=1,Paper!$W65,"")</f>
        <v>4.4066769466858668E-3</v>
      </c>
      <c r="V63" s="635">
        <f>IF(Select2=1,Nappies!$W65,"")</f>
        <v>0</v>
      </c>
      <c r="W63" s="643">
        <f>IF(Select2=1,Garden!$W65,"")</f>
        <v>0</v>
      </c>
      <c r="X63" s="635">
        <f>IF(Select2=1,Wood!$W65,"")</f>
        <v>3.6321045115854092E-3</v>
      </c>
      <c r="Y63" s="643">
        <f>IF(Select2=1,Textiles!$W65,"")</f>
        <v>5.5339663981636455E-4</v>
      </c>
      <c r="Z63" s="637">
        <f>Sludge!W65</f>
        <v>0</v>
      </c>
      <c r="AA63" s="637" t="str">
        <f>IF(Select2=2,MSW!$W65,"")</f>
        <v/>
      </c>
      <c r="AB63" s="644">
        <f>Industry!$W65</f>
        <v>0</v>
      </c>
      <c r="AC63" s="645">
        <f t="shared" si="4"/>
        <v>8.6749126336588302E-3</v>
      </c>
      <c r="AD63" s="646">
        <f>Recovery_OX!R58</f>
        <v>0</v>
      </c>
      <c r="AE63" s="605"/>
      <c r="AF63" s="649">
        <f>(AC63-AD63)*(1-Recovery_OX!U58)</f>
        <v>8.6749126336588302E-3</v>
      </c>
    </row>
    <row r="64" spans="2:32">
      <c r="B64" s="597">
        <f t="shared" si="1"/>
        <v>2047</v>
      </c>
      <c r="C64" s="642">
        <f>IF(Select2=1,Food!$K66,"")</f>
        <v>8.2892147244863212E-5</v>
      </c>
      <c r="D64" s="643">
        <f>IF(Select2=1,Paper!$K66,"")</f>
        <v>1.9886390420833663E-3</v>
      </c>
      <c r="E64" s="635">
        <f>IF(Select2=1,Nappies!$K66,"")</f>
        <v>8.9412670540658544E-4</v>
      </c>
      <c r="F64" s="643">
        <f>IF(Select2=1,Garden!$K66,"")</f>
        <v>0</v>
      </c>
      <c r="G64" s="635">
        <f>IF(Select2=1,Wood!$K66,"")</f>
        <v>0</v>
      </c>
      <c r="H64" s="643">
        <f>IF(Select2=1,Textiles!$K66,"")</f>
        <v>4.7083504131586529E-4</v>
      </c>
      <c r="I64" s="644">
        <f>Sludge!K66</f>
        <v>0</v>
      </c>
      <c r="J64" s="644" t="str">
        <f>IF(Select2=2,MSW!$K66,"")</f>
        <v/>
      </c>
      <c r="K64" s="644">
        <f>Industry!$K66</f>
        <v>0</v>
      </c>
      <c r="L64" s="645">
        <f t="shared" si="3"/>
        <v>3.4364929360506803E-3</v>
      </c>
      <c r="M64" s="646">
        <f>Recovery_OX!C59</f>
        <v>0</v>
      </c>
      <c r="N64" s="605"/>
      <c r="O64" s="647">
        <f>(L64-M64)*(1-Recovery_OX!F59)</f>
        <v>3.4364929360506803E-3</v>
      </c>
      <c r="P64" s="604"/>
      <c r="Q64" s="606"/>
      <c r="S64" s="648">
        <f t="shared" si="2"/>
        <v>2047</v>
      </c>
      <c r="T64" s="642">
        <f>IF(Select2=1,Food!$W66,"")</f>
        <v>5.5458617692816584E-5</v>
      </c>
      <c r="U64" s="643">
        <f>IF(Select2=1,Paper!$W66,"")</f>
        <v>4.1087583514119157E-3</v>
      </c>
      <c r="V64" s="635">
        <f>IF(Select2=1,Nappies!$W66,"")</f>
        <v>0</v>
      </c>
      <c r="W64" s="643">
        <f>IF(Select2=1,Garden!$W66,"")</f>
        <v>0</v>
      </c>
      <c r="X64" s="635">
        <f>IF(Select2=1,Wood!$W66,"")</f>
        <v>3.5071797888004139E-3</v>
      </c>
      <c r="Y64" s="643">
        <f>IF(Select2=1,Textiles!$W66,"")</f>
        <v>5.1598360692149637E-4</v>
      </c>
      <c r="Z64" s="637">
        <f>Sludge!W66</f>
        <v>0</v>
      </c>
      <c r="AA64" s="637" t="str">
        <f>IF(Select2=2,MSW!$W66,"")</f>
        <v/>
      </c>
      <c r="AB64" s="644">
        <f>Industry!$W66</f>
        <v>0</v>
      </c>
      <c r="AC64" s="645">
        <f t="shared" si="4"/>
        <v>8.1873803648266422E-3</v>
      </c>
      <c r="AD64" s="646">
        <f>Recovery_OX!R59</f>
        <v>0</v>
      </c>
      <c r="AE64" s="605"/>
      <c r="AF64" s="649">
        <f>(AC64-AD64)*(1-Recovery_OX!U59)</f>
        <v>8.1873803648266422E-3</v>
      </c>
    </row>
    <row r="65" spans="2:32">
      <c r="B65" s="597">
        <f t="shared" si="1"/>
        <v>2048</v>
      </c>
      <c r="C65" s="642">
        <f>IF(Select2=1,Food!$K67,"")</f>
        <v>5.5564267957169696E-5</v>
      </c>
      <c r="D65" s="643">
        <f>IF(Select2=1,Paper!$K67,"")</f>
        <v>1.8541947528622157E-3</v>
      </c>
      <c r="E65" s="635">
        <f>IF(Select2=1,Nappies!$K67,"")</f>
        <v>7.5434324293077563E-4</v>
      </c>
      <c r="F65" s="643">
        <f>IF(Select2=1,Garden!$K67,"")</f>
        <v>0</v>
      </c>
      <c r="G65" s="635">
        <f>IF(Select2=1,Wood!$K67,"")</f>
        <v>0</v>
      </c>
      <c r="H65" s="643">
        <f>IF(Select2=1,Textiles!$K67,"")</f>
        <v>4.3900368271807466E-4</v>
      </c>
      <c r="I65" s="644">
        <f>Sludge!K67</f>
        <v>0</v>
      </c>
      <c r="J65" s="644" t="str">
        <f>IF(Select2=2,MSW!$K67,"")</f>
        <v/>
      </c>
      <c r="K65" s="644">
        <f>Industry!$K67</f>
        <v>0</v>
      </c>
      <c r="L65" s="645">
        <f t="shared" si="3"/>
        <v>3.1031059464682355E-3</v>
      </c>
      <c r="M65" s="646">
        <f>Recovery_OX!C60</f>
        <v>0</v>
      </c>
      <c r="N65" s="605"/>
      <c r="O65" s="647">
        <f>(L65-M65)*(1-Recovery_OX!F60)</f>
        <v>3.1031059464682355E-3</v>
      </c>
      <c r="P65" s="604"/>
      <c r="Q65" s="606"/>
      <c r="S65" s="648">
        <f t="shared" si="2"/>
        <v>2048</v>
      </c>
      <c r="T65" s="642">
        <f>IF(Select2=1,Food!$W67,"")</f>
        <v>3.7175023164921732E-5</v>
      </c>
      <c r="U65" s="643">
        <f>IF(Select2=1,Paper!$W67,"")</f>
        <v>3.8309808943434226E-3</v>
      </c>
      <c r="V65" s="635">
        <f>IF(Select2=1,Nappies!$W67,"")</f>
        <v>0</v>
      </c>
      <c r="W65" s="643">
        <f>IF(Select2=1,Garden!$W67,"")</f>
        <v>0</v>
      </c>
      <c r="X65" s="635">
        <f>IF(Select2=1,Wood!$W67,"")</f>
        <v>3.3865517998547473E-3</v>
      </c>
      <c r="Y65" s="643">
        <f>IF(Select2=1,Textiles!$W67,"")</f>
        <v>4.8109992626638328E-4</v>
      </c>
      <c r="Z65" s="637">
        <f>Sludge!W67</f>
        <v>0</v>
      </c>
      <c r="AA65" s="637" t="str">
        <f>IF(Select2=2,MSW!$W67,"")</f>
        <v/>
      </c>
      <c r="AB65" s="644">
        <f>Industry!$W67</f>
        <v>0</v>
      </c>
      <c r="AC65" s="645">
        <f t="shared" si="4"/>
        <v>7.7358076436294752E-3</v>
      </c>
      <c r="AD65" s="646">
        <f>Recovery_OX!R60</f>
        <v>0</v>
      </c>
      <c r="AE65" s="605"/>
      <c r="AF65" s="649">
        <f>(AC65-AD65)*(1-Recovery_OX!U60)</f>
        <v>7.7358076436294752E-3</v>
      </c>
    </row>
    <row r="66" spans="2:32">
      <c r="B66" s="597">
        <f t="shared" si="1"/>
        <v>2049</v>
      </c>
      <c r="C66" s="642">
        <f>IF(Select2=1,Food!$K68,"")</f>
        <v>3.7245842654986587E-5</v>
      </c>
      <c r="D66" s="643">
        <f>IF(Select2=1,Paper!$K68,"")</f>
        <v>1.728839728470767E-3</v>
      </c>
      <c r="E66" s="635">
        <f>IF(Select2=1,Nappies!$K68,"")</f>
        <v>6.3641285369791427E-4</v>
      </c>
      <c r="F66" s="643">
        <f>IF(Select2=1,Garden!$K68,"")</f>
        <v>0</v>
      </c>
      <c r="G66" s="635">
        <f>IF(Select2=1,Wood!$K68,"")</f>
        <v>0</v>
      </c>
      <c r="H66" s="643">
        <f>IF(Select2=1,Textiles!$K68,"")</f>
        <v>4.0932432068228452E-4</v>
      </c>
      <c r="I66" s="644">
        <f>Sludge!K68</f>
        <v>0</v>
      </c>
      <c r="J66" s="644" t="str">
        <f>IF(Select2=2,MSW!$K68,"")</f>
        <v/>
      </c>
      <c r="K66" s="644">
        <f>Industry!$K68</f>
        <v>0</v>
      </c>
      <c r="L66" s="645">
        <f t="shared" si="3"/>
        <v>2.8118227455059524E-3</v>
      </c>
      <c r="M66" s="646">
        <f>Recovery_OX!C61</f>
        <v>0</v>
      </c>
      <c r="N66" s="605"/>
      <c r="O66" s="647">
        <f>(L66-M66)*(1-Recovery_OX!F61)</f>
        <v>2.8118227455059524E-3</v>
      </c>
      <c r="P66" s="604"/>
      <c r="Q66" s="606"/>
      <c r="S66" s="648">
        <f t="shared" si="2"/>
        <v>2049</v>
      </c>
      <c r="T66" s="642">
        <f>IF(Select2=1,Food!$W68,"")</f>
        <v>2.4919163239286295E-5</v>
      </c>
      <c r="U66" s="643">
        <f>IF(Select2=1,Paper!$W68,"")</f>
        <v>3.5719829100635697E-3</v>
      </c>
      <c r="V66" s="635">
        <f>IF(Select2=1,Nappies!$W68,"")</f>
        <v>0</v>
      </c>
      <c r="W66" s="643">
        <f>IF(Select2=1,Garden!$W68,"")</f>
        <v>0</v>
      </c>
      <c r="X66" s="635">
        <f>IF(Select2=1,Wood!$W68,"")</f>
        <v>3.2700727603765544E-3</v>
      </c>
      <c r="Y66" s="643">
        <f>IF(Select2=1,Textiles!$W68,"")</f>
        <v>4.4857459800798323E-4</v>
      </c>
      <c r="Z66" s="637">
        <f>Sludge!W68</f>
        <v>0</v>
      </c>
      <c r="AA66" s="637" t="str">
        <f>IF(Select2=2,MSW!$W68,"")</f>
        <v/>
      </c>
      <c r="AB66" s="644">
        <f>Industry!$W68</f>
        <v>0</v>
      </c>
      <c r="AC66" s="645">
        <f t="shared" si="4"/>
        <v>7.3155494316873935E-3</v>
      </c>
      <c r="AD66" s="646">
        <f>Recovery_OX!R61</f>
        <v>0</v>
      </c>
      <c r="AE66" s="605"/>
      <c r="AF66" s="649">
        <f>(AC66-AD66)*(1-Recovery_OX!U61)</f>
        <v>7.3155494316873935E-3</v>
      </c>
    </row>
    <row r="67" spans="2:32">
      <c r="B67" s="597">
        <f t="shared" si="1"/>
        <v>2050</v>
      </c>
      <c r="C67" s="642">
        <f>IF(Select2=1,Food!$K69,"")</f>
        <v>2.4966634963126791E-5</v>
      </c>
      <c r="D67" s="643">
        <f>IF(Select2=1,Paper!$K69,"")</f>
        <v>1.6119594784340207E-3</v>
      </c>
      <c r="E67" s="635">
        <f>IF(Select2=1,Nappies!$K69,"")</f>
        <v>5.3691913349463187E-4</v>
      </c>
      <c r="F67" s="643">
        <f>IF(Select2=1,Garden!$K69,"")</f>
        <v>0</v>
      </c>
      <c r="G67" s="635">
        <f>IF(Select2=1,Wood!$K69,"")</f>
        <v>0</v>
      </c>
      <c r="H67" s="643">
        <f>IF(Select2=1,Textiles!$K69,"")</f>
        <v>3.8165146694136263E-4</v>
      </c>
      <c r="I67" s="644">
        <f>Sludge!K69</f>
        <v>0</v>
      </c>
      <c r="J67" s="644" t="str">
        <f>IF(Select2=2,MSW!$K69,"")</f>
        <v/>
      </c>
      <c r="K67" s="644">
        <f>Industry!$K69</f>
        <v>0</v>
      </c>
      <c r="L67" s="645">
        <f t="shared" si="3"/>
        <v>2.5554967138331419E-3</v>
      </c>
      <c r="M67" s="646">
        <f>Recovery_OX!C62</f>
        <v>0</v>
      </c>
      <c r="N67" s="605"/>
      <c r="O67" s="647">
        <f>(L67-M67)*(1-Recovery_OX!F62)</f>
        <v>2.5554967138331419E-3</v>
      </c>
      <c r="P67" s="604"/>
      <c r="Q67" s="606"/>
      <c r="S67" s="648">
        <f t="shared" si="2"/>
        <v>2050</v>
      </c>
      <c r="T67" s="642">
        <f>IF(Select2=1,Food!$W69,"")</f>
        <v>1.6703814649727999E-5</v>
      </c>
      <c r="U67" s="643">
        <f>IF(Select2=1,Paper!$W69,"")</f>
        <v>3.3304947901529368E-3</v>
      </c>
      <c r="V67" s="635">
        <f>IF(Select2=1,Nappies!$W69,"")</f>
        <v>0</v>
      </c>
      <c r="W67" s="643">
        <f>IF(Select2=1,Garden!$W69,"")</f>
        <v>0</v>
      </c>
      <c r="X67" s="635">
        <f>IF(Select2=1,Wood!$W69,"")</f>
        <v>3.1575999689759321E-3</v>
      </c>
      <c r="Y67" s="643">
        <f>IF(Select2=1,Textiles!$W69,"")</f>
        <v>4.1824818294943861E-4</v>
      </c>
      <c r="Z67" s="637">
        <f>Sludge!W69</f>
        <v>0</v>
      </c>
      <c r="AA67" s="637" t="str">
        <f>IF(Select2=2,MSW!$W69,"")</f>
        <v/>
      </c>
      <c r="AB67" s="644">
        <f>Industry!$W69</f>
        <v>0</v>
      </c>
      <c r="AC67" s="645">
        <f t="shared" si="4"/>
        <v>6.9230467567280357E-3</v>
      </c>
      <c r="AD67" s="646">
        <f>Recovery_OX!R62</f>
        <v>0</v>
      </c>
      <c r="AE67" s="605"/>
      <c r="AF67" s="649">
        <f>(AC67-AD67)*(1-Recovery_OX!U62)</f>
        <v>6.9230467567280357E-3</v>
      </c>
    </row>
    <row r="68" spans="2:32">
      <c r="B68" s="597">
        <f t="shared" si="1"/>
        <v>2051</v>
      </c>
      <c r="C68" s="642">
        <f>IF(Select2=1,Food!$K70,"")</f>
        <v>1.6735635897838151E-5</v>
      </c>
      <c r="D68" s="643">
        <f>IF(Select2=1,Paper!$K70,"")</f>
        <v>1.5029810556306969E-3</v>
      </c>
      <c r="E68" s="635">
        <f>IF(Select2=1,Nappies!$K70,"")</f>
        <v>4.5297978228683801E-4</v>
      </c>
      <c r="F68" s="643">
        <f>IF(Select2=1,Garden!$K70,"")</f>
        <v>0</v>
      </c>
      <c r="G68" s="635">
        <f>IF(Select2=1,Wood!$K70,"")</f>
        <v>0</v>
      </c>
      <c r="H68" s="643">
        <f>IF(Select2=1,Textiles!$K70,"")</f>
        <v>3.5584946913416586E-4</v>
      </c>
      <c r="I68" s="644">
        <f>Sludge!K70</f>
        <v>0</v>
      </c>
      <c r="J68" s="644" t="str">
        <f>IF(Select2=2,MSW!$K70,"")</f>
        <v/>
      </c>
      <c r="K68" s="644">
        <f>Industry!$K70</f>
        <v>0</v>
      </c>
      <c r="L68" s="645">
        <f t="shared" si="3"/>
        <v>2.3285459429495392E-3</v>
      </c>
      <c r="M68" s="646">
        <f>Recovery_OX!C63</f>
        <v>0</v>
      </c>
      <c r="N68" s="605"/>
      <c r="O68" s="647">
        <f>(L68-M68)*(1-Recovery_OX!F63)</f>
        <v>2.3285459429495392E-3</v>
      </c>
      <c r="P68" s="604"/>
      <c r="Q68" s="606"/>
      <c r="S68" s="648">
        <f t="shared" si="2"/>
        <v>2051</v>
      </c>
      <c r="T68" s="642">
        <f>IF(Select2=1,Food!$W70,"")</f>
        <v>1.1196901804976459E-5</v>
      </c>
      <c r="U68" s="643">
        <f>IF(Select2=1,Paper!$W70,"")</f>
        <v>3.105332759567557E-3</v>
      </c>
      <c r="V68" s="635">
        <f>IF(Select2=1,Nappies!$W70,"")</f>
        <v>0</v>
      </c>
      <c r="W68" s="643">
        <f>IF(Select2=1,Garden!$W70,"")</f>
        <v>0</v>
      </c>
      <c r="X68" s="635">
        <f>IF(Select2=1,Wood!$W70,"")</f>
        <v>3.0489956324178842E-3</v>
      </c>
      <c r="Y68" s="643">
        <f>IF(Select2=1,Textiles!$W70,"")</f>
        <v>3.8997202096894895E-4</v>
      </c>
      <c r="Z68" s="637">
        <f>Sludge!W70</f>
        <v>0</v>
      </c>
      <c r="AA68" s="637" t="str">
        <f>IF(Select2=2,MSW!$W70,"")</f>
        <v/>
      </c>
      <c r="AB68" s="644">
        <f>Industry!$W70</f>
        <v>0</v>
      </c>
      <c r="AC68" s="645">
        <f t="shared" si="4"/>
        <v>6.5554973147593665E-3</v>
      </c>
      <c r="AD68" s="646">
        <f>Recovery_OX!R63</f>
        <v>0</v>
      </c>
      <c r="AE68" s="605"/>
      <c r="AF68" s="649">
        <f>(AC68-AD68)*(1-Recovery_OX!U63)</f>
        <v>6.5554973147593665E-3</v>
      </c>
    </row>
    <row r="69" spans="2:32">
      <c r="B69" s="597">
        <f t="shared" si="1"/>
        <v>2052</v>
      </c>
      <c r="C69" s="642">
        <f>IF(Select2=1,Food!$K71,"")</f>
        <v>1.1218232225474568E-5</v>
      </c>
      <c r="D69" s="643">
        <f>IF(Select2=1,Paper!$K71,"")</f>
        <v>1.4013702477057798E-3</v>
      </c>
      <c r="E69" s="635">
        <f>IF(Select2=1,Nappies!$K71,"")</f>
        <v>3.8216310494489493E-4</v>
      </c>
      <c r="F69" s="643">
        <f>IF(Select2=1,Garden!$K71,"")</f>
        <v>0</v>
      </c>
      <c r="G69" s="635">
        <f>IF(Select2=1,Wood!$K71,"")</f>
        <v>0</v>
      </c>
      <c r="H69" s="643">
        <f>IF(Select2=1,Textiles!$K71,"")</f>
        <v>3.3179184583750871E-4</v>
      </c>
      <c r="I69" s="644">
        <f>Sludge!K71</f>
        <v>0</v>
      </c>
      <c r="J69" s="644" t="str">
        <f>IF(Select2=2,MSW!$K71,"")</f>
        <v/>
      </c>
      <c r="K69" s="644">
        <f>Industry!$K71</f>
        <v>0</v>
      </c>
      <c r="L69" s="645">
        <f t="shared" si="3"/>
        <v>2.1265434307136582E-3</v>
      </c>
      <c r="M69" s="646">
        <f>Recovery_OX!C64</f>
        <v>0</v>
      </c>
      <c r="N69" s="605"/>
      <c r="O69" s="647">
        <f>(L69-M69)*(1-Recovery_OX!F64)</f>
        <v>2.1265434307136582E-3</v>
      </c>
      <c r="P69" s="604"/>
      <c r="Q69" s="606"/>
      <c r="S69" s="648">
        <f t="shared" si="2"/>
        <v>2052</v>
      </c>
      <c r="T69" s="642">
        <f>IF(Select2=1,Food!$W71,"")</f>
        <v>7.505507733368353E-6</v>
      </c>
      <c r="U69" s="643">
        <f>IF(Select2=1,Paper!$W71,"")</f>
        <v>2.8953930737722743E-3</v>
      </c>
      <c r="V69" s="635">
        <f>IF(Select2=1,Nappies!$W71,"")</f>
        <v>0</v>
      </c>
      <c r="W69" s="643">
        <f>IF(Select2=1,Garden!$W71,"")</f>
        <v>0</v>
      </c>
      <c r="X69" s="635">
        <f>IF(Select2=1,Wood!$W71,"")</f>
        <v>2.9441266968083732E-3</v>
      </c>
      <c r="Y69" s="643">
        <f>IF(Select2=1,Textiles!$W71,"")</f>
        <v>3.6360750228768085E-4</v>
      </c>
      <c r="Z69" s="637">
        <f>Sludge!W71</f>
        <v>0</v>
      </c>
      <c r="AA69" s="637" t="str">
        <f>IF(Select2=2,MSW!$W71,"")</f>
        <v/>
      </c>
      <c r="AB69" s="644">
        <f>Industry!$W71</f>
        <v>0</v>
      </c>
      <c r="AC69" s="645">
        <f t="shared" si="4"/>
        <v>6.2106327806016976E-3</v>
      </c>
      <c r="AD69" s="646">
        <f>Recovery_OX!R64</f>
        <v>0</v>
      </c>
      <c r="AE69" s="605"/>
      <c r="AF69" s="649">
        <f>(AC69-AD69)*(1-Recovery_OX!U64)</f>
        <v>6.2106327806016976E-3</v>
      </c>
    </row>
    <row r="70" spans="2:32">
      <c r="B70" s="597">
        <f t="shared" si="1"/>
        <v>2053</v>
      </c>
      <c r="C70" s="642">
        <f>IF(Select2=1,Food!$K72,"")</f>
        <v>7.5198059418186064E-6</v>
      </c>
      <c r="D70" s="643">
        <f>IF(Select2=1,Paper!$K72,"")</f>
        <v>1.3066289583609373E-3</v>
      </c>
      <c r="E70" s="635">
        <f>IF(Select2=1,Nappies!$K72,"")</f>
        <v>3.2241756584323932E-4</v>
      </c>
      <c r="F70" s="643">
        <f>IF(Select2=1,Garden!$K72,"")</f>
        <v>0</v>
      </c>
      <c r="G70" s="635">
        <f>IF(Select2=1,Wood!$K72,"")</f>
        <v>0</v>
      </c>
      <c r="H70" s="643">
        <f>IF(Select2=1,Textiles!$K72,"")</f>
        <v>3.0936066655408027E-4</v>
      </c>
      <c r="I70" s="644">
        <f>Sludge!K72</f>
        <v>0</v>
      </c>
      <c r="J70" s="644" t="str">
        <f>IF(Select2=2,MSW!$K72,"")</f>
        <v/>
      </c>
      <c r="K70" s="644">
        <f>Industry!$K72</f>
        <v>0</v>
      </c>
      <c r="L70" s="645">
        <f t="shared" si="3"/>
        <v>1.9459269967000753E-3</v>
      </c>
      <c r="M70" s="646">
        <f>Recovery_OX!C65</f>
        <v>0</v>
      </c>
      <c r="N70" s="605"/>
      <c r="O70" s="647">
        <f>(L70-M70)*(1-Recovery_OX!F65)</f>
        <v>1.9459269967000753E-3</v>
      </c>
      <c r="P70" s="604"/>
      <c r="Q70" s="606"/>
      <c r="S70" s="648">
        <f t="shared" si="2"/>
        <v>2053</v>
      </c>
      <c r="T70" s="642">
        <f>IF(Select2=1,Food!$W72,"")</f>
        <v>5.0310922893523211E-6</v>
      </c>
      <c r="U70" s="643">
        <f>IF(Select2=1,Paper!$W72,"")</f>
        <v>2.6996466081837555E-3</v>
      </c>
      <c r="V70" s="635">
        <f>IF(Select2=1,Nappies!$W72,"")</f>
        <v>0</v>
      </c>
      <c r="W70" s="643">
        <f>IF(Select2=1,Garden!$W72,"")</f>
        <v>0</v>
      </c>
      <c r="X70" s="635">
        <f>IF(Select2=1,Wood!$W72,"")</f>
        <v>2.8428646845866639E-3</v>
      </c>
      <c r="Y70" s="643">
        <f>IF(Select2=1,Textiles!$W72,"")</f>
        <v>3.3902538800447161E-4</v>
      </c>
      <c r="Z70" s="637">
        <f>Sludge!W72</f>
        <v>0</v>
      </c>
      <c r="AA70" s="637" t="str">
        <f>IF(Select2=2,MSW!$W72,"")</f>
        <v/>
      </c>
      <c r="AB70" s="644">
        <f>Industry!$W72</f>
        <v>0</v>
      </c>
      <c r="AC70" s="645">
        <f t="shared" si="4"/>
        <v>5.8865677730642434E-3</v>
      </c>
      <c r="AD70" s="646">
        <f>Recovery_OX!R65</f>
        <v>0</v>
      </c>
      <c r="AE70" s="605"/>
      <c r="AF70" s="649">
        <f>(AC70-AD70)*(1-Recovery_OX!U65)</f>
        <v>5.8865677730642434E-3</v>
      </c>
    </row>
    <row r="71" spans="2:32">
      <c r="B71" s="597">
        <f t="shared" si="1"/>
        <v>2054</v>
      </c>
      <c r="C71" s="642">
        <f>IF(Select2=1,Food!$K73,"")</f>
        <v>5.0406766650989218E-6</v>
      </c>
      <c r="D71" s="643">
        <f>IF(Select2=1,Paper!$K73,"")</f>
        <v>1.2182927656858844E-3</v>
      </c>
      <c r="E71" s="635">
        <f>IF(Select2=1,Nappies!$K73,"")</f>
        <v>2.7201235655458899E-4</v>
      </c>
      <c r="F71" s="643">
        <f>IF(Select2=1,Garden!$K73,"")</f>
        <v>0</v>
      </c>
      <c r="G71" s="635">
        <f>IF(Select2=1,Wood!$K73,"")</f>
        <v>0</v>
      </c>
      <c r="H71" s="643">
        <f>IF(Select2=1,Textiles!$K73,"")</f>
        <v>2.8844597361700919E-4</v>
      </c>
      <c r="I71" s="644">
        <f>Sludge!K73</f>
        <v>0</v>
      </c>
      <c r="J71" s="644" t="str">
        <f>IF(Select2=2,MSW!$K73,"")</f>
        <v/>
      </c>
      <c r="K71" s="644">
        <f>Industry!$K73</f>
        <v>0</v>
      </c>
      <c r="L71" s="645">
        <f t="shared" si="3"/>
        <v>1.7837917725225813E-3</v>
      </c>
      <c r="M71" s="646">
        <f>Recovery_OX!C66</f>
        <v>0</v>
      </c>
      <c r="N71" s="605"/>
      <c r="O71" s="647">
        <f>(L71-M71)*(1-Recovery_OX!F66)</f>
        <v>1.7837917725225813E-3</v>
      </c>
      <c r="P71" s="604"/>
      <c r="Q71" s="606"/>
      <c r="S71" s="648">
        <f t="shared" si="2"/>
        <v>2054</v>
      </c>
      <c r="T71" s="642">
        <f>IF(Select2=1,Food!$W73,"")</f>
        <v>3.3724420150081982E-6</v>
      </c>
      <c r="U71" s="643">
        <f>IF(Select2=1,Paper!$W73,"")</f>
        <v>2.5171338134005886E-3</v>
      </c>
      <c r="V71" s="635">
        <f>IF(Select2=1,Nappies!$W73,"")</f>
        <v>0</v>
      </c>
      <c r="W71" s="643">
        <f>IF(Select2=1,Garden!$W73,"")</f>
        <v>0</v>
      </c>
      <c r="X71" s="635">
        <f>IF(Select2=1,Wood!$W73,"")</f>
        <v>2.7450855371242409E-3</v>
      </c>
      <c r="Y71" s="643">
        <f>IF(Select2=1,Textiles!$W73,"")</f>
        <v>3.1610517656658553E-4</v>
      </c>
      <c r="Z71" s="637">
        <f>Sludge!W73</f>
        <v>0</v>
      </c>
      <c r="AA71" s="637" t="str">
        <f>IF(Select2=2,MSW!$W73,"")</f>
        <v/>
      </c>
      <c r="AB71" s="644">
        <f>Industry!$W73</f>
        <v>0</v>
      </c>
      <c r="AC71" s="645">
        <f t="shared" si="4"/>
        <v>5.5816969691064233E-3</v>
      </c>
      <c r="AD71" s="646">
        <f>Recovery_OX!R66</f>
        <v>0</v>
      </c>
      <c r="AE71" s="605"/>
      <c r="AF71" s="649">
        <f>(AC71-AD71)*(1-Recovery_OX!U66)</f>
        <v>5.5816969691064233E-3</v>
      </c>
    </row>
    <row r="72" spans="2:32">
      <c r="B72" s="597">
        <f t="shared" si="1"/>
        <v>2055</v>
      </c>
      <c r="C72" s="642">
        <f>IF(Select2=1,Food!$K74,"")</f>
        <v>3.3788666141998817E-6</v>
      </c>
      <c r="D72" s="643">
        <f>IF(Select2=1,Paper!$K74,"")</f>
        <v>1.1359286455616441E-3</v>
      </c>
      <c r="E72" s="635">
        <f>IF(Select2=1,Nappies!$K74,"")</f>
        <v>2.2948725490457743E-4</v>
      </c>
      <c r="F72" s="643">
        <f>IF(Select2=1,Garden!$K74,"")</f>
        <v>0</v>
      </c>
      <c r="G72" s="635">
        <f>IF(Select2=1,Wood!$K74,"")</f>
        <v>0</v>
      </c>
      <c r="H72" s="643">
        <f>IF(Select2=1,Textiles!$K74,"")</f>
        <v>2.689452431772536E-4</v>
      </c>
      <c r="I72" s="644">
        <f>Sludge!K74</f>
        <v>0</v>
      </c>
      <c r="J72" s="644" t="str">
        <f>IF(Select2=2,MSW!$K74,"")</f>
        <v/>
      </c>
      <c r="K72" s="644">
        <f>Industry!$K74</f>
        <v>0</v>
      </c>
      <c r="L72" s="645">
        <f t="shared" si="3"/>
        <v>1.6377400102576751E-3</v>
      </c>
      <c r="M72" s="646">
        <f>Recovery_OX!C67</f>
        <v>0</v>
      </c>
      <c r="N72" s="605"/>
      <c r="O72" s="647">
        <f>(L72-M72)*(1-Recovery_OX!F67)</f>
        <v>1.6377400102576751E-3</v>
      </c>
      <c r="P72" s="604"/>
      <c r="Q72" s="606"/>
      <c r="S72" s="648">
        <f t="shared" si="2"/>
        <v>2055</v>
      </c>
      <c r="T72" s="642">
        <f>IF(Select2=1,Food!$W74,"")</f>
        <v>2.2606154867528197E-6</v>
      </c>
      <c r="U72" s="643">
        <f>IF(Select2=1,Paper!$W74,"")</f>
        <v>2.3469600114910012E-3</v>
      </c>
      <c r="V72" s="635">
        <f>IF(Select2=1,Nappies!$W74,"")</f>
        <v>0</v>
      </c>
      <c r="W72" s="643">
        <f>IF(Select2=1,Garden!$W74,"")</f>
        <v>0</v>
      </c>
      <c r="X72" s="635">
        <f>IF(Select2=1,Wood!$W74,"")</f>
        <v>2.6506694627374781E-3</v>
      </c>
      <c r="Y72" s="643">
        <f>IF(Select2=1,Textiles!$W74,"")</f>
        <v>2.9473451307096294E-4</v>
      </c>
      <c r="Z72" s="637">
        <f>Sludge!W74</f>
        <v>0</v>
      </c>
      <c r="AA72" s="637" t="str">
        <f>IF(Select2=2,MSW!$W74,"")</f>
        <v/>
      </c>
      <c r="AB72" s="644">
        <f>Industry!$W74</f>
        <v>0</v>
      </c>
      <c r="AC72" s="645">
        <f t="shared" si="4"/>
        <v>5.2946246027861946E-3</v>
      </c>
      <c r="AD72" s="646">
        <f>Recovery_OX!R67</f>
        <v>0</v>
      </c>
      <c r="AE72" s="605"/>
      <c r="AF72" s="649">
        <f>(AC72-AD72)*(1-Recovery_OX!U67)</f>
        <v>5.2946246027861946E-3</v>
      </c>
    </row>
    <row r="73" spans="2:32">
      <c r="B73" s="597">
        <f t="shared" si="1"/>
        <v>2056</v>
      </c>
      <c r="C73" s="642">
        <f>IF(Select2=1,Food!$K75,"")</f>
        <v>2.2649220243787495E-6</v>
      </c>
      <c r="D73" s="643">
        <f>IF(Select2=1,Paper!$K75,"")</f>
        <v>1.0591328489758113E-3</v>
      </c>
      <c r="E73" s="635">
        <f>IF(Select2=1,Nappies!$K75,"")</f>
        <v>1.9361032282027787E-4</v>
      </c>
      <c r="F73" s="643">
        <f>IF(Select2=1,Garden!$K75,"")</f>
        <v>0</v>
      </c>
      <c r="G73" s="635">
        <f>IF(Select2=1,Wood!$K75,"")</f>
        <v>0</v>
      </c>
      <c r="H73" s="643">
        <f>IF(Select2=1,Textiles!$K75,"")</f>
        <v>2.507628826315737E-4</v>
      </c>
      <c r="I73" s="644">
        <f>Sludge!K75</f>
        <v>0</v>
      </c>
      <c r="J73" s="644" t="str">
        <f>IF(Select2=2,MSW!$K75,"")</f>
        <v/>
      </c>
      <c r="K73" s="644">
        <f>Industry!$K75</f>
        <v>0</v>
      </c>
      <c r="L73" s="645">
        <f t="shared" si="3"/>
        <v>1.5057709764520416E-3</v>
      </c>
      <c r="M73" s="646">
        <f>Recovery_OX!C68</f>
        <v>0</v>
      </c>
      <c r="N73" s="605"/>
      <c r="O73" s="647">
        <f>(L73-M73)*(1-Recovery_OX!F68)</f>
        <v>1.5057709764520416E-3</v>
      </c>
      <c r="P73" s="604"/>
      <c r="Q73" s="606"/>
      <c r="S73" s="648">
        <f t="shared" si="2"/>
        <v>2056</v>
      </c>
      <c r="T73" s="642">
        <f>IF(Select2=1,Food!$W75,"")</f>
        <v>1.5153358771490297E-6</v>
      </c>
      <c r="U73" s="643">
        <f>IF(Select2=1,Paper!$W75,"")</f>
        <v>2.188291010280603E-3</v>
      </c>
      <c r="V73" s="635">
        <f>IF(Select2=1,Nappies!$W75,"")</f>
        <v>0</v>
      </c>
      <c r="W73" s="643">
        <f>IF(Select2=1,Garden!$W75,"")</f>
        <v>0</v>
      </c>
      <c r="X73" s="635">
        <f>IF(Select2=1,Wood!$W75,"")</f>
        <v>2.559500789927842E-3</v>
      </c>
      <c r="Y73" s="643">
        <f>IF(Select2=1,Textiles!$W75,"")</f>
        <v>2.7480863850035478E-4</v>
      </c>
      <c r="Z73" s="637">
        <f>Sludge!W75</f>
        <v>0</v>
      </c>
      <c r="AA73" s="637" t="str">
        <f>IF(Select2=2,MSW!$W75,"")</f>
        <v/>
      </c>
      <c r="AB73" s="644">
        <f>Industry!$W75</f>
        <v>0</v>
      </c>
      <c r="AC73" s="645">
        <f t="shared" si="4"/>
        <v>5.0241157745859483E-3</v>
      </c>
      <c r="AD73" s="646">
        <f>Recovery_OX!R68</f>
        <v>0</v>
      </c>
      <c r="AE73" s="605"/>
      <c r="AF73" s="649">
        <f>(AC73-AD73)*(1-Recovery_OX!U68)</f>
        <v>5.0241157745859483E-3</v>
      </c>
    </row>
    <row r="74" spans="2:32">
      <c r="B74" s="597">
        <f t="shared" si="1"/>
        <v>2057</v>
      </c>
      <c r="C74" s="642">
        <f>IF(Select2=1,Food!$K76,"")</f>
        <v>1.518222635648697E-6</v>
      </c>
      <c r="D74" s="643">
        <f>IF(Select2=1,Paper!$K76,"")</f>
        <v>9.8752892284442641E-4</v>
      </c>
      <c r="E74" s="635">
        <f>IF(Select2=1,Nappies!$K76,"")</f>
        <v>1.6334221749333635E-4</v>
      </c>
      <c r="F74" s="643">
        <f>IF(Select2=1,Garden!$K76,"")</f>
        <v>0</v>
      </c>
      <c r="G74" s="635">
        <f>IF(Select2=1,Wood!$K76,"")</f>
        <v>0</v>
      </c>
      <c r="H74" s="643">
        <f>IF(Select2=1,Textiles!$K76,"")</f>
        <v>2.3380976202747996E-4</v>
      </c>
      <c r="I74" s="644">
        <f>Sludge!K76</f>
        <v>0</v>
      </c>
      <c r="J74" s="644" t="str">
        <f>IF(Select2=2,MSW!$K76,"")</f>
        <v/>
      </c>
      <c r="K74" s="644">
        <f>Industry!$K76</f>
        <v>0</v>
      </c>
      <c r="L74" s="645">
        <f t="shared" si="3"/>
        <v>1.3861991250008914E-3</v>
      </c>
      <c r="M74" s="646">
        <f>Recovery_OX!C69</f>
        <v>0</v>
      </c>
      <c r="N74" s="605"/>
      <c r="O74" s="647">
        <f>(L74-M74)*(1-Recovery_OX!F69)</f>
        <v>1.3861991250008914E-3</v>
      </c>
      <c r="P74" s="604"/>
      <c r="Q74" s="606"/>
      <c r="S74" s="648">
        <f t="shared" si="2"/>
        <v>2057</v>
      </c>
      <c r="T74" s="642">
        <f>IF(Select2=1,Food!$W76,"")</f>
        <v>1.0157600149299933E-6</v>
      </c>
      <c r="U74" s="643">
        <f>IF(Select2=1,Paper!$W76,"")</f>
        <v>2.0403490141413781E-3</v>
      </c>
      <c r="V74" s="635">
        <f>IF(Select2=1,Nappies!$W76,"")</f>
        <v>0</v>
      </c>
      <c r="W74" s="643">
        <f>IF(Select2=1,Garden!$W76,"")</f>
        <v>0</v>
      </c>
      <c r="X74" s="635">
        <f>IF(Select2=1,Wood!$W76,"")</f>
        <v>2.4714678256698443E-3</v>
      </c>
      <c r="Y74" s="643">
        <f>IF(Select2=1,Textiles!$W76,"")</f>
        <v>2.5622987619449865E-4</v>
      </c>
      <c r="Z74" s="637">
        <f>Sludge!W76</f>
        <v>0</v>
      </c>
      <c r="AA74" s="637" t="str">
        <f>IF(Select2=2,MSW!$W76,"")</f>
        <v/>
      </c>
      <c r="AB74" s="644">
        <f>Industry!$W76</f>
        <v>0</v>
      </c>
      <c r="AC74" s="645">
        <f t="shared" si="4"/>
        <v>4.769062476020651E-3</v>
      </c>
      <c r="AD74" s="646">
        <f>Recovery_OX!R69</f>
        <v>0</v>
      </c>
      <c r="AE74" s="605"/>
      <c r="AF74" s="649">
        <f>(AC74-AD74)*(1-Recovery_OX!U69)</f>
        <v>4.769062476020651E-3</v>
      </c>
    </row>
    <row r="75" spans="2:32">
      <c r="B75" s="597">
        <f t="shared" si="1"/>
        <v>2058</v>
      </c>
      <c r="C75" s="642">
        <f>IF(Select2=1,Food!$K77,"")</f>
        <v>1.0176950670203843E-6</v>
      </c>
      <c r="D75" s="643">
        <f>IF(Select2=1,Paper!$K77,"")</f>
        <v>9.2076586463852119E-4</v>
      </c>
      <c r="E75" s="635">
        <f>IF(Select2=1,Nappies!$K77,"")</f>
        <v>1.3780608196396223E-4</v>
      </c>
      <c r="F75" s="643">
        <f>IF(Select2=1,Garden!$K77,"")</f>
        <v>0</v>
      </c>
      <c r="G75" s="635">
        <f>IF(Select2=1,Wood!$K77,"")</f>
        <v>0</v>
      </c>
      <c r="H75" s="643">
        <f>IF(Select2=1,Textiles!$K77,"")</f>
        <v>2.1800277714810275E-4</v>
      </c>
      <c r="I75" s="644">
        <f>Sludge!K77</f>
        <v>0</v>
      </c>
      <c r="J75" s="644" t="str">
        <f>IF(Select2=2,MSW!$K77,"")</f>
        <v/>
      </c>
      <c r="K75" s="644">
        <f>Industry!$K77</f>
        <v>0</v>
      </c>
      <c r="L75" s="645">
        <f t="shared" si="3"/>
        <v>1.2775924188176066E-3</v>
      </c>
      <c r="M75" s="646">
        <f>Recovery_OX!C70</f>
        <v>0</v>
      </c>
      <c r="N75" s="605"/>
      <c r="O75" s="647">
        <f>(L75-M75)*(1-Recovery_OX!F70)</f>
        <v>1.2775924188176066E-3</v>
      </c>
      <c r="P75" s="604"/>
      <c r="Q75" s="606"/>
      <c r="S75" s="648">
        <f t="shared" si="2"/>
        <v>2058</v>
      </c>
      <c r="T75" s="642">
        <f>IF(Select2=1,Food!$W77,"")</f>
        <v>6.8088429996903473E-7</v>
      </c>
      <c r="U75" s="643">
        <f>IF(Select2=1,Paper!$W77,"")</f>
        <v>1.902408811236615E-3</v>
      </c>
      <c r="V75" s="635">
        <f>IF(Select2=1,Nappies!$W77,"")</f>
        <v>0</v>
      </c>
      <c r="W75" s="643">
        <f>IF(Select2=1,Garden!$W77,"")</f>
        <v>0</v>
      </c>
      <c r="X75" s="635">
        <f>IF(Select2=1,Wood!$W77,"")</f>
        <v>2.3864627185731127E-3</v>
      </c>
      <c r="Y75" s="643">
        <f>IF(Select2=1,Textiles!$W77,"")</f>
        <v>2.389071530390168E-4</v>
      </c>
      <c r="Z75" s="637">
        <f>Sludge!W77</f>
        <v>0</v>
      </c>
      <c r="AA75" s="637" t="str">
        <f>IF(Select2=2,MSW!$W77,"")</f>
        <v/>
      </c>
      <c r="AB75" s="644">
        <f>Industry!$W77</f>
        <v>0</v>
      </c>
      <c r="AC75" s="645">
        <f t="shared" si="4"/>
        <v>4.5284595671487137E-3</v>
      </c>
      <c r="AD75" s="646">
        <f>Recovery_OX!R70</f>
        <v>0</v>
      </c>
      <c r="AE75" s="605"/>
      <c r="AF75" s="649">
        <f>(AC75-AD75)*(1-Recovery_OX!U70)</f>
        <v>4.5284595671487137E-3</v>
      </c>
    </row>
    <row r="76" spans="2:32">
      <c r="B76" s="597">
        <f t="shared" si="1"/>
        <v>2059</v>
      </c>
      <c r="C76" s="642">
        <f>IF(Select2=1,Food!$K78,"")</f>
        <v>6.8218140417534693E-7</v>
      </c>
      <c r="D76" s="643">
        <f>IF(Select2=1,Paper!$K78,"")</f>
        <v>8.5851640176931414E-4</v>
      </c>
      <c r="E76" s="635">
        <f>IF(Select2=1,Nappies!$K78,"")</f>
        <v>1.1626214286599243E-4</v>
      </c>
      <c r="F76" s="643">
        <f>IF(Select2=1,Garden!$K78,"")</f>
        <v>0</v>
      </c>
      <c r="G76" s="635">
        <f>IF(Select2=1,Wood!$K78,"")</f>
        <v>0</v>
      </c>
      <c r="H76" s="643">
        <f>IF(Select2=1,Textiles!$K78,"")</f>
        <v>2.0326444213522468E-4</v>
      </c>
      <c r="I76" s="644">
        <f>Sludge!K78</f>
        <v>0</v>
      </c>
      <c r="J76" s="644" t="str">
        <f>IF(Select2=2,MSW!$K78,"")</f>
        <v/>
      </c>
      <c r="K76" s="644">
        <f>Industry!$K78</f>
        <v>0</v>
      </c>
      <c r="L76" s="645">
        <f t="shared" si="3"/>
        <v>1.1787251681747066E-3</v>
      </c>
      <c r="M76" s="646">
        <f>Recovery_OX!C71</f>
        <v>0</v>
      </c>
      <c r="N76" s="605"/>
      <c r="O76" s="647">
        <f>(L76-M76)*(1-Recovery_OX!F71)</f>
        <v>1.1787251681747066E-3</v>
      </c>
      <c r="P76" s="604"/>
      <c r="Q76" s="606"/>
      <c r="S76" s="648">
        <f t="shared" si="2"/>
        <v>2059</v>
      </c>
      <c r="T76" s="642">
        <f>IF(Select2=1,Food!$W78,"")</f>
        <v>4.5641039530018742E-7</v>
      </c>
      <c r="U76" s="643">
        <f>IF(Select2=1,Paper!$W78,"")</f>
        <v>1.7737942185316415E-3</v>
      </c>
      <c r="V76" s="635">
        <f>IF(Select2=1,Nappies!$W78,"")</f>
        <v>0</v>
      </c>
      <c r="W76" s="643">
        <f>IF(Select2=1,Garden!$W78,"")</f>
        <v>0</v>
      </c>
      <c r="X76" s="635">
        <f>IF(Select2=1,Wood!$W78,"")</f>
        <v>2.3043813267509543E-3</v>
      </c>
      <c r="Y76" s="643">
        <f>IF(Select2=1,Textiles!$W78,"")</f>
        <v>2.2275555302490386E-4</v>
      </c>
      <c r="Z76" s="637">
        <f>Sludge!W78</f>
        <v>0</v>
      </c>
      <c r="AA76" s="637" t="str">
        <f>IF(Select2=2,MSW!$W78,"")</f>
        <v/>
      </c>
      <c r="AB76" s="644">
        <f>Industry!$W78</f>
        <v>0</v>
      </c>
      <c r="AC76" s="645">
        <f t="shared" si="4"/>
        <v>4.3013875087027998E-3</v>
      </c>
      <c r="AD76" s="646">
        <f>Recovery_OX!R71</f>
        <v>0</v>
      </c>
      <c r="AE76" s="605"/>
      <c r="AF76" s="649">
        <f>(AC76-AD76)*(1-Recovery_OX!U71)</f>
        <v>4.3013875087027998E-3</v>
      </c>
    </row>
    <row r="77" spans="2:32">
      <c r="B77" s="597">
        <f t="shared" si="1"/>
        <v>2060</v>
      </c>
      <c r="C77" s="642">
        <f>IF(Select2=1,Food!$K79,"")</f>
        <v>4.5727987025147575E-7</v>
      </c>
      <c r="D77" s="643">
        <f>IF(Select2=1,Paper!$K79,"")</f>
        <v>8.004753872976006E-4</v>
      </c>
      <c r="E77" s="635">
        <f>IF(Select2=1,Nappies!$K79,"")</f>
        <v>9.8086279438140063E-5</v>
      </c>
      <c r="F77" s="643">
        <f>IF(Select2=1,Garden!$K79,"")</f>
        <v>0</v>
      </c>
      <c r="G77" s="635">
        <f>IF(Select2=1,Wood!$K79,"")</f>
        <v>0</v>
      </c>
      <c r="H77" s="643">
        <f>IF(Select2=1,Textiles!$K79,"")</f>
        <v>1.8952250965351375E-4</v>
      </c>
      <c r="I77" s="644">
        <f>Sludge!K79</f>
        <v>0</v>
      </c>
      <c r="J77" s="644" t="str">
        <f>IF(Select2=2,MSW!$K79,"")</f>
        <v/>
      </c>
      <c r="K77" s="644">
        <f>Industry!$K79</f>
        <v>0</v>
      </c>
      <c r="L77" s="645">
        <f t="shared" si="3"/>
        <v>1.088541456259506E-3</v>
      </c>
      <c r="M77" s="646">
        <f>Recovery_OX!C72</f>
        <v>0</v>
      </c>
      <c r="N77" s="605"/>
      <c r="O77" s="647">
        <f>(L77-M77)*(1-Recovery_OX!F72)</f>
        <v>1.088541456259506E-3</v>
      </c>
      <c r="P77" s="604"/>
      <c r="Q77" s="606"/>
      <c r="S77" s="648">
        <f t="shared" si="2"/>
        <v>2060</v>
      </c>
      <c r="T77" s="642">
        <f>IF(Select2=1,Food!$W79,"")</f>
        <v>3.0594103718876601E-7</v>
      </c>
      <c r="U77" s="643">
        <f>IF(Select2=1,Paper!$W79,"")</f>
        <v>1.6538747671438038E-3</v>
      </c>
      <c r="V77" s="635">
        <f>IF(Select2=1,Nappies!$W79,"")</f>
        <v>0</v>
      </c>
      <c r="W77" s="643">
        <f>IF(Select2=1,Garden!$W79,"")</f>
        <v>0</v>
      </c>
      <c r="X77" s="635">
        <f>IF(Select2=1,Wood!$W79,"")</f>
        <v>2.2251230902335184E-3</v>
      </c>
      <c r="Y77" s="643">
        <f>IF(Select2=1,Textiles!$W79,"")</f>
        <v>2.076959009901521E-4</v>
      </c>
      <c r="Z77" s="637">
        <f>Sludge!W79</f>
        <v>0</v>
      </c>
      <c r="AA77" s="637" t="str">
        <f>IF(Select2=2,MSW!$W79,"")</f>
        <v/>
      </c>
      <c r="AB77" s="644">
        <f>Industry!$W79</f>
        <v>0</v>
      </c>
      <c r="AC77" s="645">
        <f t="shared" si="4"/>
        <v>4.0869996994046635E-3</v>
      </c>
      <c r="AD77" s="646">
        <f>Recovery_OX!R72</f>
        <v>0</v>
      </c>
      <c r="AE77" s="605"/>
      <c r="AF77" s="649">
        <f>(AC77-AD77)*(1-Recovery_OX!U72)</f>
        <v>4.0869996994046635E-3</v>
      </c>
    </row>
    <row r="78" spans="2:32">
      <c r="B78" s="597">
        <f t="shared" si="1"/>
        <v>2061</v>
      </c>
      <c r="C78" s="642">
        <f>IF(Select2=1,Food!$K80,"")</f>
        <v>3.0652386367814035E-7</v>
      </c>
      <c r="D78" s="643">
        <f>IF(Select2=1,Paper!$K80,"")</f>
        <v>7.4635830410310329E-4</v>
      </c>
      <c r="E78" s="635">
        <f>IF(Select2=1,Nappies!$K80,"")</f>
        <v>8.2751942952800093E-5</v>
      </c>
      <c r="F78" s="643">
        <f>IF(Select2=1,Garden!$K80,"")</f>
        <v>0</v>
      </c>
      <c r="G78" s="635">
        <f>IF(Select2=1,Wood!$K80,"")</f>
        <v>0</v>
      </c>
      <c r="H78" s="643">
        <f>IF(Select2=1,Textiles!$K80,"")</f>
        <v>1.7670961673400161E-4</v>
      </c>
      <c r="I78" s="644">
        <f>Sludge!K80</f>
        <v>0</v>
      </c>
      <c r="J78" s="644" t="str">
        <f>IF(Select2=2,MSW!$K80,"")</f>
        <v/>
      </c>
      <c r="K78" s="644">
        <f>Industry!$K80</f>
        <v>0</v>
      </c>
      <c r="L78" s="645">
        <f t="shared" si="3"/>
        <v>1.0061263876535833E-3</v>
      </c>
      <c r="M78" s="646">
        <f>Recovery_OX!C73</f>
        <v>0</v>
      </c>
      <c r="N78" s="605"/>
      <c r="O78" s="647">
        <f>(L78-M78)*(1-Recovery_OX!F73)</f>
        <v>1.0061263876535833E-3</v>
      </c>
      <c r="P78" s="604"/>
      <c r="Q78" s="606"/>
      <c r="S78" s="648">
        <f t="shared" si="2"/>
        <v>2061</v>
      </c>
      <c r="T78" s="642">
        <f>IF(Select2=1,Food!$W80,"")</f>
        <v>2.0507841013256487E-7</v>
      </c>
      <c r="U78" s="643">
        <f>IF(Select2=1,Paper!$W80,"")</f>
        <v>1.5420626117832721E-3</v>
      </c>
      <c r="V78" s="635">
        <f>IF(Select2=1,Nappies!$W80,"")</f>
        <v>0</v>
      </c>
      <c r="W78" s="643">
        <f>IF(Select2=1,Garden!$W80,"")</f>
        <v>0</v>
      </c>
      <c r="X78" s="635">
        <f>IF(Select2=1,Wood!$W80,"")</f>
        <v>2.1485909077692592E-3</v>
      </c>
      <c r="Y78" s="643">
        <f>IF(Select2=1,Textiles!$W80,"")</f>
        <v>1.9365437450301557E-4</v>
      </c>
      <c r="Z78" s="637">
        <f>Sludge!W80</f>
        <v>0</v>
      </c>
      <c r="AA78" s="637" t="str">
        <f>IF(Select2=2,MSW!$W80,"")</f>
        <v/>
      </c>
      <c r="AB78" s="644">
        <f>Industry!$W80</f>
        <v>0</v>
      </c>
      <c r="AC78" s="645">
        <f t="shared" si="4"/>
        <v>3.8845129724656793E-3</v>
      </c>
      <c r="AD78" s="646">
        <f>Recovery_OX!R73</f>
        <v>0</v>
      </c>
      <c r="AE78" s="605"/>
      <c r="AF78" s="649">
        <f>(AC78-AD78)*(1-Recovery_OX!U73)</f>
        <v>3.8845129724656793E-3</v>
      </c>
    </row>
    <row r="79" spans="2:32">
      <c r="B79" s="597">
        <f t="shared" si="1"/>
        <v>2062</v>
      </c>
      <c r="C79" s="642">
        <f>IF(Select2=1,Food!$K81,"")</f>
        <v>2.054690904117531E-7</v>
      </c>
      <c r="D79" s="643">
        <f>IF(Select2=1,Paper!$K81,"")</f>
        <v>6.9589987018121781E-4</v>
      </c>
      <c r="E79" s="635">
        <f>IF(Select2=1,Nappies!$K81,"")</f>
        <v>6.9814902774268487E-5</v>
      </c>
      <c r="F79" s="643">
        <f>IF(Select2=1,Garden!$K81,"")</f>
        <v>0</v>
      </c>
      <c r="G79" s="635">
        <f>IF(Select2=1,Wood!$K81,"")</f>
        <v>0</v>
      </c>
      <c r="H79" s="643">
        <f>IF(Select2=1,Textiles!$K81,"")</f>
        <v>1.6476295456073186E-4</v>
      </c>
      <c r="I79" s="644">
        <f>Sludge!K81</f>
        <v>0</v>
      </c>
      <c r="J79" s="644" t="str">
        <f>IF(Select2=2,MSW!$K81,"")</f>
        <v/>
      </c>
      <c r="K79" s="644">
        <f>Industry!$K81</f>
        <v>0</v>
      </c>
      <c r="L79" s="645">
        <f t="shared" si="3"/>
        <v>9.3068319660662992E-4</v>
      </c>
      <c r="M79" s="646">
        <f>Recovery_OX!C74</f>
        <v>0</v>
      </c>
      <c r="N79" s="605"/>
      <c r="O79" s="647">
        <f>(L79-M79)*(1-Recovery_OX!F74)</f>
        <v>9.3068319660662992E-4</v>
      </c>
      <c r="P79" s="604"/>
      <c r="Q79" s="606"/>
      <c r="S79" s="648">
        <f t="shared" si="2"/>
        <v>2062</v>
      </c>
      <c r="T79" s="642">
        <f>IF(Select2=1,Food!$W81,"")</f>
        <v>1.3746816932097663E-7</v>
      </c>
      <c r="U79" s="643">
        <f>IF(Select2=1,Paper!$W81,"")</f>
        <v>1.4378096491347485E-3</v>
      </c>
      <c r="V79" s="635">
        <f>IF(Select2=1,Nappies!$W81,"")</f>
        <v>0</v>
      </c>
      <c r="W79" s="643">
        <f>IF(Select2=1,Garden!$W81,"")</f>
        <v>0</v>
      </c>
      <c r="X79" s="635">
        <f>IF(Select2=1,Wood!$W81,"")</f>
        <v>2.0746910178637578E-3</v>
      </c>
      <c r="Y79" s="643">
        <f>IF(Select2=1,Textiles!$W81,"")</f>
        <v>1.8056214198436374E-4</v>
      </c>
      <c r="Z79" s="637">
        <f>Sludge!W81</f>
        <v>0</v>
      </c>
      <c r="AA79" s="637" t="str">
        <f>IF(Select2=2,MSW!$W81,"")</f>
        <v/>
      </c>
      <c r="AB79" s="644">
        <f>Industry!$W81</f>
        <v>0</v>
      </c>
      <c r="AC79" s="645">
        <f t="shared" si="4"/>
        <v>3.6932002771521912E-3</v>
      </c>
      <c r="AD79" s="646">
        <f>Recovery_OX!R74</f>
        <v>0</v>
      </c>
      <c r="AE79" s="605"/>
      <c r="AF79" s="649">
        <f>(AC79-AD79)*(1-Recovery_OX!U74)</f>
        <v>3.6932002771521912E-3</v>
      </c>
    </row>
    <row r="80" spans="2:32">
      <c r="B80" s="597">
        <f t="shared" si="1"/>
        <v>2063</v>
      </c>
      <c r="C80" s="642">
        <f>IF(Select2=1,Food!$K82,"")</f>
        <v>1.3773005014370726E-7</v>
      </c>
      <c r="D80" s="643">
        <f>IF(Select2=1,Paper!$K82,"")</f>
        <v>6.4885273823031922E-4</v>
      </c>
      <c r="E80" s="635">
        <f>IF(Select2=1,Nappies!$K82,"")</f>
        <v>5.890037714474759E-5</v>
      </c>
      <c r="F80" s="643">
        <f>IF(Select2=1,Garden!$K82,"")</f>
        <v>0</v>
      </c>
      <c r="G80" s="635">
        <f>IF(Select2=1,Wood!$K82,"")</f>
        <v>0</v>
      </c>
      <c r="H80" s="643">
        <f>IF(Select2=1,Textiles!$K82,"")</f>
        <v>1.5362396058187094E-4</v>
      </c>
      <c r="I80" s="644">
        <f>Sludge!K82</f>
        <v>0</v>
      </c>
      <c r="J80" s="644" t="str">
        <f>IF(Select2=2,MSW!$K82,"")</f>
        <v/>
      </c>
      <c r="K80" s="644">
        <f>Industry!$K82</f>
        <v>0</v>
      </c>
      <c r="L80" s="645">
        <f t="shared" si="3"/>
        <v>8.6151480600708146E-4</v>
      </c>
      <c r="M80" s="646">
        <f>Recovery_OX!C75</f>
        <v>0</v>
      </c>
      <c r="N80" s="605"/>
      <c r="O80" s="647">
        <f>(L80-M80)*(1-Recovery_OX!F75)</f>
        <v>8.6151480600708146E-4</v>
      </c>
      <c r="P80" s="604"/>
      <c r="Q80" s="606"/>
      <c r="S80" s="648">
        <f t="shared" si="2"/>
        <v>2063</v>
      </c>
      <c r="T80" s="642">
        <f>IF(Select2=1,Food!$W82,"")</f>
        <v>9.214766958767211E-8</v>
      </c>
      <c r="U80" s="643">
        <f>IF(Select2=1,Paper!$W82,"")</f>
        <v>1.340604831054379E-3</v>
      </c>
      <c r="V80" s="635">
        <f>IF(Select2=1,Nappies!$W82,"")</f>
        <v>0</v>
      </c>
      <c r="W80" s="643">
        <f>IF(Select2=1,Garden!$W82,"")</f>
        <v>0</v>
      </c>
      <c r="X80" s="635">
        <f>IF(Select2=1,Wood!$W82,"")</f>
        <v>2.0033328839101682E-3</v>
      </c>
      <c r="Y80" s="643">
        <f>IF(Select2=1,Textiles!$W82,"")</f>
        <v>1.683550252952011E-4</v>
      </c>
      <c r="Z80" s="637">
        <f>Sludge!W82</f>
        <v>0</v>
      </c>
      <c r="AA80" s="637" t="str">
        <f>IF(Select2=2,MSW!$W82,"")</f>
        <v/>
      </c>
      <c r="AB80" s="644">
        <f>Industry!$W82</f>
        <v>0</v>
      </c>
      <c r="AC80" s="645">
        <f t="shared" si="4"/>
        <v>3.5123848879293359E-3</v>
      </c>
      <c r="AD80" s="646">
        <f>Recovery_OX!R75</f>
        <v>0</v>
      </c>
      <c r="AE80" s="605"/>
      <c r="AF80" s="649">
        <f>(AC80-AD80)*(1-Recovery_OX!U75)</f>
        <v>3.5123848879293359E-3</v>
      </c>
    </row>
    <row r="81" spans="2:32">
      <c r="B81" s="597">
        <f t="shared" si="1"/>
        <v>2064</v>
      </c>
      <c r="C81" s="642">
        <f>IF(Select2=1,Food!$K83,"")</f>
        <v>9.2323213552820755E-8</v>
      </c>
      <c r="D81" s="643">
        <f>IF(Select2=1,Paper!$K83,"")</f>
        <v>6.0498628315500168E-4</v>
      </c>
      <c r="E81" s="635">
        <f>IF(Select2=1,Nappies!$K83,"")</f>
        <v>4.9692175881281305E-5</v>
      </c>
      <c r="F81" s="643">
        <f>IF(Select2=1,Garden!$K83,"")</f>
        <v>0</v>
      </c>
      <c r="G81" s="635">
        <f>IF(Select2=1,Wood!$K83,"")</f>
        <v>0</v>
      </c>
      <c r="H81" s="643">
        <f>IF(Select2=1,Textiles!$K83,"")</f>
        <v>1.4323803143601147E-4</v>
      </c>
      <c r="I81" s="644">
        <f>Sludge!K83</f>
        <v>0</v>
      </c>
      <c r="J81" s="644" t="str">
        <f>IF(Select2=2,MSW!$K83,"")</f>
        <v/>
      </c>
      <c r="K81" s="644">
        <f>Industry!$K83</f>
        <v>0</v>
      </c>
      <c r="L81" s="645">
        <f t="shared" si="3"/>
        <v>7.9800881368584722E-4</v>
      </c>
      <c r="M81" s="646">
        <f>Recovery_OX!C76</f>
        <v>0</v>
      </c>
      <c r="N81" s="605"/>
      <c r="O81" s="647">
        <f>(L81-M81)*(1-Recovery_OX!F76)</f>
        <v>7.9800881368584722E-4</v>
      </c>
      <c r="P81" s="604"/>
      <c r="Q81" s="606"/>
      <c r="S81" s="648">
        <f t="shared" si="2"/>
        <v>2064</v>
      </c>
      <c r="T81" s="642">
        <f>IF(Select2=1,Food!$W83,"")</f>
        <v>6.176843012008525E-8</v>
      </c>
      <c r="U81" s="643">
        <f>IF(Select2=1,Paper!$W83,"")</f>
        <v>1.249971659411161E-3</v>
      </c>
      <c r="V81" s="635">
        <f>IF(Select2=1,Nappies!$W83,"")</f>
        <v>0</v>
      </c>
      <c r="W81" s="643">
        <f>IF(Select2=1,Garden!$W83,"")</f>
        <v>0</v>
      </c>
      <c r="X81" s="635">
        <f>IF(Select2=1,Wood!$W83,"")</f>
        <v>1.9344290832705492E-3</v>
      </c>
      <c r="Y81" s="643">
        <f>IF(Select2=1,Textiles!$W83,"")</f>
        <v>1.569731851353551E-4</v>
      </c>
      <c r="Z81" s="637">
        <f>Sludge!W83</f>
        <v>0</v>
      </c>
      <c r="AA81" s="637" t="str">
        <f>IF(Select2=2,MSW!$W83,"")</f>
        <v/>
      </c>
      <c r="AB81" s="644">
        <f>Industry!$W83</f>
        <v>0</v>
      </c>
      <c r="AC81" s="645">
        <f t="shared" ref="AC81:AC97" si="5">SUM(T81:AA81)</f>
        <v>3.3414356962471851E-3</v>
      </c>
      <c r="AD81" s="646">
        <f>Recovery_OX!R76</f>
        <v>0</v>
      </c>
      <c r="AE81" s="605"/>
      <c r="AF81" s="649">
        <f>(AC81-AD81)*(1-Recovery_OX!U76)</f>
        <v>3.3414356962471851E-3</v>
      </c>
    </row>
    <row r="82" spans="2:32">
      <c r="B82" s="597">
        <f t="shared" ref="B82:B97" si="6">B81+1</f>
        <v>2065</v>
      </c>
      <c r="C82" s="642">
        <f>IF(Select2=1,Food!$K84,"")</f>
        <v>6.1886100758884976E-8</v>
      </c>
      <c r="D82" s="643">
        <f>IF(Select2=1,Paper!$K84,"")</f>
        <v>5.6408547154159373E-4</v>
      </c>
      <c r="E82" s="635">
        <f>IF(Select2=1,Nappies!$K84,"")</f>
        <v>4.1923540451156435E-5</v>
      </c>
      <c r="F82" s="643">
        <f>IF(Select2=1,Garden!$K84,"")</f>
        <v>0</v>
      </c>
      <c r="G82" s="635">
        <f>IF(Select2=1,Wood!$K84,"")</f>
        <v>0</v>
      </c>
      <c r="H82" s="643">
        <f>IF(Select2=1,Textiles!$K84,"")</f>
        <v>1.3355425528643102E-4</v>
      </c>
      <c r="I82" s="644">
        <f>Sludge!K84</f>
        <v>0</v>
      </c>
      <c r="J82" s="644" t="str">
        <f>IF(Select2=2,MSW!$K84,"")</f>
        <v/>
      </c>
      <c r="K82" s="644">
        <f>Industry!$K84</f>
        <v>0</v>
      </c>
      <c r="L82" s="645">
        <f t="shared" si="3"/>
        <v>7.3962515337993998E-4</v>
      </c>
      <c r="M82" s="646">
        <f>Recovery_OX!C77</f>
        <v>0</v>
      </c>
      <c r="N82" s="605"/>
      <c r="O82" s="647">
        <f>(L82-M82)*(1-Recovery_OX!F77)</f>
        <v>7.3962515337993998E-4</v>
      </c>
      <c r="P82" s="604"/>
      <c r="Q82" s="606"/>
      <c r="S82" s="648">
        <f t="shared" ref="S82:S97" si="7">S81+1</f>
        <v>2065</v>
      </c>
      <c r="T82" s="642">
        <f>IF(Select2=1,Food!$W84,"")</f>
        <v>4.140461692164472E-8</v>
      </c>
      <c r="U82" s="643">
        <f>IF(Select2=1,Paper!$W84,"")</f>
        <v>1.1654658502925493E-3</v>
      </c>
      <c r="V82" s="635">
        <f>IF(Select2=1,Nappies!$W84,"")</f>
        <v>0</v>
      </c>
      <c r="W82" s="643">
        <f>IF(Select2=1,Garden!$W84,"")</f>
        <v>0</v>
      </c>
      <c r="X82" s="635">
        <f>IF(Select2=1,Wood!$W84,"")</f>
        <v>1.8678952001722014E-3</v>
      </c>
      <c r="Y82" s="643">
        <f>IF(Select2=1,Textiles!$W84,"")</f>
        <v>1.4636082771115737E-4</v>
      </c>
      <c r="Z82" s="637">
        <f>Sludge!W84</f>
        <v>0</v>
      </c>
      <c r="AA82" s="637" t="str">
        <f>IF(Select2=2,MSW!$W84,"")</f>
        <v/>
      </c>
      <c r="AB82" s="644">
        <f>Industry!$W84</f>
        <v>0</v>
      </c>
      <c r="AC82" s="645">
        <f t="shared" si="5"/>
        <v>3.1797632827928295E-3</v>
      </c>
      <c r="AD82" s="646">
        <f>Recovery_OX!R77</f>
        <v>0</v>
      </c>
      <c r="AE82" s="605"/>
      <c r="AF82" s="649">
        <f>(AC82-AD82)*(1-Recovery_OX!U77)</f>
        <v>3.1797632827928295E-3</v>
      </c>
    </row>
    <row r="83" spans="2:32">
      <c r="B83" s="597">
        <f t="shared" si="6"/>
        <v>2066</v>
      </c>
      <c r="C83" s="642">
        <f>IF(Select2=1,Food!$K85,"")</f>
        <v>4.1483493909661984E-8</v>
      </c>
      <c r="D83" s="643">
        <f>IF(Select2=1,Paper!$K85,"")</f>
        <v>5.2594980756411459E-4</v>
      </c>
      <c r="E83" s="635">
        <f>IF(Select2=1,Nappies!$K85,"")</f>
        <v>3.5369416065795965E-5</v>
      </c>
      <c r="F83" s="643">
        <f>IF(Select2=1,Garden!$K85,"")</f>
        <v>0</v>
      </c>
      <c r="G83" s="635">
        <f>IF(Select2=1,Wood!$K85,"")</f>
        <v>0</v>
      </c>
      <c r="H83" s="643">
        <f>IF(Select2=1,Textiles!$K85,"")</f>
        <v>1.245251622512096E-4</v>
      </c>
      <c r="I83" s="644">
        <f>Sludge!K85</f>
        <v>0</v>
      </c>
      <c r="J83" s="644" t="str">
        <f>IF(Select2=2,MSW!$K85,"")</f>
        <v/>
      </c>
      <c r="K83" s="644">
        <f>Industry!$K85</f>
        <v>0</v>
      </c>
      <c r="L83" s="645">
        <f t="shared" ref="L83:L97" si="8">SUM(C83:K83)</f>
        <v>6.8588586937502988E-4</v>
      </c>
      <c r="M83" s="646">
        <f>Recovery_OX!C78</f>
        <v>0</v>
      </c>
      <c r="N83" s="605"/>
      <c r="O83" s="647">
        <f>(L83-M83)*(1-Recovery_OX!F78)</f>
        <v>6.8588586937502988E-4</v>
      </c>
      <c r="P83" s="604"/>
      <c r="Q83" s="606"/>
      <c r="S83" s="648">
        <f t="shared" si="7"/>
        <v>2066</v>
      </c>
      <c r="T83" s="642">
        <f>IF(Select2=1,Food!$W85,"")</f>
        <v>2.7754344721004902E-8</v>
      </c>
      <c r="U83" s="643">
        <f>IF(Select2=1,Paper!$W85,"")</f>
        <v>1.0866731561242041E-3</v>
      </c>
      <c r="V83" s="635">
        <f>IF(Select2=1,Nappies!$W85,"")</f>
        <v>0</v>
      </c>
      <c r="W83" s="643">
        <f>IF(Select2=1,Garden!$W85,"")</f>
        <v>0</v>
      </c>
      <c r="X83" s="635">
        <f>IF(Select2=1,Wood!$W85,"")</f>
        <v>1.8036497222877889E-3</v>
      </c>
      <c r="Y83" s="643">
        <f>IF(Select2=1,Textiles!$W85,"")</f>
        <v>1.3646593123420238E-4</v>
      </c>
      <c r="Z83" s="637">
        <f>Sludge!W85</f>
        <v>0</v>
      </c>
      <c r="AA83" s="637" t="str">
        <f>IF(Select2=2,MSW!$W85,"")</f>
        <v/>
      </c>
      <c r="AB83" s="644">
        <f>Industry!$W85</f>
        <v>0</v>
      </c>
      <c r="AC83" s="645">
        <f t="shared" si="5"/>
        <v>3.0268165639909164E-3</v>
      </c>
      <c r="AD83" s="646">
        <f>Recovery_OX!R78</f>
        <v>0</v>
      </c>
      <c r="AE83" s="605"/>
      <c r="AF83" s="649">
        <f>(AC83-AD83)*(1-Recovery_OX!U78)</f>
        <v>3.0268165639909164E-3</v>
      </c>
    </row>
    <row r="84" spans="2:32">
      <c r="B84" s="597">
        <f t="shared" si="6"/>
        <v>2067</v>
      </c>
      <c r="C84" s="642">
        <f>IF(Select2=1,Food!$K86,"")</f>
        <v>2.7807217547243792E-8</v>
      </c>
      <c r="D84" s="643">
        <f>IF(Select2=1,Paper!$K86,"")</f>
        <v>4.9039235015350328E-4</v>
      </c>
      <c r="E84" s="635">
        <f>IF(Select2=1,Nappies!$K86,"")</f>
        <v>2.9839931918270936E-5</v>
      </c>
      <c r="F84" s="643">
        <f>IF(Select2=1,Garden!$K86,"")</f>
        <v>0</v>
      </c>
      <c r="G84" s="635">
        <f>IF(Select2=1,Wood!$K86,"")</f>
        <v>0</v>
      </c>
      <c r="H84" s="643">
        <f>IF(Select2=1,Textiles!$K86,"")</f>
        <v>1.1610649170581333E-4</v>
      </c>
      <c r="I84" s="644">
        <f>Sludge!K86</f>
        <v>0</v>
      </c>
      <c r="J84" s="644" t="str">
        <f>IF(Select2=2,MSW!$K86,"")</f>
        <v/>
      </c>
      <c r="K84" s="644">
        <f>Industry!$K86</f>
        <v>0</v>
      </c>
      <c r="L84" s="645">
        <f t="shared" si="8"/>
        <v>6.3636658099513479E-4</v>
      </c>
      <c r="M84" s="646">
        <f>Recovery_OX!C79</f>
        <v>0</v>
      </c>
      <c r="N84" s="605"/>
      <c r="O84" s="647">
        <f>(L84-M84)*(1-Recovery_OX!F79)</f>
        <v>6.3636658099513479E-4</v>
      </c>
      <c r="P84" s="604"/>
      <c r="Q84" s="606"/>
      <c r="S84" s="648">
        <f t="shared" si="7"/>
        <v>2067</v>
      </c>
      <c r="T84" s="642">
        <f>IF(Select2=1,Food!$W86,"")</f>
        <v>1.8604293631073007E-8</v>
      </c>
      <c r="U84" s="643">
        <f>IF(Select2=1,Paper!$W86,"")</f>
        <v>1.0132073350278996E-3</v>
      </c>
      <c r="V84" s="635">
        <f>IF(Select2=1,Nappies!$W86,"")</f>
        <v>0</v>
      </c>
      <c r="W84" s="643">
        <f>IF(Select2=1,Garden!$W86,"")</f>
        <v>0</v>
      </c>
      <c r="X84" s="635">
        <f>IF(Select2=1,Wood!$W86,"")</f>
        <v>1.7416139408725445E-3</v>
      </c>
      <c r="Y84" s="643">
        <f>IF(Select2=1,Textiles!$W86,"")</f>
        <v>1.2723999091048043E-4</v>
      </c>
      <c r="Z84" s="637">
        <f>Sludge!W86</f>
        <v>0</v>
      </c>
      <c r="AA84" s="637" t="str">
        <f>IF(Select2=2,MSW!$W86,"")</f>
        <v/>
      </c>
      <c r="AB84" s="644">
        <f>Industry!$W86</f>
        <v>0</v>
      </c>
      <c r="AC84" s="645">
        <f t="shared" si="5"/>
        <v>2.8820798711045553E-3</v>
      </c>
      <c r="AD84" s="646">
        <f>Recovery_OX!R79</f>
        <v>0</v>
      </c>
      <c r="AE84" s="605"/>
      <c r="AF84" s="649">
        <f>(AC84-AD84)*(1-Recovery_OX!U79)</f>
        <v>2.8820798711045553E-3</v>
      </c>
    </row>
    <row r="85" spans="2:32">
      <c r="B85" s="597">
        <f t="shared" si="6"/>
        <v>2068</v>
      </c>
      <c r="C85" s="642">
        <f>IF(Select2=1,Food!$K87,"")</f>
        <v>1.8639735346391495E-8</v>
      </c>
      <c r="D85" s="643">
        <f>IF(Select2=1,Paper!$K87,"")</f>
        <v>4.5723879661228027E-4</v>
      </c>
      <c r="E85" s="635">
        <f>IF(Select2=1,Nappies!$K87,"")</f>
        <v>2.5174900689076626E-5</v>
      </c>
      <c r="F85" s="643">
        <f>IF(Select2=1,Garden!$K87,"")</f>
        <v>0</v>
      </c>
      <c r="G85" s="635">
        <f>IF(Select2=1,Wood!$K87,"")</f>
        <v>0</v>
      </c>
      <c r="H85" s="643">
        <f>IF(Select2=1,Textiles!$K87,"")</f>
        <v>1.082569753174616E-4</v>
      </c>
      <c r="I85" s="644">
        <f>Sludge!K87</f>
        <v>0</v>
      </c>
      <c r="J85" s="644" t="str">
        <f>IF(Select2=2,MSW!$K87,"")</f>
        <v/>
      </c>
      <c r="K85" s="644">
        <f>Industry!$K87</f>
        <v>0</v>
      </c>
      <c r="L85" s="645">
        <f t="shared" si="8"/>
        <v>5.9068931235416492E-4</v>
      </c>
      <c r="M85" s="646">
        <f>Recovery_OX!C80</f>
        <v>0</v>
      </c>
      <c r="N85" s="605"/>
      <c r="O85" s="647">
        <f>(L85-M85)*(1-Recovery_OX!F80)</f>
        <v>5.9068931235416492E-4</v>
      </c>
      <c r="P85" s="604"/>
      <c r="Q85" s="606"/>
      <c r="S85" s="648">
        <f t="shared" si="7"/>
        <v>2068</v>
      </c>
      <c r="T85" s="642">
        <f>IF(Select2=1,Food!$W87,"")</f>
        <v>1.2470830963241409E-8</v>
      </c>
      <c r="U85" s="643">
        <f>IF(Select2=1,Paper!$W87,"")</f>
        <v>9.447082574633892E-4</v>
      </c>
      <c r="V85" s="635">
        <f>IF(Select2=1,Nappies!$W87,"")</f>
        <v>0</v>
      </c>
      <c r="W85" s="643">
        <f>IF(Select2=1,Garden!$W87,"")</f>
        <v>0</v>
      </c>
      <c r="X85" s="635">
        <f>IF(Select2=1,Wood!$W87,"")</f>
        <v>1.6817118543362144E-3</v>
      </c>
      <c r="Y85" s="643">
        <f>IF(Select2=1,Textiles!$W87,"")</f>
        <v>1.18637781169821E-4</v>
      </c>
      <c r="Z85" s="637">
        <f>Sludge!W87</f>
        <v>0</v>
      </c>
      <c r="AA85" s="637" t="str">
        <f>IF(Select2=2,MSW!$W87,"")</f>
        <v/>
      </c>
      <c r="AB85" s="644">
        <f>Industry!$W87</f>
        <v>0</v>
      </c>
      <c r="AC85" s="645">
        <f t="shared" si="5"/>
        <v>2.7450703638003879E-3</v>
      </c>
      <c r="AD85" s="646">
        <f>Recovery_OX!R80</f>
        <v>0</v>
      </c>
      <c r="AE85" s="605"/>
      <c r="AF85" s="649">
        <f>(AC85-AD85)*(1-Recovery_OX!U80)</f>
        <v>2.7450703638003879E-3</v>
      </c>
    </row>
    <row r="86" spans="2:32">
      <c r="B86" s="597">
        <f t="shared" si="6"/>
        <v>2069</v>
      </c>
      <c r="C86" s="642">
        <f>IF(Select2=1,Food!$K88,"")</f>
        <v>1.2494588255485282E-8</v>
      </c>
      <c r="D86" s="643">
        <f>IF(Select2=1,Paper!$K88,"")</f>
        <v>4.2632662818252286E-4</v>
      </c>
      <c r="E86" s="635">
        <f>IF(Select2=1,Nappies!$K88,"")</f>
        <v>2.1239177972682006E-5</v>
      </c>
      <c r="F86" s="643">
        <f>IF(Select2=1,Garden!$K88,"")</f>
        <v>0</v>
      </c>
      <c r="G86" s="635">
        <f>IF(Select2=1,Wood!$K88,"")</f>
        <v>0</v>
      </c>
      <c r="H86" s="643">
        <f>IF(Select2=1,Textiles!$K88,"")</f>
        <v>1.0093813474771199E-4</v>
      </c>
      <c r="I86" s="644">
        <f>Sludge!K88</f>
        <v>0</v>
      </c>
      <c r="J86" s="644" t="str">
        <f>IF(Select2=2,MSW!$K88,"")</f>
        <v/>
      </c>
      <c r="K86" s="644">
        <f>Industry!$K88</f>
        <v>0</v>
      </c>
      <c r="L86" s="645">
        <f t="shared" si="8"/>
        <v>5.4851643549117229E-4</v>
      </c>
      <c r="M86" s="646">
        <f>Recovery_OX!C81</f>
        <v>0</v>
      </c>
      <c r="N86" s="605"/>
      <c r="O86" s="647">
        <f>(L86-M86)*(1-Recovery_OX!F81)</f>
        <v>5.4851643549117229E-4</v>
      </c>
      <c r="P86" s="604"/>
      <c r="Q86" s="606"/>
      <c r="S86" s="648">
        <f t="shared" si="7"/>
        <v>2069</v>
      </c>
      <c r="T86" s="642">
        <f>IF(Select2=1,Food!$W88,"")</f>
        <v>8.3594479853826576E-9</v>
      </c>
      <c r="U86" s="643">
        <f>IF(Select2=1,Paper!$W88,"")</f>
        <v>8.8084014087298171E-4</v>
      </c>
      <c r="V86" s="635">
        <f>IF(Select2=1,Nappies!$W88,"")</f>
        <v>0</v>
      </c>
      <c r="W86" s="643">
        <f>IF(Select2=1,Garden!$W88,"")</f>
        <v>0</v>
      </c>
      <c r="X86" s="635">
        <f>IF(Select2=1,Wood!$W88,"")</f>
        <v>1.623870075131604E-3</v>
      </c>
      <c r="Y86" s="643">
        <f>IF(Select2=1,Textiles!$W88,"")</f>
        <v>1.1061713397009537E-4</v>
      </c>
      <c r="Z86" s="637">
        <f>Sludge!W88</f>
        <v>0</v>
      </c>
      <c r="AA86" s="637" t="str">
        <f>IF(Select2=2,MSW!$W88,"")</f>
        <v/>
      </c>
      <c r="AB86" s="644">
        <f>Industry!$W88</f>
        <v>0</v>
      </c>
      <c r="AC86" s="645">
        <f t="shared" si="5"/>
        <v>2.6153357094226663E-3</v>
      </c>
      <c r="AD86" s="646">
        <f>Recovery_OX!R81</f>
        <v>0</v>
      </c>
      <c r="AE86" s="605"/>
      <c r="AF86" s="649">
        <f>(AC86-AD86)*(1-Recovery_OX!U81)</f>
        <v>2.6153357094226663E-3</v>
      </c>
    </row>
    <row r="87" spans="2:32">
      <c r="B87" s="597">
        <f t="shared" si="6"/>
        <v>2070</v>
      </c>
      <c r="C87" s="642">
        <f>IF(Select2=1,Food!$K89,"")</f>
        <v>8.3753729746132516E-9</v>
      </c>
      <c r="D87" s="643">
        <f>IF(Select2=1,Paper!$K89,"")</f>
        <v>3.9750431337872533E-4</v>
      </c>
      <c r="E87" s="635">
        <f>IF(Select2=1,Nappies!$K89,"")</f>
        <v>1.7918747188980718E-5</v>
      </c>
      <c r="F87" s="643">
        <f>IF(Select2=1,Garden!$K89,"")</f>
        <v>0</v>
      </c>
      <c r="G87" s="635">
        <f>IF(Select2=1,Wood!$K89,"")</f>
        <v>0</v>
      </c>
      <c r="H87" s="643">
        <f>IF(Select2=1,Textiles!$K89,"")</f>
        <v>9.4114093031600504E-5</v>
      </c>
      <c r="I87" s="644">
        <f>Sludge!K89</f>
        <v>0</v>
      </c>
      <c r="J87" s="644" t="str">
        <f>IF(Select2=2,MSW!$K89,"")</f>
        <v/>
      </c>
      <c r="K87" s="644">
        <f>Industry!$K89</f>
        <v>0</v>
      </c>
      <c r="L87" s="645">
        <f t="shared" si="8"/>
        <v>5.0954552897228126E-4</v>
      </c>
      <c r="M87" s="646">
        <f>Recovery_OX!C82</f>
        <v>0</v>
      </c>
      <c r="N87" s="605"/>
      <c r="O87" s="647">
        <f>(L87-M87)*(1-Recovery_OX!F82)</f>
        <v>5.0954552897228126E-4</v>
      </c>
      <c r="P87" s="604"/>
      <c r="Q87" s="606"/>
      <c r="S87" s="648">
        <f t="shared" si="7"/>
        <v>2070</v>
      </c>
      <c r="T87" s="642">
        <f>IF(Select2=1,Food!$W89,"")</f>
        <v>5.6035055583942351E-9</v>
      </c>
      <c r="U87" s="643">
        <f>IF(Select2=1,Paper!$W89,"")</f>
        <v>8.2128990367505309E-4</v>
      </c>
      <c r="V87" s="635">
        <f>IF(Select2=1,Nappies!$W89,"")</f>
        <v>0</v>
      </c>
      <c r="W87" s="643">
        <f>IF(Select2=1,Garden!$W89,"")</f>
        <v>0</v>
      </c>
      <c r="X87" s="635">
        <f>IF(Select2=1,Wood!$W89,"")</f>
        <v>1.5680177398456584E-3</v>
      </c>
      <c r="Y87" s="643">
        <f>IF(Select2=1,Textiles!$W89,"")</f>
        <v>1.0313873208942526E-4</v>
      </c>
      <c r="Z87" s="637">
        <f>Sludge!W89</f>
        <v>0</v>
      </c>
      <c r="AA87" s="637" t="str">
        <f>IF(Select2=2,MSW!$W89,"")</f>
        <v/>
      </c>
      <c r="AB87" s="644">
        <f>Industry!$W89</f>
        <v>0</v>
      </c>
      <c r="AC87" s="645">
        <f t="shared" si="5"/>
        <v>2.4924519791156949E-3</v>
      </c>
      <c r="AD87" s="646">
        <f>Recovery_OX!R82</f>
        <v>0</v>
      </c>
      <c r="AE87" s="605"/>
      <c r="AF87" s="649">
        <f>(AC87-AD87)*(1-Recovery_OX!U82)</f>
        <v>2.4924519791156949E-3</v>
      </c>
    </row>
    <row r="88" spans="2:32">
      <c r="B88" s="597">
        <f t="shared" si="6"/>
        <v>2071</v>
      </c>
      <c r="C88" s="642">
        <f>IF(Select2=1,Food!$K90,"")</f>
        <v>5.6141803979084038E-9</v>
      </c>
      <c r="D88" s="643">
        <f>IF(Select2=1,Paper!$K90,"")</f>
        <v>3.7063056518028088E-4</v>
      </c>
      <c r="E88" s="635">
        <f>IF(Select2=1,Nappies!$K90,"")</f>
        <v>1.5117416560828384E-5</v>
      </c>
      <c r="F88" s="643">
        <f>IF(Select2=1,Garden!$K90,"")</f>
        <v>0</v>
      </c>
      <c r="G88" s="635">
        <f>IF(Select2=1,Wood!$K90,"")</f>
        <v>0</v>
      </c>
      <c r="H88" s="643">
        <f>IF(Select2=1,Textiles!$K90,"")</f>
        <v>8.7751398708717796E-5</v>
      </c>
      <c r="I88" s="644">
        <f>Sludge!K90</f>
        <v>0</v>
      </c>
      <c r="J88" s="644" t="str">
        <f>IF(Select2=2,MSW!$K90,"")</f>
        <v/>
      </c>
      <c r="K88" s="644">
        <f>Industry!$K90</f>
        <v>0</v>
      </c>
      <c r="L88" s="645">
        <f t="shared" si="8"/>
        <v>4.73504994630225E-4</v>
      </c>
      <c r="M88" s="646">
        <f>Recovery_OX!C83</f>
        <v>0</v>
      </c>
      <c r="N88" s="605"/>
      <c r="O88" s="647">
        <f>(L88-M88)*(1-Recovery_OX!F83)</f>
        <v>4.73504994630225E-4</v>
      </c>
      <c r="P88" s="604"/>
      <c r="Q88" s="606"/>
      <c r="S88" s="648">
        <f t="shared" si="7"/>
        <v>2071</v>
      </c>
      <c r="T88" s="642">
        <f>IF(Select2=1,Food!$W90,"")</f>
        <v>3.7561421038637851E-9</v>
      </c>
      <c r="U88" s="643">
        <f>IF(Select2=1,Paper!$W90,"")</f>
        <v>7.6576563053777115E-4</v>
      </c>
      <c r="V88" s="635">
        <f>IF(Select2=1,Nappies!$W90,"")</f>
        <v>0</v>
      </c>
      <c r="W88" s="643">
        <f>IF(Select2=1,Garden!$W90,"")</f>
        <v>0</v>
      </c>
      <c r="X88" s="635">
        <f>IF(Select2=1,Wood!$W90,"")</f>
        <v>1.5140864223829155E-3</v>
      </c>
      <c r="Y88" s="643">
        <f>IF(Select2=1,Textiles!$W90,"")</f>
        <v>9.6165916393115415E-5</v>
      </c>
      <c r="Z88" s="637">
        <f>Sludge!W90</f>
        <v>0</v>
      </c>
      <c r="AA88" s="637" t="str">
        <f>IF(Select2=2,MSW!$W90,"")</f>
        <v/>
      </c>
      <c r="AB88" s="644">
        <f>Industry!$W90</f>
        <v>0</v>
      </c>
      <c r="AC88" s="645">
        <f t="shared" si="5"/>
        <v>2.3760217254559061E-3</v>
      </c>
      <c r="AD88" s="646">
        <f>Recovery_OX!R83</f>
        <v>0</v>
      </c>
      <c r="AE88" s="605"/>
      <c r="AF88" s="649">
        <f>(AC88-AD88)*(1-Recovery_OX!U83)</f>
        <v>2.3760217254559061E-3</v>
      </c>
    </row>
    <row r="89" spans="2:32">
      <c r="B89" s="597">
        <f t="shared" si="6"/>
        <v>2072</v>
      </c>
      <c r="C89" s="642">
        <f>IF(Select2=1,Food!$K91,"")</f>
        <v>3.7632976627783449E-9</v>
      </c>
      <c r="D89" s="643">
        <f>IF(Select2=1,Paper!$K91,"")</f>
        <v>3.4557364844234263E-4</v>
      </c>
      <c r="E89" s="635">
        <f>IF(Select2=1,Nappies!$K91,"")</f>
        <v>1.2754032470202412E-5</v>
      </c>
      <c r="F89" s="643">
        <f>IF(Select2=1,Garden!$K91,"")</f>
        <v>0</v>
      </c>
      <c r="G89" s="635">
        <f>IF(Select2=1,Wood!$K91,"")</f>
        <v>0</v>
      </c>
      <c r="H89" s="643">
        <f>IF(Select2=1,Textiles!$K91,"")</f>
        <v>8.1818861844111277E-5</v>
      </c>
      <c r="I89" s="644">
        <f>Sludge!K91</f>
        <v>0</v>
      </c>
      <c r="J89" s="644" t="str">
        <f>IF(Select2=2,MSW!$K91,"")</f>
        <v/>
      </c>
      <c r="K89" s="644">
        <f>Industry!$K91</f>
        <v>0</v>
      </c>
      <c r="L89" s="645">
        <f t="shared" si="8"/>
        <v>4.4015030605431909E-4</v>
      </c>
      <c r="M89" s="646">
        <f>Recovery_OX!C84</f>
        <v>0</v>
      </c>
      <c r="N89" s="605"/>
      <c r="O89" s="647">
        <f>(L89-M89)*(1-Recovery_OX!F84)</f>
        <v>4.4015030605431909E-4</v>
      </c>
      <c r="P89" s="604"/>
      <c r="Q89" s="606"/>
      <c r="S89" s="648">
        <f t="shared" si="7"/>
        <v>2072</v>
      </c>
      <c r="T89" s="642">
        <f>IF(Select2=1,Food!$W91,"")</f>
        <v>2.517817347978375E-9</v>
      </c>
      <c r="U89" s="643">
        <f>IF(Select2=1,Paper!$W91,"")</f>
        <v>7.1399514140979949E-4</v>
      </c>
      <c r="V89" s="635">
        <f>IF(Select2=1,Nappies!$W91,"")</f>
        <v>0</v>
      </c>
      <c r="W89" s="643">
        <f>IF(Select2=1,Garden!$W91,"")</f>
        <v>0</v>
      </c>
      <c r="X89" s="635">
        <f>IF(Select2=1,Wood!$W91,"")</f>
        <v>1.4620100501349846E-3</v>
      </c>
      <c r="Y89" s="643">
        <f>IF(Select2=1,Textiles!$W91,"")</f>
        <v>8.9664506130532925E-5</v>
      </c>
      <c r="Z89" s="637">
        <f>Sludge!W91</f>
        <v>0</v>
      </c>
      <c r="AA89" s="637" t="str">
        <f>IF(Select2=2,MSW!$W91,"")</f>
        <v/>
      </c>
      <c r="AB89" s="644">
        <f>Industry!$W91</f>
        <v>0</v>
      </c>
      <c r="AC89" s="645">
        <f t="shared" si="5"/>
        <v>2.2656722154926652E-3</v>
      </c>
      <c r="AD89" s="646">
        <f>Recovery_OX!R84</f>
        <v>0</v>
      </c>
      <c r="AE89" s="605"/>
      <c r="AF89" s="649">
        <f>(AC89-AD89)*(1-Recovery_OX!U84)</f>
        <v>2.2656722154926652E-3</v>
      </c>
    </row>
    <row r="90" spans="2:32">
      <c r="B90" s="597">
        <f t="shared" si="6"/>
        <v>2073</v>
      </c>
      <c r="C90" s="642">
        <f>IF(Select2=1,Food!$K92,"")</f>
        <v>2.5226138625593941E-9</v>
      </c>
      <c r="D90" s="643">
        <f>IF(Select2=1,Paper!$K92,"")</f>
        <v>3.2221073412999108E-4</v>
      </c>
      <c r="E90" s="635">
        <f>IF(Select2=1,Nappies!$K92,"")</f>
        <v>1.076012846483764E-5</v>
      </c>
      <c r="F90" s="643">
        <f>IF(Select2=1,Garden!$K92,"")</f>
        <v>0</v>
      </c>
      <c r="G90" s="635">
        <f>IF(Select2=1,Wood!$K92,"")</f>
        <v>0</v>
      </c>
      <c r="H90" s="643">
        <f>IF(Select2=1,Textiles!$K92,"")</f>
        <v>7.6287401135187943E-5</v>
      </c>
      <c r="I90" s="644">
        <f>Sludge!K92</f>
        <v>0</v>
      </c>
      <c r="J90" s="644" t="str">
        <f>IF(Select2=2,MSW!$K92,"")</f>
        <v/>
      </c>
      <c r="K90" s="644">
        <f>Industry!$K92</f>
        <v>0</v>
      </c>
      <c r="L90" s="645">
        <f t="shared" si="8"/>
        <v>4.0926078634387917E-4</v>
      </c>
      <c r="M90" s="646">
        <f>Recovery_OX!C85</f>
        <v>0</v>
      </c>
      <c r="N90" s="605"/>
      <c r="O90" s="647">
        <f>(L90-M90)*(1-Recovery_OX!F85)</f>
        <v>4.0926078634387917E-4</v>
      </c>
      <c r="P90" s="604"/>
      <c r="Q90" s="606"/>
      <c r="S90" s="648">
        <f t="shared" si="7"/>
        <v>2073</v>
      </c>
      <c r="T90" s="642">
        <f>IF(Select2=1,Food!$W92,"")</f>
        <v>1.6877434406061958E-9</v>
      </c>
      <c r="U90" s="643">
        <f>IF(Select2=1,Paper!$W92,"")</f>
        <v>6.6572465729337069E-4</v>
      </c>
      <c r="V90" s="635">
        <f>IF(Select2=1,Nappies!$W92,"")</f>
        <v>0</v>
      </c>
      <c r="W90" s="643">
        <f>IF(Select2=1,Garden!$W92,"")</f>
        <v>0</v>
      </c>
      <c r="X90" s="635">
        <f>IF(Select2=1,Wood!$W92,"")</f>
        <v>1.4117248230333375E-3</v>
      </c>
      <c r="Y90" s="643">
        <f>IF(Select2=1,Textiles!$W92,"")</f>
        <v>8.3602631381027922E-5</v>
      </c>
      <c r="Z90" s="637">
        <f>Sludge!W92</f>
        <v>0</v>
      </c>
      <c r="AA90" s="637" t="str">
        <f>IF(Select2=2,MSW!$W92,"")</f>
        <v/>
      </c>
      <c r="AB90" s="644">
        <f>Industry!$W92</f>
        <v>0</v>
      </c>
      <c r="AC90" s="645">
        <f t="shared" si="5"/>
        <v>2.1610537994511767E-3</v>
      </c>
      <c r="AD90" s="646">
        <f>Recovery_OX!R85</f>
        <v>0</v>
      </c>
      <c r="AE90" s="605"/>
      <c r="AF90" s="649">
        <f>(AC90-AD90)*(1-Recovery_OX!U85)</f>
        <v>2.1610537994511767E-3</v>
      </c>
    </row>
    <row r="91" spans="2:32">
      <c r="B91" s="597">
        <f t="shared" si="6"/>
        <v>2074</v>
      </c>
      <c r="C91" s="642">
        <f>IF(Select2=1,Food!$K93,"")</f>
        <v>1.6909586404809553E-9</v>
      </c>
      <c r="D91" s="643">
        <f>IF(Select2=1,Paper!$K93,"")</f>
        <v>3.0042729721016233E-4</v>
      </c>
      <c r="E91" s="635">
        <f>IF(Select2=1,Nappies!$K93,"")</f>
        <v>9.0779418078407756E-6</v>
      </c>
      <c r="F91" s="643">
        <f>IF(Select2=1,Garden!$K93,"")</f>
        <v>0</v>
      </c>
      <c r="G91" s="635">
        <f>IF(Select2=1,Wood!$K93,"")</f>
        <v>0</v>
      </c>
      <c r="H91" s="643">
        <f>IF(Select2=1,Textiles!$K93,"")</f>
        <v>7.1129901355135267E-5</v>
      </c>
      <c r="I91" s="644">
        <f>Sludge!K93</f>
        <v>0</v>
      </c>
      <c r="J91" s="644" t="str">
        <f>IF(Select2=2,MSW!$K93,"")</f>
        <v/>
      </c>
      <c r="K91" s="644">
        <f>Industry!$K93</f>
        <v>0</v>
      </c>
      <c r="L91" s="645">
        <f t="shared" si="8"/>
        <v>3.8063683133177887E-4</v>
      </c>
      <c r="M91" s="646">
        <f>Recovery_OX!C86</f>
        <v>0</v>
      </c>
      <c r="N91" s="605"/>
      <c r="O91" s="647">
        <f>(L91-M91)*(1-Recovery_OX!F86)</f>
        <v>3.8063683133177887E-4</v>
      </c>
      <c r="P91" s="604"/>
      <c r="Q91" s="606"/>
      <c r="S91" s="648">
        <f t="shared" si="7"/>
        <v>2074</v>
      </c>
      <c r="T91" s="642">
        <f>IF(Select2=1,Food!$W93,"")</f>
        <v>1.1313282608034936E-9</v>
      </c>
      <c r="U91" s="643">
        <f>IF(Select2=1,Paper!$W93,"")</f>
        <v>6.2071755621934403E-4</v>
      </c>
      <c r="V91" s="635">
        <f>IF(Select2=1,Nappies!$W93,"")</f>
        <v>0</v>
      </c>
      <c r="W91" s="643">
        <f>IF(Select2=1,Garden!$W93,"")</f>
        <v>0</v>
      </c>
      <c r="X91" s="635">
        <f>IF(Select2=1,Wood!$W93,"")</f>
        <v>1.3631691353862452E-3</v>
      </c>
      <c r="Y91" s="643">
        <f>IF(Select2=1,Textiles!$W93,"")</f>
        <v>7.7950576827545524E-5</v>
      </c>
      <c r="Z91" s="637">
        <f>Sludge!W93</f>
        <v>0</v>
      </c>
      <c r="AA91" s="637" t="str">
        <f>IF(Select2=2,MSW!$W93,"")</f>
        <v/>
      </c>
      <c r="AB91" s="644">
        <f>Industry!$W93</f>
        <v>0</v>
      </c>
      <c r="AC91" s="645">
        <f t="shared" si="5"/>
        <v>2.0618383997613957E-3</v>
      </c>
      <c r="AD91" s="646">
        <f>Recovery_OX!R86</f>
        <v>0</v>
      </c>
      <c r="AE91" s="605"/>
      <c r="AF91" s="649">
        <f>(AC91-AD91)*(1-Recovery_OX!U86)</f>
        <v>2.0618383997613957E-3</v>
      </c>
    </row>
    <row r="92" spans="2:32">
      <c r="B92" s="597">
        <f t="shared" si="6"/>
        <v>2075</v>
      </c>
      <c r="C92" s="642">
        <f>IF(Select2=1,Food!$K94,"")</f>
        <v>1.1334834737315559E-9</v>
      </c>
      <c r="D92" s="643">
        <f>IF(Select2=1,Paper!$K94,"")</f>
        <v>2.8011655524980291E-4</v>
      </c>
      <c r="E92" s="635">
        <f>IF(Select2=1,Nappies!$K94,"")</f>
        <v>7.6587401103846318E-6</v>
      </c>
      <c r="F92" s="643">
        <f>IF(Select2=1,Garden!$K94,"")</f>
        <v>0</v>
      </c>
      <c r="G92" s="635">
        <f>IF(Select2=1,Wood!$K94,"")</f>
        <v>0</v>
      </c>
      <c r="H92" s="643">
        <f>IF(Select2=1,Textiles!$K94,"")</f>
        <v>6.6321080434047854E-5</v>
      </c>
      <c r="I92" s="644">
        <f>Sludge!K94</f>
        <v>0</v>
      </c>
      <c r="J92" s="644" t="str">
        <f>IF(Select2=2,MSW!$K94,"")</f>
        <v/>
      </c>
      <c r="K92" s="644">
        <f>Industry!$K94</f>
        <v>0</v>
      </c>
      <c r="L92" s="645">
        <f t="shared" si="8"/>
        <v>3.5409750927770914E-4</v>
      </c>
      <c r="M92" s="646">
        <f>Recovery_OX!C87</f>
        <v>0</v>
      </c>
      <c r="N92" s="605"/>
      <c r="O92" s="647">
        <f>(L92-M92)*(1-Recovery_OX!F87)</f>
        <v>3.5409750927770914E-4</v>
      </c>
      <c r="P92" s="604"/>
      <c r="Q92" s="606"/>
      <c r="S92" s="648">
        <f t="shared" si="7"/>
        <v>2075</v>
      </c>
      <c r="T92" s="642">
        <f>IF(Select2=1,Food!$W94,"")</f>
        <v>7.5835201186321754E-10</v>
      </c>
      <c r="U92" s="643">
        <f>IF(Select2=1,Paper!$W94,"")</f>
        <v>5.7875321332603934E-4</v>
      </c>
      <c r="V92" s="635">
        <f>IF(Select2=1,Nappies!$W94,"")</f>
        <v>0</v>
      </c>
      <c r="W92" s="643">
        <f>IF(Select2=1,Garden!$W94,"")</f>
        <v>0</v>
      </c>
      <c r="X92" s="635">
        <f>IF(Select2=1,Wood!$W94,"")</f>
        <v>1.3162835004041024E-3</v>
      </c>
      <c r="Y92" s="643">
        <f>IF(Select2=1,Textiles!$W94,"")</f>
        <v>7.2680636092107266E-5</v>
      </c>
      <c r="Z92" s="637">
        <f>Sludge!W94</f>
        <v>0</v>
      </c>
      <c r="AA92" s="637" t="str">
        <f>IF(Select2=2,MSW!$W94,"")</f>
        <v/>
      </c>
      <c r="AB92" s="644">
        <f>Industry!$W94</f>
        <v>0</v>
      </c>
      <c r="AC92" s="645">
        <f t="shared" si="5"/>
        <v>1.967718108174261E-3</v>
      </c>
      <c r="AD92" s="646">
        <f>Recovery_OX!R87</f>
        <v>0</v>
      </c>
      <c r="AE92" s="605"/>
      <c r="AF92" s="649">
        <f>(AC92-AD92)*(1-Recovery_OX!U87)</f>
        <v>1.967718108174261E-3</v>
      </c>
    </row>
    <row r="93" spans="2:32">
      <c r="B93" s="597">
        <f t="shared" si="6"/>
        <v>2076</v>
      </c>
      <c r="C93" s="642">
        <f>IF(Select2=1,Food!$K95,"")</f>
        <v>7.597966942923729E-10</v>
      </c>
      <c r="D93" s="643">
        <f>IF(Select2=1,Paper!$K95,"")</f>
        <v>2.6117894496825928E-4</v>
      </c>
      <c r="E93" s="635">
        <f>IF(Select2=1,Nappies!$K95,"")</f>
        <v>6.4614095705870187E-6</v>
      </c>
      <c r="F93" s="643">
        <f>IF(Select2=1,Garden!$K95,"")</f>
        <v>0</v>
      </c>
      <c r="G93" s="635">
        <f>IF(Select2=1,Wood!$K95,"")</f>
        <v>0</v>
      </c>
      <c r="H93" s="643">
        <f>IF(Select2=1,Textiles!$K95,"")</f>
        <v>6.1837365526191534E-5</v>
      </c>
      <c r="I93" s="644">
        <f>Sludge!K95</f>
        <v>0</v>
      </c>
      <c r="J93" s="644" t="str">
        <f>IF(Select2=2,MSW!$K95,"")</f>
        <v/>
      </c>
      <c r="K93" s="644">
        <f>Industry!$K95</f>
        <v>0</v>
      </c>
      <c r="L93" s="645">
        <f t="shared" si="8"/>
        <v>3.2947847986173213E-4</v>
      </c>
      <c r="M93" s="646">
        <f>Recovery_OX!C88</f>
        <v>0</v>
      </c>
      <c r="N93" s="605"/>
      <c r="O93" s="647">
        <f>(L93-M93)*(1-Recovery_OX!F88)</f>
        <v>3.2947847986173213E-4</v>
      </c>
      <c r="P93" s="604"/>
      <c r="Q93" s="606"/>
      <c r="S93" s="648">
        <f t="shared" si="7"/>
        <v>2076</v>
      </c>
      <c r="T93" s="642">
        <f>IF(Select2=1,Food!$W95,"")</f>
        <v>5.0833855550337166E-10</v>
      </c>
      <c r="U93" s="643">
        <f>IF(Select2=1,Paper!$W95,"")</f>
        <v>5.3962591935590798E-4</v>
      </c>
      <c r="V93" s="635">
        <f>IF(Select2=1,Nappies!$W95,"")</f>
        <v>0</v>
      </c>
      <c r="W93" s="643">
        <f>IF(Select2=1,Garden!$W95,"")</f>
        <v>0</v>
      </c>
      <c r="X93" s="635">
        <f>IF(Select2=1,Wood!$W95,"")</f>
        <v>1.2710104773206697E-3</v>
      </c>
      <c r="Y93" s="643">
        <f>IF(Select2=1,Textiles!$W95,"")</f>
        <v>6.7766975919114023E-5</v>
      </c>
      <c r="Z93" s="637">
        <f>Sludge!W95</f>
        <v>0</v>
      </c>
      <c r="AA93" s="637" t="str">
        <f>IF(Select2=2,MSW!$W95,"")</f>
        <v/>
      </c>
      <c r="AB93" s="644">
        <f>Industry!$W95</f>
        <v>0</v>
      </c>
      <c r="AC93" s="645">
        <f t="shared" si="5"/>
        <v>1.8784038809342473E-3</v>
      </c>
      <c r="AD93" s="646">
        <f>Recovery_OX!R88</f>
        <v>0</v>
      </c>
      <c r="AE93" s="605"/>
      <c r="AF93" s="649">
        <f>(AC93-AD93)*(1-Recovery_OX!U88)</f>
        <v>1.8784038809342473E-3</v>
      </c>
    </row>
    <row r="94" spans="2:32">
      <c r="B94" s="597">
        <f t="shared" si="6"/>
        <v>2077</v>
      </c>
      <c r="C94" s="642">
        <f>IF(Select2=1,Food!$K96,"")</f>
        <v>5.0930695509579005E-10</v>
      </c>
      <c r="D94" s="643">
        <f>IF(Select2=1,Paper!$K96,"")</f>
        <v>2.4352163417796073E-4</v>
      </c>
      <c r="E94" s="635">
        <f>IF(Select2=1,Nappies!$K96,"")</f>
        <v>5.4512639203234152E-6</v>
      </c>
      <c r="F94" s="643">
        <f>IF(Select2=1,Garden!$K96,"")</f>
        <v>0</v>
      </c>
      <c r="G94" s="635">
        <f>IF(Select2=1,Wood!$K96,"")</f>
        <v>0</v>
      </c>
      <c r="H94" s="643">
        <f>IF(Select2=1,Textiles!$K96,"")</f>
        <v>5.7656777455886119E-5</v>
      </c>
      <c r="I94" s="644">
        <f>Sludge!K96</f>
        <v>0</v>
      </c>
      <c r="J94" s="644" t="str">
        <f>IF(Select2=2,MSW!$K96,"")</f>
        <v/>
      </c>
      <c r="K94" s="644">
        <f>Industry!$K96</f>
        <v>0</v>
      </c>
      <c r="L94" s="645">
        <f t="shared" si="8"/>
        <v>3.0663018486112539E-4</v>
      </c>
      <c r="M94" s="646">
        <f>Recovery_OX!C89</f>
        <v>0</v>
      </c>
      <c r="N94" s="605"/>
      <c r="O94" s="647">
        <f>(L94-M94)*(1-Recovery_OX!F89)</f>
        <v>3.0663018486112539E-4</v>
      </c>
      <c r="P94" s="604"/>
      <c r="Q94" s="606"/>
      <c r="S94" s="648">
        <f t="shared" si="7"/>
        <v>2077</v>
      </c>
      <c r="T94" s="642">
        <f>IF(Select2=1,Food!$W96,"")</f>
        <v>3.4074952392671055E-10</v>
      </c>
      <c r="U94" s="643">
        <f>IF(Select2=1,Paper!$W96,"")</f>
        <v>5.0314387226851431E-4</v>
      </c>
      <c r="V94" s="635">
        <f>IF(Select2=1,Nappies!$W96,"")</f>
        <v>0</v>
      </c>
      <c r="W94" s="643">
        <f>IF(Select2=1,Garden!$W96,"")</f>
        <v>0</v>
      </c>
      <c r="X94" s="635">
        <f>IF(Select2=1,Wood!$W96,"")</f>
        <v>1.2272946010209534E-3</v>
      </c>
      <c r="Y94" s="643">
        <f>IF(Select2=1,Textiles!$W96,"")</f>
        <v>6.3185509540697137E-5</v>
      </c>
      <c r="Z94" s="637">
        <f>Sludge!W96</f>
        <v>0</v>
      </c>
      <c r="AA94" s="637" t="str">
        <f>IF(Select2=2,MSW!$W96,"")</f>
        <v/>
      </c>
      <c r="AB94" s="644">
        <f>Industry!$W96</f>
        <v>0</v>
      </c>
      <c r="AC94" s="645">
        <f t="shared" si="5"/>
        <v>1.7936243235796886E-3</v>
      </c>
      <c r="AD94" s="646">
        <f>Recovery_OX!R89</f>
        <v>0</v>
      </c>
      <c r="AE94" s="605"/>
      <c r="AF94" s="649">
        <f>(AC94-AD94)*(1-Recovery_OX!U89)</f>
        <v>1.7936243235796886E-3</v>
      </c>
    </row>
    <row r="95" spans="2:32">
      <c r="B95" s="597">
        <f t="shared" si="6"/>
        <v>2078</v>
      </c>
      <c r="C95" s="642">
        <f>IF(Select2=1,Food!$K97,"")</f>
        <v>3.413986615860813E-10</v>
      </c>
      <c r="D95" s="643">
        <f>IF(Select2=1,Paper!$K97,"")</f>
        <v>2.2705806672092775E-4</v>
      </c>
      <c r="E95" s="635">
        <f>IF(Select2=1,Nappies!$K97,"")</f>
        <v>4.5990395755581384E-6</v>
      </c>
      <c r="F95" s="643">
        <f>IF(Select2=1,Garden!$K97,"")</f>
        <v>0</v>
      </c>
      <c r="G95" s="635">
        <f>IF(Select2=1,Wood!$K97,"")</f>
        <v>0</v>
      </c>
      <c r="H95" s="643">
        <f>IF(Select2=1,Textiles!$K97,"")</f>
        <v>5.3758822975560823E-5</v>
      </c>
      <c r="I95" s="644">
        <f>Sludge!K97</f>
        <v>0</v>
      </c>
      <c r="J95" s="644" t="str">
        <f>IF(Select2=2,MSW!$K97,"")</f>
        <v/>
      </c>
      <c r="K95" s="644">
        <f>Industry!$K97</f>
        <v>0</v>
      </c>
      <c r="L95" s="645">
        <f t="shared" si="8"/>
        <v>2.8541627067070832E-4</v>
      </c>
      <c r="M95" s="646">
        <f>Recovery_OX!C90</f>
        <v>0</v>
      </c>
      <c r="N95" s="605"/>
      <c r="O95" s="647">
        <f>(L95-M95)*(1-Recovery_OX!F90)</f>
        <v>2.8541627067070832E-4</v>
      </c>
      <c r="P95" s="604"/>
      <c r="Q95" s="606"/>
      <c r="S95" s="648">
        <f t="shared" si="7"/>
        <v>2078</v>
      </c>
      <c r="T95" s="642">
        <f>IF(Select2=1,Food!$W97,"")</f>
        <v>2.284112365651748E-10</v>
      </c>
      <c r="U95" s="643">
        <f>IF(Select2=1,Paper!$W97,"")</f>
        <v>4.6912823702671051E-4</v>
      </c>
      <c r="V95" s="635">
        <f>IF(Select2=1,Nappies!$W97,"")</f>
        <v>0</v>
      </c>
      <c r="W95" s="643">
        <f>IF(Select2=1,Garden!$W97,"")</f>
        <v>0</v>
      </c>
      <c r="X95" s="635">
        <f>IF(Select2=1,Wood!$W97,"")</f>
        <v>1.1850823140895016E-3</v>
      </c>
      <c r="Y95" s="643">
        <f>IF(Select2=1,Textiles!$W97,"")</f>
        <v>5.8913778603354353E-5</v>
      </c>
      <c r="Z95" s="637">
        <f>Sludge!W97</f>
        <v>0</v>
      </c>
      <c r="AA95" s="637" t="str">
        <f>IF(Select2=2,MSW!$W97,"")</f>
        <v/>
      </c>
      <c r="AB95" s="644">
        <f>Industry!$W97</f>
        <v>0</v>
      </c>
      <c r="AC95" s="645">
        <f t="shared" si="5"/>
        <v>1.7131245581308032E-3</v>
      </c>
      <c r="AD95" s="646">
        <f>Recovery_OX!R90</f>
        <v>0</v>
      </c>
      <c r="AE95" s="605"/>
      <c r="AF95" s="649">
        <f>(AC95-AD95)*(1-Recovery_OX!U90)</f>
        <v>1.7131245581308032E-3</v>
      </c>
    </row>
    <row r="96" spans="2:32">
      <c r="B96" s="597">
        <f t="shared" si="6"/>
        <v>2079</v>
      </c>
      <c r="C96" s="642">
        <f>IF(Select2=1,Food!$K98,"")</f>
        <v>2.2884636655088768E-10</v>
      </c>
      <c r="D96" s="643">
        <f>IF(Select2=1,Paper!$K98,"")</f>
        <v>2.1170753817038545E-4</v>
      </c>
      <c r="E96" s="635">
        <f>IF(Select2=1,Nappies!$K98,"")</f>
        <v>3.8800478800327668E-6</v>
      </c>
      <c r="F96" s="643">
        <f>IF(Select2=1,Garden!$K98,"")</f>
        <v>0</v>
      </c>
      <c r="G96" s="635">
        <f>IF(Select2=1,Wood!$K98,"")</f>
        <v>0</v>
      </c>
      <c r="H96" s="643">
        <f>IF(Select2=1,Textiles!$K98,"")</f>
        <v>5.0124394307830809E-5</v>
      </c>
      <c r="I96" s="644">
        <f>Sludge!K98</f>
        <v>0</v>
      </c>
      <c r="J96" s="644" t="str">
        <f>IF(Select2=2,MSW!$K98,"")</f>
        <v/>
      </c>
      <c r="K96" s="644">
        <f>Industry!$K98</f>
        <v>0</v>
      </c>
      <c r="L96" s="645">
        <f t="shared" si="8"/>
        <v>2.6571220920461558E-4</v>
      </c>
      <c r="M96" s="646">
        <f>Recovery_OX!C91</f>
        <v>0</v>
      </c>
      <c r="N96" s="605"/>
      <c r="O96" s="647">
        <f>(L96-M96)*(1-Recovery_OX!F91)</f>
        <v>2.6571220920461558E-4</v>
      </c>
      <c r="P96" s="602"/>
      <c r="S96" s="648">
        <f t="shared" si="7"/>
        <v>2079</v>
      </c>
      <c r="T96" s="642">
        <f>IF(Select2=1,Food!$W98,"")</f>
        <v>1.5310863060942526E-10</v>
      </c>
      <c r="U96" s="643">
        <f>IF(Select2=1,Paper!$W98,"")</f>
        <v>4.3741226894707769E-4</v>
      </c>
      <c r="V96" s="635">
        <f>IF(Select2=1,Nappies!$W98,"")</f>
        <v>0</v>
      </c>
      <c r="W96" s="643">
        <f>IF(Select2=1,Garden!$W98,"")</f>
        <v>0</v>
      </c>
      <c r="X96" s="635">
        <f>IF(Select2=1,Wood!$W98,"")</f>
        <v>1.1443219011958734E-3</v>
      </c>
      <c r="Y96" s="643">
        <f>IF(Select2=1,Textiles!$W98,"")</f>
        <v>5.4930843077074886E-5</v>
      </c>
      <c r="Z96" s="637">
        <f>Sludge!W98</f>
        <v>0</v>
      </c>
      <c r="AA96" s="637" t="str">
        <f>IF(Select2=2,MSW!$W98,"")</f>
        <v/>
      </c>
      <c r="AB96" s="644">
        <f>Industry!$W98</f>
        <v>0</v>
      </c>
      <c r="AC96" s="645">
        <f t="shared" si="5"/>
        <v>1.6366651663286566E-3</v>
      </c>
      <c r="AD96" s="646">
        <f>Recovery_OX!R91</f>
        <v>0</v>
      </c>
      <c r="AE96" s="605"/>
      <c r="AF96" s="649">
        <f>(AC96-AD96)*(1-Recovery_OX!U91)</f>
        <v>1.6366651663286566E-3</v>
      </c>
    </row>
    <row r="97" spans="2:32" ht="13.5" thickBot="1">
      <c r="B97" s="598">
        <f t="shared" si="6"/>
        <v>2080</v>
      </c>
      <c r="C97" s="650">
        <f>IF(Select2=1,Food!$K99,"")</f>
        <v>1.5340030696147981E-10</v>
      </c>
      <c r="D97" s="651">
        <f>IF(Select2=1,Paper!$K99,"")</f>
        <v>1.9739480021757009E-4</v>
      </c>
      <c r="E97" s="651">
        <f>IF(Select2=1,Nappies!$K99,"")</f>
        <v>3.2734598830930321E-6</v>
      </c>
      <c r="F97" s="651">
        <f>IF(Select2=1,Garden!$K99,"")</f>
        <v>0</v>
      </c>
      <c r="G97" s="651">
        <f>IF(Select2=1,Wood!$K99,"")</f>
        <v>0</v>
      </c>
      <c r="H97" s="651">
        <f>IF(Select2=1,Textiles!$K99,"")</f>
        <v>4.6735675479150348E-5</v>
      </c>
      <c r="I97" s="652">
        <f>Sludge!K99</f>
        <v>0</v>
      </c>
      <c r="J97" s="652" t="str">
        <f>IF(Select2=2,MSW!$K99,"")</f>
        <v/>
      </c>
      <c r="K97" s="644">
        <f>Industry!$K99</f>
        <v>0</v>
      </c>
      <c r="L97" s="645">
        <f t="shared" si="8"/>
        <v>2.4740408898012048E-4</v>
      </c>
      <c r="M97" s="653">
        <f>Recovery_OX!C92</f>
        <v>0</v>
      </c>
      <c r="N97" s="605"/>
      <c r="O97" s="654">
        <f>(L97-M97)*(1-Recovery_OX!F92)</f>
        <v>2.4740408898012048E-4</v>
      </c>
      <c r="S97" s="655">
        <f t="shared" si="7"/>
        <v>2080</v>
      </c>
      <c r="T97" s="650">
        <f>IF(Select2=1,Food!$W99,"")</f>
        <v>1.0263178431856365E-10</v>
      </c>
      <c r="U97" s="651">
        <f>IF(Select2=1,Paper!$W99,"")</f>
        <v>4.0784049631729377E-4</v>
      </c>
      <c r="V97" s="651">
        <f>IF(Select2=1,Nappies!$W99,"")</f>
        <v>0</v>
      </c>
      <c r="W97" s="651">
        <f>IF(Select2=1,Garden!$W99,"")</f>
        <v>0</v>
      </c>
      <c r="X97" s="651">
        <f>IF(Select2=1,Wood!$W99,"")</f>
        <v>1.1049634257368911E-3</v>
      </c>
      <c r="Y97" s="651">
        <f>IF(Select2=1,Textiles!$W99,"")</f>
        <v>5.1217178607288059E-5</v>
      </c>
      <c r="Z97" s="652">
        <f>Sludge!W99</f>
        <v>0</v>
      </c>
      <c r="AA97" s="652" t="str">
        <f>IF(Select2=2,MSW!$W99,"")</f>
        <v/>
      </c>
      <c r="AB97" s="644">
        <f>Industry!$W99</f>
        <v>0</v>
      </c>
      <c r="AC97" s="656">
        <f t="shared" si="5"/>
        <v>1.5640212032932573E-3</v>
      </c>
      <c r="AD97" s="653">
        <f>Recovery_OX!R92</f>
        <v>0</v>
      </c>
      <c r="AE97" s="605"/>
      <c r="AF97" s="657">
        <f>(AC97-AD97)*(1-Recovery_OX!U92)</f>
        <v>1.5640212032932573E-3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33" t="s">
        <v>284</v>
      </c>
      <c r="D8" s="934"/>
      <c r="E8" s="935"/>
      <c r="F8" s="933" t="s">
        <v>285</v>
      </c>
      <c r="G8" s="934"/>
      <c r="H8" s="936"/>
      <c r="I8" s="435"/>
      <c r="J8" s="933" t="s">
        <v>286</v>
      </c>
      <c r="K8" s="934"/>
      <c r="L8" s="936"/>
      <c r="M8" s="937" t="s">
        <v>287</v>
      </c>
      <c r="N8" s="938"/>
      <c r="O8" s="9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2.4840929314079999E-2</v>
      </c>
      <c r="E12" s="464">
        <f>Stored_C!G18+Stored_C!M18</f>
        <v>2.0493766684116E-2</v>
      </c>
      <c r="F12" s="465">
        <f>F11+HWP!C12</f>
        <v>0</v>
      </c>
      <c r="G12" s="463">
        <f>G11+HWP!D12</f>
        <v>2.4840929314079999E-2</v>
      </c>
      <c r="H12" s="464">
        <f>H11+HWP!E12</f>
        <v>2.0493766684116E-2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2.6218983558240001E-2</v>
      </c>
      <c r="E13" s="473">
        <f>Stored_C!G19+Stored_C!M19</f>
        <v>2.1630661435547999E-2</v>
      </c>
      <c r="F13" s="474">
        <f>F12+HWP!C13</f>
        <v>0</v>
      </c>
      <c r="G13" s="472">
        <f>G12+HWP!D13</f>
        <v>5.105991287232E-2</v>
      </c>
      <c r="H13" s="473">
        <f>H12+HWP!E13</f>
        <v>4.2124428119663999E-2</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2.7702358706880006E-2</v>
      </c>
      <c r="E14" s="473">
        <f>Stored_C!G20+Stored_C!M20</f>
        <v>2.2854445933176006E-2</v>
      </c>
      <c r="F14" s="474">
        <f>F13+HWP!C14</f>
        <v>0</v>
      </c>
      <c r="G14" s="472">
        <f>G13+HWP!D14</f>
        <v>7.8762271579200002E-2</v>
      </c>
      <c r="H14" s="473">
        <f>H13+HWP!E14</f>
        <v>6.4978874052840002E-2</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2.8209506355360008E-2</v>
      </c>
      <c r="E15" s="473">
        <f>Stored_C!G21+Stored_C!M21</f>
        <v>2.3272842743172002E-2</v>
      </c>
      <c r="F15" s="474">
        <f>F14+HWP!C15</f>
        <v>0</v>
      </c>
      <c r="G15" s="472">
        <f>G14+HWP!D15</f>
        <v>0.10697177793456</v>
      </c>
      <c r="H15" s="473">
        <f>H14+HWP!E15</f>
        <v>8.8251716796012E-2</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2.9762883952559997E-2</v>
      </c>
      <c r="E16" s="473">
        <f>Stored_C!G22+Stored_C!M22</f>
        <v>2.4554379260861996E-2</v>
      </c>
      <c r="F16" s="474">
        <f>F15+HWP!C16</f>
        <v>0</v>
      </c>
      <c r="G16" s="472">
        <f>G15+HWP!D16</f>
        <v>0.13673466188712</v>
      </c>
      <c r="H16" s="473">
        <f>H15+HWP!E16</f>
        <v>0.112806096056874</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3.1903351571520008E-2</v>
      </c>
      <c r="E17" s="473">
        <f>Stored_C!G23+Stored_C!M23</f>
        <v>2.6320265046504001E-2</v>
      </c>
      <c r="F17" s="474">
        <f>F16+HWP!C17</f>
        <v>0</v>
      </c>
      <c r="G17" s="472">
        <f>G16+HWP!D17</f>
        <v>0.16863801345863999</v>
      </c>
      <c r="H17" s="473">
        <f>H16+HWP!E17</f>
        <v>0.139126361103378</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3.3201674930159991E-2</v>
      </c>
      <c r="E18" s="473">
        <f>Stored_C!G24+Stored_C!M24</f>
        <v>2.7391381817381998E-2</v>
      </c>
      <c r="F18" s="474">
        <f>F17+HWP!C18</f>
        <v>0</v>
      </c>
      <c r="G18" s="472">
        <f>G17+HWP!D18</f>
        <v>0.20183968838879998</v>
      </c>
      <c r="H18" s="473">
        <f>H17+HWP!E18</f>
        <v>0.16651774292075999</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3.4537854597840006E-2</v>
      </c>
      <c r="E19" s="473">
        <f>Stored_C!G25+Stored_C!M25</f>
        <v>2.8493730043218E-2</v>
      </c>
      <c r="F19" s="474">
        <f>F18+HWP!C19</f>
        <v>0</v>
      </c>
      <c r="G19" s="472">
        <f>G18+HWP!D19</f>
        <v>0.23637754298663999</v>
      </c>
      <c r="H19" s="473">
        <f>H18+HWP!E19</f>
        <v>0.195011472963978</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3.5909141233680004E-2</v>
      </c>
      <c r="E20" s="473">
        <f>Stored_C!G26+Stored_C!M26</f>
        <v>2.9625041517785999E-2</v>
      </c>
      <c r="F20" s="474">
        <f>F19+HWP!C20</f>
        <v>0</v>
      </c>
      <c r="G20" s="472">
        <f>G19+HWP!D20</f>
        <v>0.27228668422031999</v>
      </c>
      <c r="H20" s="473">
        <f>H19+HWP!E20</f>
        <v>0.224636514481764</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3.7311093594719999E-2</v>
      </c>
      <c r="E21" s="473">
        <f>Stored_C!G27+Stored_C!M27</f>
        <v>3.0781652215644002E-2</v>
      </c>
      <c r="F21" s="474">
        <f>F20+HWP!C21</f>
        <v>0</v>
      </c>
      <c r="G21" s="472">
        <f>G20+HWP!D21</f>
        <v>0.30959777781504</v>
      </c>
      <c r="H21" s="473">
        <f>H20+HWP!E21</f>
        <v>0.25541816669740802</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3.787301657304E-2</v>
      </c>
      <c r="E22" s="473">
        <f>Stored_C!G28+Stored_C!M28</f>
        <v>3.1245238672757997E-2</v>
      </c>
      <c r="F22" s="474">
        <f>F21+HWP!C22</f>
        <v>0</v>
      </c>
      <c r="G22" s="472">
        <f>G21+HWP!D22</f>
        <v>0.34747079438807998</v>
      </c>
      <c r="H22" s="473">
        <f>H21+HWP!E22</f>
        <v>0.28666340537016599</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3.5757965937600007E-2</v>
      </c>
      <c r="E23" s="473">
        <f>Stored_C!G29+Stored_C!M29</f>
        <v>2.9500321898520004E-2</v>
      </c>
      <c r="F23" s="474">
        <f>F22+HWP!C23</f>
        <v>0</v>
      </c>
      <c r="G23" s="472">
        <f>G22+HWP!D23</f>
        <v>0.38322876032567998</v>
      </c>
      <c r="H23" s="473">
        <f>H22+HWP!E23</f>
        <v>0.31616372726868602</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3.6832708281600006E-2</v>
      </c>
      <c r="E24" s="473">
        <f>Stored_C!G30+Stored_C!M30</f>
        <v>3.0386984332320004E-2</v>
      </c>
      <c r="F24" s="474">
        <f>F23+HWP!C24</f>
        <v>0</v>
      </c>
      <c r="G24" s="472">
        <f>G23+HWP!D24</f>
        <v>0.42006146860728</v>
      </c>
      <c r="H24" s="473">
        <f>H23+HWP!E24</f>
        <v>0.34655071160100603</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3.7950132700800006E-2</v>
      </c>
      <c r="E25" s="473">
        <f>Stored_C!G31+Stored_C!M31</f>
        <v>3.1308859478160006E-2</v>
      </c>
      <c r="F25" s="474">
        <f>F24+HWP!C25</f>
        <v>0</v>
      </c>
      <c r="G25" s="472">
        <f>G24+HWP!D25</f>
        <v>0.45801160130808</v>
      </c>
      <c r="H25" s="473">
        <f>H24+HWP!E25</f>
        <v>0.37785957107916601</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3.9071979136800002E-2</v>
      </c>
      <c r="E26" s="473">
        <f>Stored_C!G32+Stored_C!M32</f>
        <v>3.2234382787860005E-2</v>
      </c>
      <c r="F26" s="474">
        <f>F25+HWP!C26</f>
        <v>0</v>
      </c>
      <c r="G26" s="472">
        <f>G25+HWP!D26</f>
        <v>0.49708358044487999</v>
      </c>
      <c r="H26" s="473">
        <f>H25+HWP!E26</f>
        <v>0.41009395386702602</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4.0162102408800006E-2</v>
      </c>
      <c r="E27" s="473">
        <f>Stored_C!G33+Stored_C!M33</f>
        <v>3.3133734487260001E-2</v>
      </c>
      <c r="F27" s="474">
        <f>F26+HWP!C27</f>
        <v>0</v>
      </c>
      <c r="G27" s="472">
        <f>G26+HWP!D27</f>
        <v>0.53724568285368002</v>
      </c>
      <c r="H27" s="473">
        <f>H26+HWP!E27</f>
        <v>0.443227688354286</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4.1303175004800012E-2</v>
      </c>
      <c r="E28" s="473">
        <f>Stored_C!G34+Stored_C!M34</f>
        <v>3.4075119378960003E-2</v>
      </c>
      <c r="F28" s="474">
        <f>F27+HWP!C28</f>
        <v>0</v>
      </c>
      <c r="G28" s="472">
        <f>G27+HWP!D28</f>
        <v>0.57854885785847998</v>
      </c>
      <c r="H28" s="473">
        <f>H27+HWP!E28</f>
        <v>0.47730280773324602</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4.2081410032710917E-2</v>
      </c>
      <c r="E29" s="473">
        <f>Stored_C!G35+Stored_C!M35</f>
        <v>3.4717163276986505E-2</v>
      </c>
      <c r="F29" s="474">
        <f>F28+HWP!C29</f>
        <v>0</v>
      </c>
      <c r="G29" s="472">
        <f>G28+HWP!D29</f>
        <v>0.62063026789119091</v>
      </c>
      <c r="H29" s="473">
        <f>H28+HWP!E29</f>
        <v>0.51201997101023256</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4.2571035012645586E-2</v>
      </c>
      <c r="E30" s="473">
        <f>Stored_C!G36+Stored_C!M36</f>
        <v>3.512110388543261E-2</v>
      </c>
      <c r="F30" s="474">
        <f>F29+HWP!C30</f>
        <v>0</v>
      </c>
      <c r="G30" s="472">
        <f>G29+HWP!D30</f>
        <v>0.6632013029038365</v>
      </c>
      <c r="H30" s="473">
        <f>H29+HWP!E30</f>
        <v>0.54714107489566521</v>
      </c>
      <c r="I30" s="456"/>
      <c r="J30" s="475">
        <f>Garden!J37</f>
        <v>0</v>
      </c>
      <c r="K30" s="476">
        <f>Paper!J37</f>
        <v>4.5040230777058991E-4</v>
      </c>
      <c r="L30" s="477">
        <f>Wood!J37</f>
        <v>0</v>
      </c>
      <c r="M30" s="478">
        <f>J30*(1-Recovery_OX!E30)*(1-Recovery_OX!F30)</f>
        <v>0</v>
      </c>
      <c r="N30" s="476">
        <f>K30*(1-Recovery_OX!E30)*(1-Recovery_OX!F30)</f>
        <v>4.5040230777058991E-4</v>
      </c>
      <c r="O30" s="477">
        <f>L30*(1-Recovery_OX!E30)*(1-Recovery_OX!F30)</f>
        <v>0</v>
      </c>
    </row>
    <row r="31" spans="2:15">
      <c r="B31" s="470">
        <f t="shared" si="0"/>
        <v>1969</v>
      </c>
      <c r="C31" s="471">
        <f>Stored_C!E37</f>
        <v>0</v>
      </c>
      <c r="D31" s="472">
        <f>Stored_C!F37+Stored_C!L37</f>
        <v>4.3035599515994921E-2</v>
      </c>
      <c r="E31" s="473">
        <f>Stored_C!G37+Stored_C!M37</f>
        <v>3.55043696006958E-2</v>
      </c>
      <c r="F31" s="474">
        <f>F30+HWP!C31</f>
        <v>0</v>
      </c>
      <c r="G31" s="472">
        <f>G30+HWP!D31</f>
        <v>0.70623690241983139</v>
      </c>
      <c r="H31" s="473">
        <f>H30+HWP!E31</f>
        <v>0.58264544449636102</v>
      </c>
      <c r="I31" s="456"/>
      <c r="J31" s="475">
        <f>Garden!J38</f>
        <v>0</v>
      </c>
      <c r="K31" s="476">
        <f>Paper!J38</f>
        <v>9.1650397136413403E-4</v>
      </c>
      <c r="L31" s="477">
        <f>Wood!J38</f>
        <v>0</v>
      </c>
      <c r="M31" s="478">
        <f>J31*(1-Recovery_OX!E31)*(1-Recovery_OX!F31)</f>
        <v>0</v>
      </c>
      <c r="N31" s="476">
        <f>K31*(1-Recovery_OX!E31)*(1-Recovery_OX!F31)</f>
        <v>9.1650397136413403E-4</v>
      </c>
      <c r="O31" s="477">
        <f>L31*(1-Recovery_OX!E31)*(1-Recovery_OX!F31)</f>
        <v>0</v>
      </c>
    </row>
    <row r="32" spans="2:15">
      <c r="B32" s="470">
        <f t="shared" si="0"/>
        <v>1970</v>
      </c>
      <c r="C32" s="471">
        <f>Stored_C!E38</f>
        <v>0</v>
      </c>
      <c r="D32" s="472">
        <f>Stored_C!F38+Stored_C!L38</f>
        <v>4.3475759285977481E-2</v>
      </c>
      <c r="E32" s="473">
        <f>Stored_C!G38+Stored_C!M38</f>
        <v>3.586750141093141E-2</v>
      </c>
      <c r="F32" s="474">
        <f>F31+HWP!C32</f>
        <v>0</v>
      </c>
      <c r="G32" s="472">
        <f>G31+HWP!D32</f>
        <v>0.74971266170580886</v>
      </c>
      <c r="H32" s="473">
        <f>H31+HWP!E32</f>
        <v>0.61851294590729244</v>
      </c>
      <c r="I32" s="456"/>
      <c r="J32" s="475">
        <f>Garden!J39</f>
        <v>0</v>
      </c>
      <c r="K32" s="476">
        <f>Paper!J39</f>
        <v>1.4015812263674986E-3</v>
      </c>
      <c r="L32" s="477">
        <f>Wood!J39</f>
        <v>0</v>
      </c>
      <c r="M32" s="478">
        <f>J32*(1-Recovery_OX!E32)*(1-Recovery_OX!F32)</f>
        <v>0</v>
      </c>
      <c r="N32" s="476">
        <f>K32*(1-Recovery_OX!E32)*(1-Recovery_OX!F32)</f>
        <v>1.4015812263674986E-3</v>
      </c>
      <c r="O32" s="477">
        <f>L32*(1-Recovery_OX!E32)*(1-Recovery_OX!F32)</f>
        <v>0</v>
      </c>
    </row>
    <row r="33" spans="2:15">
      <c r="B33" s="470">
        <f t="shared" si="0"/>
        <v>1971</v>
      </c>
      <c r="C33" s="471">
        <f>Stored_C!E39</f>
        <v>0</v>
      </c>
      <c r="D33" s="472">
        <f>Stored_C!F39+Stored_C!L39</f>
        <v>4.3892155812263363E-2</v>
      </c>
      <c r="E33" s="473">
        <f>Stored_C!G39+Stored_C!M39</f>
        <v>3.621102854511727E-2</v>
      </c>
      <c r="F33" s="474">
        <f>F32+HWP!C33</f>
        <v>0</v>
      </c>
      <c r="G33" s="472">
        <f>G32+HWP!D33</f>
        <v>0.79360481751807221</v>
      </c>
      <c r="H33" s="473">
        <f>H32+HWP!E33</f>
        <v>0.65472397445240971</v>
      </c>
      <c r="I33" s="456"/>
      <c r="J33" s="475">
        <f>Garden!J40</f>
        <v>0</v>
      </c>
      <c r="K33" s="476">
        <f>Paper!J40</f>
        <v>1.9090761757096597E-3</v>
      </c>
      <c r="L33" s="477">
        <f>Wood!J40</f>
        <v>0</v>
      </c>
      <c r="M33" s="478">
        <f>J33*(1-Recovery_OX!E33)*(1-Recovery_OX!F33)</f>
        <v>0</v>
      </c>
      <c r="N33" s="476">
        <f>K33*(1-Recovery_OX!E33)*(1-Recovery_OX!F33)</f>
        <v>1.9090761757096597E-3</v>
      </c>
      <c r="O33" s="477">
        <f>L33*(1-Recovery_OX!E33)*(1-Recovery_OX!F33)</f>
        <v>0</v>
      </c>
    </row>
    <row r="34" spans="2:15">
      <c r="B34" s="470">
        <f t="shared" si="0"/>
        <v>1972</v>
      </c>
      <c r="C34" s="471">
        <f>Stored_C!E40</f>
        <v>0</v>
      </c>
      <c r="D34" s="472">
        <f>Stored_C!F40+Stored_C!L40</f>
        <v>4.4285416614467381E-2</v>
      </c>
      <c r="E34" s="473">
        <f>Stored_C!G40+Stored_C!M40</f>
        <v>3.6535468706935588E-2</v>
      </c>
      <c r="F34" s="474">
        <f>F33+HWP!C34</f>
        <v>0</v>
      </c>
      <c r="G34" s="472">
        <f>G33+HWP!D34</f>
        <v>0.8378902341325396</v>
      </c>
      <c r="H34" s="473">
        <f>H33+HWP!E34</f>
        <v>0.69125944315934529</v>
      </c>
      <c r="I34" s="456"/>
      <c r="J34" s="475">
        <f>Garden!J41</f>
        <v>0</v>
      </c>
      <c r="K34" s="476">
        <f>Paper!J41</f>
        <v>2.4426190156084221E-3</v>
      </c>
      <c r="L34" s="477">
        <f>Wood!J41</f>
        <v>0</v>
      </c>
      <c r="M34" s="478">
        <f>J34*(1-Recovery_OX!E34)*(1-Recovery_OX!F34)</f>
        <v>0</v>
      </c>
      <c r="N34" s="476">
        <f>K34*(1-Recovery_OX!E34)*(1-Recovery_OX!F34)</f>
        <v>2.4426190156084221E-3</v>
      </c>
      <c r="O34" s="477">
        <f>L34*(1-Recovery_OX!E34)*(1-Recovery_OX!F34)</f>
        <v>0</v>
      </c>
    </row>
    <row r="35" spans="2:15">
      <c r="B35" s="470">
        <f t="shared" si="0"/>
        <v>1973</v>
      </c>
      <c r="C35" s="471">
        <f>Stored_C!E41</f>
        <v>0</v>
      </c>
      <c r="D35" s="472">
        <f>Stored_C!F41+Stored_C!L41</f>
        <v>4.4656155520291098E-2</v>
      </c>
      <c r="E35" s="473">
        <f>Stored_C!G41+Stored_C!M41</f>
        <v>3.6841328304240147E-2</v>
      </c>
      <c r="F35" s="474">
        <f>F34+HWP!C35</f>
        <v>0</v>
      </c>
      <c r="G35" s="472">
        <f>G34+HWP!D35</f>
        <v>0.88254638965283072</v>
      </c>
      <c r="H35" s="473">
        <f>H34+HWP!E35</f>
        <v>0.72810077146358543</v>
      </c>
      <c r="I35" s="456"/>
      <c r="J35" s="475">
        <f>Garden!J42</f>
        <v>0</v>
      </c>
      <c r="K35" s="476">
        <f>Paper!J42</f>
        <v>3.0060515768406005E-3</v>
      </c>
      <c r="L35" s="477">
        <f>Wood!J42</f>
        <v>0</v>
      </c>
      <c r="M35" s="478">
        <f>J35*(1-Recovery_OX!E35)*(1-Recovery_OX!F35)</f>
        <v>0</v>
      </c>
      <c r="N35" s="476">
        <f>K35*(1-Recovery_OX!E35)*(1-Recovery_OX!F35)</f>
        <v>3.0060515768406005E-3</v>
      </c>
      <c r="O35" s="477">
        <f>L35*(1-Recovery_OX!E35)*(1-Recovery_OX!F35)</f>
        <v>0</v>
      </c>
    </row>
    <row r="36" spans="2:15">
      <c r="B36" s="470">
        <f t="shared" si="0"/>
        <v>1974</v>
      </c>
      <c r="C36" s="471">
        <f>Stored_C!E42</f>
        <v>0</v>
      </c>
      <c r="D36" s="472">
        <f>Stored_C!F42+Stored_C!L42</f>
        <v>4.5004972938411152E-2</v>
      </c>
      <c r="E36" s="473">
        <f>Stored_C!G42+Stored_C!M42</f>
        <v>3.7129102674189195E-2</v>
      </c>
      <c r="F36" s="474">
        <f>F35+HWP!C36</f>
        <v>0</v>
      </c>
      <c r="G36" s="472">
        <f>G35+HWP!D36</f>
        <v>0.92755136259124182</v>
      </c>
      <c r="H36" s="473">
        <f>H35+HWP!E36</f>
        <v>0.76522987413777466</v>
      </c>
      <c r="I36" s="456"/>
      <c r="J36" s="475">
        <f>Garden!J43</f>
        <v>0</v>
      </c>
      <c r="K36" s="476">
        <f>Paper!J43</f>
        <v>3.6034523256304996E-3</v>
      </c>
      <c r="L36" s="477">
        <f>Wood!J43</f>
        <v>0</v>
      </c>
      <c r="M36" s="478">
        <f>J36*(1-Recovery_OX!E36)*(1-Recovery_OX!F36)</f>
        <v>0</v>
      </c>
      <c r="N36" s="476">
        <f>K36*(1-Recovery_OX!E36)*(1-Recovery_OX!F36)</f>
        <v>3.6034523256304996E-3</v>
      </c>
      <c r="O36" s="477">
        <f>L36*(1-Recovery_OX!E36)*(1-Recovery_OX!F36)</f>
        <v>0</v>
      </c>
    </row>
    <row r="37" spans="2:15">
      <c r="B37" s="470">
        <f t="shared" si="0"/>
        <v>1975</v>
      </c>
      <c r="C37" s="471">
        <f>Stored_C!E43</f>
        <v>0</v>
      </c>
      <c r="D37" s="472">
        <f>Stored_C!F43+Stored_C!L43</f>
        <v>4.5332456126209911E-2</v>
      </c>
      <c r="E37" s="473">
        <f>Stored_C!G43+Stored_C!M43</f>
        <v>3.7399276304123173E-2</v>
      </c>
      <c r="F37" s="474">
        <f>F36+HWP!C37</f>
        <v>0</v>
      </c>
      <c r="G37" s="472">
        <f>G36+HWP!D37</f>
        <v>0.97288381871745178</v>
      </c>
      <c r="H37" s="473">
        <f>H36+HWP!E37</f>
        <v>0.80262915044189787</v>
      </c>
      <c r="I37" s="456"/>
      <c r="J37" s="475">
        <f>Garden!J44</f>
        <v>0</v>
      </c>
      <c r="K37" s="476">
        <f>Paper!J44</f>
        <v>4.2391629777294845E-3</v>
      </c>
      <c r="L37" s="477">
        <f>Wood!J44</f>
        <v>0</v>
      </c>
      <c r="M37" s="478">
        <f>J37*(1-Recovery_OX!E37)*(1-Recovery_OX!F37)</f>
        <v>0</v>
      </c>
      <c r="N37" s="476">
        <f>K37*(1-Recovery_OX!E37)*(1-Recovery_OX!F37)</f>
        <v>4.2391629777294845E-3</v>
      </c>
      <c r="O37" s="477">
        <f>L37*(1-Recovery_OX!E37)*(1-Recovery_OX!F37)</f>
        <v>0</v>
      </c>
    </row>
    <row r="38" spans="2:15">
      <c r="B38" s="470">
        <f t="shared" si="0"/>
        <v>1976</v>
      </c>
      <c r="C38" s="471">
        <f>Stored_C!E44</f>
        <v>0</v>
      </c>
      <c r="D38" s="472">
        <f>Stored_C!F44+Stored_C!L44</f>
        <v>4.5639179452442384E-2</v>
      </c>
      <c r="E38" s="473">
        <f>Stored_C!G44+Stored_C!M44</f>
        <v>3.765232304826497E-2</v>
      </c>
      <c r="F38" s="474">
        <f>F37+HWP!C38</f>
        <v>0</v>
      </c>
      <c r="G38" s="472">
        <f>G37+HWP!D38</f>
        <v>1.0185229981698942</v>
      </c>
      <c r="H38" s="473">
        <f>H37+HWP!E38</f>
        <v>0.8402814734901628</v>
      </c>
      <c r="I38" s="456"/>
      <c r="J38" s="475">
        <f>Garden!J45</f>
        <v>0</v>
      </c>
      <c r="K38" s="476">
        <f>Paper!J45</f>
        <v>4.9178168894461628E-3</v>
      </c>
      <c r="L38" s="477">
        <f>Wood!J45</f>
        <v>0</v>
      </c>
      <c r="M38" s="478">
        <f>J38*(1-Recovery_OX!E38)*(1-Recovery_OX!F38)</f>
        <v>0</v>
      </c>
      <c r="N38" s="476">
        <f>K38*(1-Recovery_OX!E38)*(1-Recovery_OX!F38)</f>
        <v>4.9178168894461628E-3</v>
      </c>
      <c r="O38" s="477">
        <f>L38*(1-Recovery_OX!E38)*(1-Recovery_OX!F38)</f>
        <v>0</v>
      </c>
    </row>
    <row r="39" spans="2:15">
      <c r="B39" s="470">
        <f t="shared" si="0"/>
        <v>1977</v>
      </c>
      <c r="C39" s="471">
        <f>Stored_C!E45</f>
        <v>0</v>
      </c>
      <c r="D39" s="472">
        <f>Stored_C!F45+Stored_C!L45</f>
        <v>4.5925704654932009E-2</v>
      </c>
      <c r="E39" s="473">
        <f>Stored_C!G45+Stored_C!M45</f>
        <v>3.7888706340318899E-2</v>
      </c>
      <c r="F39" s="474">
        <f>F38+HWP!C39</f>
        <v>0</v>
      </c>
      <c r="G39" s="472">
        <f>G38+HWP!D39</f>
        <v>1.0644487028248262</v>
      </c>
      <c r="H39" s="473">
        <f>H38+HWP!E39</f>
        <v>0.87817017983048173</v>
      </c>
      <c r="I39" s="456"/>
      <c r="J39" s="475">
        <f>Garden!J46</f>
        <v>0</v>
      </c>
      <c r="K39" s="476">
        <f>Paper!J46</f>
        <v>5.6443694005435755E-3</v>
      </c>
      <c r="L39" s="477">
        <f>Wood!J46</f>
        <v>0</v>
      </c>
      <c r="M39" s="478">
        <f>J39*(1-Recovery_OX!E39)*(1-Recovery_OX!F39)</f>
        <v>0</v>
      </c>
      <c r="N39" s="476">
        <f>K39*(1-Recovery_OX!E39)*(1-Recovery_OX!F39)</f>
        <v>5.6443694005435755E-3</v>
      </c>
      <c r="O39" s="477">
        <f>L39*(1-Recovery_OX!E39)*(1-Recovery_OX!F39)</f>
        <v>0</v>
      </c>
    </row>
    <row r="40" spans="2:15">
      <c r="B40" s="470">
        <f t="shared" si="0"/>
        <v>1978</v>
      </c>
      <c r="C40" s="471">
        <f>Stored_C!E46</f>
        <v>0</v>
      </c>
      <c r="D40" s="472">
        <f>Stored_C!F46+Stored_C!L46</f>
        <v>4.6192581093386025E-2</v>
      </c>
      <c r="E40" s="473">
        <f>Stored_C!G46+Stored_C!M46</f>
        <v>3.8108879402043459E-2</v>
      </c>
      <c r="F40" s="474">
        <f>F39+HWP!C40</f>
        <v>0</v>
      </c>
      <c r="G40" s="472">
        <f>G39+HWP!D40</f>
        <v>1.1106412839182123</v>
      </c>
      <c r="H40" s="473">
        <f>H39+HWP!E40</f>
        <v>0.91627905923252517</v>
      </c>
      <c r="I40" s="456"/>
      <c r="J40" s="475">
        <f>Garden!J47</f>
        <v>0</v>
      </c>
      <c r="K40" s="476">
        <f>Paper!J47</f>
        <v>6.4241303161138592E-3</v>
      </c>
      <c r="L40" s="477">
        <f>Wood!J47</f>
        <v>0</v>
      </c>
      <c r="M40" s="478">
        <f>J40*(1-Recovery_OX!E40)*(1-Recovery_OX!F40)</f>
        <v>0</v>
      </c>
      <c r="N40" s="476">
        <f>K40*(1-Recovery_OX!E40)*(1-Recovery_OX!F40)</f>
        <v>6.4241303161138592E-3</v>
      </c>
      <c r="O40" s="477">
        <f>L40*(1-Recovery_OX!E40)*(1-Recovery_OX!F40)</f>
        <v>0</v>
      </c>
    </row>
    <row r="41" spans="2:15">
      <c r="B41" s="470">
        <f t="shared" si="0"/>
        <v>1979</v>
      </c>
      <c r="C41" s="471">
        <f>Stored_C!E47</f>
        <v>0</v>
      </c>
      <c r="D41" s="472">
        <f>Stored_C!F47+Stored_C!L47</f>
        <v>4.6440345997419676E-2</v>
      </c>
      <c r="E41" s="473">
        <f>Stored_C!G47+Stored_C!M47</f>
        <v>3.8313285447871236E-2</v>
      </c>
      <c r="F41" s="474">
        <f>F40+HWP!C41</f>
        <v>0</v>
      </c>
      <c r="G41" s="472">
        <f>G40+HWP!D41</f>
        <v>1.1570816299156319</v>
      </c>
      <c r="H41" s="473">
        <f>H40+HWP!E41</f>
        <v>0.95459234468039644</v>
      </c>
      <c r="I41" s="456"/>
      <c r="J41" s="475">
        <f>Garden!J48</f>
        <v>0</v>
      </c>
      <c r="K41" s="476">
        <f>Paper!J48</f>
        <v>7.2627987278450186E-3</v>
      </c>
      <c r="L41" s="477">
        <f>Wood!J48</f>
        <v>0</v>
      </c>
      <c r="M41" s="478">
        <f>J41*(1-Recovery_OX!E41)*(1-Recovery_OX!F41)</f>
        <v>0</v>
      </c>
      <c r="N41" s="476">
        <f>K41*(1-Recovery_OX!E41)*(1-Recovery_OX!F41)</f>
        <v>7.2627987278450186E-3</v>
      </c>
      <c r="O41" s="477">
        <f>L41*(1-Recovery_OX!E41)*(1-Recovery_OX!F41)</f>
        <v>0</v>
      </c>
    </row>
    <row r="42" spans="2:15">
      <c r="B42" s="470">
        <f t="shared" si="0"/>
        <v>1980</v>
      </c>
      <c r="C42" s="471">
        <f>Stored_C!E48</f>
        <v>0</v>
      </c>
      <c r="D42" s="472">
        <f>Stored_C!F48+Stored_C!L48</f>
        <v>4.6695404520000018E-2</v>
      </c>
      <c r="E42" s="473">
        <f>Stored_C!G48+Stored_C!M48</f>
        <v>3.8523708729000017E-2</v>
      </c>
      <c r="F42" s="474">
        <f>F41+HWP!C42</f>
        <v>0</v>
      </c>
      <c r="G42" s="472">
        <f>G41+HWP!D42</f>
        <v>1.203777034435632</v>
      </c>
      <c r="H42" s="473">
        <f>H41+HWP!E42</f>
        <v>0.99311605340939646</v>
      </c>
      <c r="I42" s="456"/>
      <c r="J42" s="475">
        <f>Garden!J49</f>
        <v>0</v>
      </c>
      <c r="K42" s="476">
        <f>Paper!J49</f>
        <v>8.1665003895881362E-3</v>
      </c>
      <c r="L42" s="477">
        <f>Wood!J49</f>
        <v>0</v>
      </c>
      <c r="M42" s="478">
        <f>J42*(1-Recovery_OX!E42)*(1-Recovery_OX!F42)</f>
        <v>0</v>
      </c>
      <c r="N42" s="476">
        <f>K42*(1-Recovery_OX!E42)*(1-Recovery_OX!F42)</f>
        <v>8.1665003895881362E-3</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1.203777034435632</v>
      </c>
      <c r="H43" s="473">
        <f>H42+HWP!E43</f>
        <v>0.99311605340939646</v>
      </c>
      <c r="I43" s="456"/>
      <c r="J43" s="475">
        <f>Garden!J50</f>
        <v>0</v>
      </c>
      <c r="K43" s="476">
        <f>Paper!J50</f>
        <v>9.1423330904426576E-3</v>
      </c>
      <c r="L43" s="477">
        <f>Wood!J50</f>
        <v>0</v>
      </c>
      <c r="M43" s="478">
        <f>J43*(1-Recovery_OX!E43)*(1-Recovery_OX!F43)</f>
        <v>0</v>
      </c>
      <c r="N43" s="476">
        <f>K43*(1-Recovery_OX!E43)*(1-Recovery_OX!F43)</f>
        <v>9.1423330904426576E-3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1.203777034435632</v>
      </c>
      <c r="H44" s="473">
        <f>H43+HWP!E44</f>
        <v>0.99311605340939646</v>
      </c>
      <c r="I44" s="456"/>
      <c r="J44" s="475">
        <f>Garden!J51</f>
        <v>0</v>
      </c>
      <c r="K44" s="476">
        <f>Paper!J51</f>
        <v>8.5242548730503822E-3</v>
      </c>
      <c r="L44" s="477">
        <f>Wood!J51</f>
        <v>0</v>
      </c>
      <c r="M44" s="478">
        <f>J44*(1-Recovery_OX!E44)*(1-Recovery_OX!F44)</f>
        <v>0</v>
      </c>
      <c r="N44" s="476">
        <f>K44*(1-Recovery_OX!E44)*(1-Recovery_OX!F44)</f>
        <v>8.5242548730503822E-3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1.203777034435632</v>
      </c>
      <c r="H45" s="473">
        <f>H44+HWP!E45</f>
        <v>0.99311605340939646</v>
      </c>
      <c r="I45" s="456"/>
      <c r="J45" s="475">
        <f>Garden!J52</f>
        <v>0</v>
      </c>
      <c r="K45" s="476">
        <f>Paper!J52</f>
        <v>7.9479625629353401E-3</v>
      </c>
      <c r="L45" s="477">
        <f>Wood!J52</f>
        <v>0</v>
      </c>
      <c r="M45" s="478">
        <f>J45*(1-Recovery_OX!E45)*(1-Recovery_OX!F45)</f>
        <v>0</v>
      </c>
      <c r="N45" s="476">
        <f>K45*(1-Recovery_OX!E45)*(1-Recovery_OX!F45)</f>
        <v>7.9479625629353401E-3</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1.203777034435632</v>
      </c>
      <c r="H46" s="473">
        <f>H45+HWP!E46</f>
        <v>0.99311605340939646</v>
      </c>
      <c r="I46" s="456"/>
      <c r="J46" s="475">
        <f>Garden!J53</f>
        <v>0</v>
      </c>
      <c r="K46" s="476">
        <f>Paper!J53</f>
        <v>7.4106311745247531E-3</v>
      </c>
      <c r="L46" s="477">
        <f>Wood!J53</f>
        <v>0</v>
      </c>
      <c r="M46" s="478">
        <f>J46*(1-Recovery_OX!E46)*(1-Recovery_OX!F46)</f>
        <v>0</v>
      </c>
      <c r="N46" s="476">
        <f>K46*(1-Recovery_OX!E46)*(1-Recovery_OX!F46)</f>
        <v>7.4106311745247531E-3</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1.203777034435632</v>
      </c>
      <c r="H47" s="473">
        <f>H46+HWP!E47</f>
        <v>0.99311605340939646</v>
      </c>
      <c r="I47" s="456"/>
      <c r="J47" s="475">
        <f>Garden!J54</f>
        <v>0</v>
      </c>
      <c r="K47" s="476">
        <f>Paper!J54</f>
        <v>6.9096267087292379E-3</v>
      </c>
      <c r="L47" s="477">
        <f>Wood!J54</f>
        <v>0</v>
      </c>
      <c r="M47" s="478">
        <f>J47*(1-Recovery_OX!E47)*(1-Recovery_OX!F47)</f>
        <v>0</v>
      </c>
      <c r="N47" s="476">
        <f>K47*(1-Recovery_OX!E47)*(1-Recovery_OX!F47)</f>
        <v>6.9096267087292379E-3</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1.203777034435632</v>
      </c>
      <c r="H48" s="473">
        <f>H47+HWP!E48</f>
        <v>0.99311605340939646</v>
      </c>
      <c r="I48" s="456"/>
      <c r="J48" s="475">
        <f>Garden!J55</f>
        <v>0</v>
      </c>
      <c r="K48" s="476">
        <f>Paper!J55</f>
        <v>6.4424932410762194E-3</v>
      </c>
      <c r="L48" s="477">
        <f>Wood!J55</f>
        <v>0</v>
      </c>
      <c r="M48" s="478">
        <f>J48*(1-Recovery_OX!E48)*(1-Recovery_OX!F48)</f>
        <v>0</v>
      </c>
      <c r="N48" s="476">
        <f>K48*(1-Recovery_OX!E48)*(1-Recovery_OX!F48)</f>
        <v>6.4424932410762194E-3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1.203777034435632</v>
      </c>
      <c r="H49" s="473">
        <f>H48+HWP!E49</f>
        <v>0.99311605340939646</v>
      </c>
      <c r="I49" s="456"/>
      <c r="J49" s="475">
        <f>Garden!J56</f>
        <v>0</v>
      </c>
      <c r="K49" s="476">
        <f>Paper!J56</f>
        <v>6.0069408827653093E-3</v>
      </c>
      <c r="L49" s="477">
        <f>Wood!J56</f>
        <v>0</v>
      </c>
      <c r="M49" s="478">
        <f>J49*(1-Recovery_OX!E49)*(1-Recovery_OX!F49)</f>
        <v>0</v>
      </c>
      <c r="N49" s="476">
        <f>K49*(1-Recovery_OX!E49)*(1-Recovery_OX!F49)</f>
        <v>6.0069408827653093E-3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1.203777034435632</v>
      </c>
      <c r="H50" s="473">
        <f>H49+HWP!E50</f>
        <v>0.99311605340939646</v>
      </c>
      <c r="I50" s="456"/>
      <c r="J50" s="475">
        <f>Garden!J57</f>
        <v>0</v>
      </c>
      <c r="K50" s="476">
        <f>Paper!J57</f>
        <v>5.6008345556307557E-3</v>
      </c>
      <c r="L50" s="477">
        <f>Wood!J57</f>
        <v>0</v>
      </c>
      <c r="M50" s="478">
        <f>J50*(1-Recovery_OX!E50)*(1-Recovery_OX!F50)</f>
        <v>0</v>
      </c>
      <c r="N50" s="476">
        <f>K50*(1-Recovery_OX!E50)*(1-Recovery_OX!F50)</f>
        <v>5.6008345556307557E-3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1.203777034435632</v>
      </c>
      <c r="H51" s="473">
        <f>H50+HWP!E51</f>
        <v>0.99311605340939646</v>
      </c>
      <c r="I51" s="456"/>
      <c r="J51" s="475">
        <f>Garden!J58</f>
        <v>0</v>
      </c>
      <c r="K51" s="476">
        <f>Paper!J58</f>
        <v>5.2221835259857949E-3</v>
      </c>
      <c r="L51" s="477">
        <f>Wood!J58</f>
        <v>0</v>
      </c>
      <c r="M51" s="478">
        <f>J51*(1-Recovery_OX!E51)*(1-Recovery_OX!F51)</f>
        <v>0</v>
      </c>
      <c r="N51" s="476">
        <f>K51*(1-Recovery_OX!E51)*(1-Recovery_OX!F51)</f>
        <v>5.2221835259857949E-3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1.203777034435632</v>
      </c>
      <c r="H52" s="473">
        <f>H51+HWP!E52</f>
        <v>0.99311605340939646</v>
      </c>
      <c r="I52" s="456"/>
      <c r="J52" s="475">
        <f>Garden!J59</f>
        <v>0</v>
      </c>
      <c r="K52" s="476">
        <f>Paper!J59</f>
        <v>4.8691316460438084E-3</v>
      </c>
      <c r="L52" s="477">
        <f>Wood!J59</f>
        <v>0</v>
      </c>
      <c r="M52" s="478">
        <f>J52*(1-Recovery_OX!E52)*(1-Recovery_OX!F52)</f>
        <v>0</v>
      </c>
      <c r="N52" s="476">
        <f>K52*(1-Recovery_OX!E52)*(1-Recovery_OX!F52)</f>
        <v>4.8691316460438084E-3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1.203777034435632</v>
      </c>
      <c r="H53" s="473">
        <f>H52+HWP!E53</f>
        <v>0.99311605340939646</v>
      </c>
      <c r="I53" s="456"/>
      <c r="J53" s="475">
        <f>Garden!J60</f>
        <v>0</v>
      </c>
      <c r="K53" s="476">
        <f>Paper!J60</f>
        <v>4.5399482550797241E-3</v>
      </c>
      <c r="L53" s="477">
        <f>Wood!J60</f>
        <v>0</v>
      </c>
      <c r="M53" s="478">
        <f>J53*(1-Recovery_OX!E53)*(1-Recovery_OX!F53)</f>
        <v>0</v>
      </c>
      <c r="N53" s="476">
        <f>K53*(1-Recovery_OX!E53)*(1-Recovery_OX!F53)</f>
        <v>4.5399482550797241E-3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1.203777034435632</v>
      </c>
      <c r="H54" s="473">
        <f>H53+HWP!E54</f>
        <v>0.99311605340939646</v>
      </c>
      <c r="I54" s="456"/>
      <c r="J54" s="475">
        <f>Garden!J61</f>
        <v>0</v>
      </c>
      <c r="K54" s="476">
        <f>Paper!J61</f>
        <v>4.2330196957291281E-3</v>
      </c>
      <c r="L54" s="477">
        <f>Wood!J61</f>
        <v>0</v>
      </c>
      <c r="M54" s="478">
        <f>J54*(1-Recovery_OX!E54)*(1-Recovery_OX!F54)</f>
        <v>0</v>
      </c>
      <c r="N54" s="476">
        <f>K54*(1-Recovery_OX!E54)*(1-Recovery_OX!F54)</f>
        <v>4.2330196957291281E-3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1.203777034435632</v>
      </c>
      <c r="H55" s="473">
        <f>H54+HWP!E55</f>
        <v>0.99311605340939646</v>
      </c>
      <c r="I55" s="456"/>
      <c r="J55" s="475">
        <f>Garden!J62</f>
        <v>0</v>
      </c>
      <c r="K55" s="476">
        <f>Paper!J62</f>
        <v>3.9468414038379964E-3</v>
      </c>
      <c r="L55" s="477">
        <f>Wood!J62</f>
        <v>0</v>
      </c>
      <c r="M55" s="478">
        <f>J55*(1-Recovery_OX!E55)*(1-Recovery_OX!F55)</f>
        <v>0</v>
      </c>
      <c r="N55" s="476">
        <f>K55*(1-Recovery_OX!E55)*(1-Recovery_OX!F55)</f>
        <v>3.9468414038379964E-3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1.203777034435632</v>
      </c>
      <c r="H56" s="473">
        <f>H55+HWP!E56</f>
        <v>0.99311605340939646</v>
      </c>
      <c r="I56" s="456"/>
      <c r="J56" s="475">
        <f>Garden!J63</f>
        <v>0</v>
      </c>
      <c r="K56" s="476">
        <f>Paper!J63</f>
        <v>3.6800105330874653E-3</v>
      </c>
      <c r="L56" s="477">
        <f>Wood!J63</f>
        <v>0</v>
      </c>
      <c r="M56" s="478">
        <f>J56*(1-Recovery_OX!E56)*(1-Recovery_OX!F56)</f>
        <v>0</v>
      </c>
      <c r="N56" s="476">
        <f>K56*(1-Recovery_OX!E56)*(1-Recovery_OX!F56)</f>
        <v>3.6800105330874653E-3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1.203777034435632</v>
      </c>
      <c r="H57" s="473">
        <f>H56+HWP!E57</f>
        <v>0.99311605340939646</v>
      </c>
      <c r="I57" s="456"/>
      <c r="J57" s="475">
        <f>Garden!J64</f>
        <v>0</v>
      </c>
      <c r="K57" s="476">
        <f>Paper!J64</f>
        <v>3.4312190782395465E-3</v>
      </c>
      <c r="L57" s="477">
        <f>Wood!J64</f>
        <v>0</v>
      </c>
      <c r="M57" s="478">
        <f>J57*(1-Recovery_OX!E57)*(1-Recovery_OX!F57)</f>
        <v>0</v>
      </c>
      <c r="N57" s="476">
        <f>K57*(1-Recovery_OX!E57)*(1-Recovery_OX!F57)</f>
        <v>3.4312190782395465E-3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1.203777034435632</v>
      </c>
      <c r="H58" s="473">
        <f>H57+HWP!E58</f>
        <v>0.99311605340939646</v>
      </c>
      <c r="I58" s="456"/>
      <c r="J58" s="475">
        <f>Garden!J65</f>
        <v>0</v>
      </c>
      <c r="K58" s="476">
        <f>Paper!J65</f>
        <v>3.1992474632939376E-3</v>
      </c>
      <c r="L58" s="477">
        <f>Wood!J65</f>
        <v>0</v>
      </c>
      <c r="M58" s="478">
        <f>J58*(1-Recovery_OX!E58)*(1-Recovery_OX!F58)</f>
        <v>0</v>
      </c>
      <c r="N58" s="476">
        <f>K58*(1-Recovery_OX!E58)*(1-Recovery_OX!F58)</f>
        <v>3.1992474632939376E-3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1.203777034435632</v>
      </c>
      <c r="H59" s="473">
        <f>H58+HWP!E59</f>
        <v>0.99311605340939646</v>
      </c>
      <c r="I59" s="456"/>
      <c r="J59" s="475">
        <f>Garden!J66</f>
        <v>0</v>
      </c>
      <c r="K59" s="476">
        <f>Paper!J66</f>
        <v>2.9829585631250496E-3</v>
      </c>
      <c r="L59" s="477">
        <f>Wood!J66</f>
        <v>0</v>
      </c>
      <c r="M59" s="478">
        <f>J59*(1-Recovery_OX!E59)*(1-Recovery_OX!F59)</f>
        <v>0</v>
      </c>
      <c r="N59" s="476">
        <f>K59*(1-Recovery_OX!E59)*(1-Recovery_OX!F59)</f>
        <v>2.9829585631250496E-3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1.203777034435632</v>
      </c>
      <c r="H60" s="473">
        <f>H59+HWP!E60</f>
        <v>0.99311605340939646</v>
      </c>
      <c r="I60" s="456"/>
      <c r="J60" s="475">
        <f>Garden!J67</f>
        <v>0</v>
      </c>
      <c r="K60" s="476">
        <f>Paper!J67</f>
        <v>2.7812921292933238E-3</v>
      </c>
      <c r="L60" s="477">
        <f>Wood!J67</f>
        <v>0</v>
      </c>
      <c r="M60" s="478">
        <f>J60*(1-Recovery_OX!E60)*(1-Recovery_OX!F60)</f>
        <v>0</v>
      </c>
      <c r="N60" s="476">
        <f>K60*(1-Recovery_OX!E60)*(1-Recovery_OX!F60)</f>
        <v>2.7812921292933238E-3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1.203777034435632</v>
      </c>
      <c r="H61" s="473">
        <f>H60+HWP!E61</f>
        <v>0.99311605340939646</v>
      </c>
      <c r="I61" s="456"/>
      <c r="J61" s="475">
        <f>Garden!J68</f>
        <v>0</v>
      </c>
      <c r="K61" s="476">
        <f>Paper!J68</f>
        <v>2.5932595927061508E-3</v>
      </c>
      <c r="L61" s="477">
        <f>Wood!J68</f>
        <v>0</v>
      </c>
      <c r="M61" s="478">
        <f>J61*(1-Recovery_OX!E61)*(1-Recovery_OX!F61)</f>
        <v>0</v>
      </c>
      <c r="N61" s="476">
        <f>K61*(1-Recovery_OX!E61)*(1-Recovery_OX!F61)</f>
        <v>2.5932595927061508E-3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1.203777034435632</v>
      </c>
      <c r="H62" s="473">
        <f>H61+HWP!E62</f>
        <v>0.99311605340939646</v>
      </c>
      <c r="I62" s="456"/>
      <c r="J62" s="475">
        <f>Garden!J69</f>
        <v>0</v>
      </c>
      <c r="K62" s="476">
        <f>Paper!J69</f>
        <v>2.4179392176510313E-3</v>
      </c>
      <c r="L62" s="477">
        <f>Wood!J69</f>
        <v>0</v>
      </c>
      <c r="M62" s="478">
        <f>J62*(1-Recovery_OX!E62)*(1-Recovery_OX!F62)</f>
        <v>0</v>
      </c>
      <c r="N62" s="476">
        <f>K62*(1-Recovery_OX!E62)*(1-Recovery_OX!F62)</f>
        <v>2.4179392176510313E-3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1.203777034435632</v>
      </c>
      <c r="H63" s="473">
        <f>H62+HWP!E63</f>
        <v>0.99311605340939646</v>
      </c>
      <c r="I63" s="456"/>
      <c r="J63" s="475">
        <f>Garden!J70</f>
        <v>0</v>
      </c>
      <c r="K63" s="476">
        <f>Paper!J70</f>
        <v>2.2544715834460455E-3</v>
      </c>
      <c r="L63" s="477">
        <f>Wood!J70</f>
        <v>0</v>
      </c>
      <c r="M63" s="478">
        <f>J63*(1-Recovery_OX!E63)*(1-Recovery_OX!F63)</f>
        <v>0</v>
      </c>
      <c r="N63" s="476">
        <f>K63*(1-Recovery_OX!E63)*(1-Recovery_OX!F63)</f>
        <v>2.2544715834460455E-3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1.203777034435632</v>
      </c>
      <c r="H64" s="473">
        <f>H63+HWP!E64</f>
        <v>0.99311605340939646</v>
      </c>
      <c r="I64" s="456"/>
      <c r="J64" s="475">
        <f>Garden!J71</f>
        <v>0</v>
      </c>
      <c r="K64" s="476">
        <f>Paper!J71</f>
        <v>2.1020553715586699E-3</v>
      </c>
      <c r="L64" s="477">
        <f>Wood!J71</f>
        <v>0</v>
      </c>
      <c r="M64" s="478">
        <f>J64*(1-Recovery_OX!E64)*(1-Recovery_OX!F64)</f>
        <v>0</v>
      </c>
      <c r="N64" s="476">
        <f>K64*(1-Recovery_OX!E64)*(1-Recovery_OX!F64)</f>
        <v>2.1020553715586699E-3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1.203777034435632</v>
      </c>
      <c r="H65" s="473">
        <f>H64+HWP!E65</f>
        <v>0.99311605340939646</v>
      </c>
      <c r="I65" s="456"/>
      <c r="J65" s="475">
        <f>Garden!J72</f>
        <v>0</v>
      </c>
      <c r="K65" s="476">
        <f>Paper!J72</f>
        <v>1.9599434375414059E-3</v>
      </c>
      <c r="L65" s="477">
        <f>Wood!J72</f>
        <v>0</v>
      </c>
      <c r="M65" s="478">
        <f>J65*(1-Recovery_OX!E65)*(1-Recovery_OX!F65)</f>
        <v>0</v>
      </c>
      <c r="N65" s="476">
        <f>K65*(1-Recovery_OX!E65)*(1-Recovery_OX!F65)</f>
        <v>1.9599434375414059E-3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1.203777034435632</v>
      </c>
      <c r="H66" s="473">
        <f>H65+HWP!E66</f>
        <v>0.99311605340939646</v>
      </c>
      <c r="I66" s="456"/>
      <c r="J66" s="475">
        <f>Garden!J73</f>
        <v>0</v>
      </c>
      <c r="K66" s="476">
        <f>Paper!J73</f>
        <v>1.8274391485288268E-3</v>
      </c>
      <c r="L66" s="477">
        <f>Wood!J73</f>
        <v>0</v>
      </c>
      <c r="M66" s="478">
        <f>J66*(1-Recovery_OX!E66)*(1-Recovery_OX!F66)</f>
        <v>0</v>
      </c>
      <c r="N66" s="476">
        <f>K66*(1-Recovery_OX!E66)*(1-Recovery_OX!F66)</f>
        <v>1.8274391485288268E-3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1.203777034435632</v>
      </c>
      <c r="H67" s="473">
        <f>H66+HWP!E67</f>
        <v>0.99311605340939646</v>
      </c>
      <c r="I67" s="456"/>
      <c r="J67" s="475">
        <f>Garden!J74</f>
        <v>0</v>
      </c>
      <c r="K67" s="476">
        <f>Paper!J74</f>
        <v>1.7038929683424661E-3</v>
      </c>
      <c r="L67" s="477">
        <f>Wood!J74</f>
        <v>0</v>
      </c>
      <c r="M67" s="478">
        <f>J67*(1-Recovery_OX!E67)*(1-Recovery_OX!F67)</f>
        <v>0</v>
      </c>
      <c r="N67" s="476">
        <f>K67*(1-Recovery_OX!E67)*(1-Recovery_OX!F67)</f>
        <v>1.7038929683424661E-3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1.203777034435632</v>
      </c>
      <c r="H68" s="473">
        <f>H67+HWP!E68</f>
        <v>0.99311605340939646</v>
      </c>
      <c r="I68" s="456"/>
      <c r="J68" s="475">
        <f>Garden!J75</f>
        <v>0</v>
      </c>
      <c r="K68" s="476">
        <f>Paper!J75</f>
        <v>1.588699273463717E-3</v>
      </c>
      <c r="L68" s="477">
        <f>Wood!J75</f>
        <v>0</v>
      </c>
      <c r="M68" s="478">
        <f>J68*(1-Recovery_OX!E68)*(1-Recovery_OX!F68)</f>
        <v>0</v>
      </c>
      <c r="N68" s="476">
        <f>K68*(1-Recovery_OX!E68)*(1-Recovery_OX!F68)</f>
        <v>1.588699273463717E-3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1.203777034435632</v>
      </c>
      <c r="H69" s="473">
        <f>H68+HWP!E69</f>
        <v>0.99311605340939646</v>
      </c>
      <c r="I69" s="456"/>
      <c r="J69" s="475">
        <f>Garden!J76</f>
        <v>0</v>
      </c>
      <c r="K69" s="476">
        <f>Paper!J76</f>
        <v>1.4812933842666398E-3</v>
      </c>
      <c r="L69" s="477">
        <f>Wood!J76</f>
        <v>0</v>
      </c>
      <c r="M69" s="478">
        <f>J69*(1-Recovery_OX!E69)*(1-Recovery_OX!F69)</f>
        <v>0</v>
      </c>
      <c r="N69" s="476">
        <f>K69*(1-Recovery_OX!E69)*(1-Recovery_OX!F69)</f>
        <v>1.4812933842666398E-3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1.203777034435632</v>
      </c>
      <c r="H70" s="473">
        <f>H69+HWP!E70</f>
        <v>0.99311605340939646</v>
      </c>
      <c r="I70" s="456"/>
      <c r="J70" s="475">
        <f>Garden!J77</f>
        <v>0</v>
      </c>
      <c r="K70" s="476">
        <f>Paper!J77</f>
        <v>1.3811487969577819E-3</v>
      </c>
      <c r="L70" s="477">
        <f>Wood!J77</f>
        <v>0</v>
      </c>
      <c r="M70" s="478">
        <f>J70*(1-Recovery_OX!E70)*(1-Recovery_OX!F70)</f>
        <v>0</v>
      </c>
      <c r="N70" s="476">
        <f>K70*(1-Recovery_OX!E70)*(1-Recovery_OX!F70)</f>
        <v>1.3811487969577819E-3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1.203777034435632</v>
      </c>
      <c r="H71" s="473">
        <f>H70+HWP!E71</f>
        <v>0.99311605340939646</v>
      </c>
      <c r="I71" s="456"/>
      <c r="J71" s="475">
        <f>Garden!J78</f>
        <v>0</v>
      </c>
      <c r="K71" s="476">
        <f>Paper!J78</f>
        <v>1.2877746026539712E-3</v>
      </c>
      <c r="L71" s="477">
        <f>Wood!J78</f>
        <v>0</v>
      </c>
      <c r="M71" s="478">
        <f>J71*(1-Recovery_OX!E71)*(1-Recovery_OX!F71)</f>
        <v>0</v>
      </c>
      <c r="N71" s="476">
        <f>K71*(1-Recovery_OX!E71)*(1-Recovery_OX!F71)</f>
        <v>1.2877746026539712E-3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1.203777034435632</v>
      </c>
      <c r="H72" s="473">
        <f>H71+HWP!E72</f>
        <v>0.99311605340939646</v>
      </c>
      <c r="I72" s="456"/>
      <c r="J72" s="475">
        <f>Garden!J79</f>
        <v>0</v>
      </c>
      <c r="K72" s="476">
        <f>Paper!J79</f>
        <v>1.200713080946401E-3</v>
      </c>
      <c r="L72" s="477">
        <f>Wood!J79</f>
        <v>0</v>
      </c>
      <c r="M72" s="478">
        <f>J72*(1-Recovery_OX!E72)*(1-Recovery_OX!F72)</f>
        <v>0</v>
      </c>
      <c r="N72" s="476">
        <f>K72*(1-Recovery_OX!E72)*(1-Recovery_OX!F72)</f>
        <v>1.200713080946401E-3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1.203777034435632</v>
      </c>
      <c r="H73" s="473">
        <f>H72+HWP!E73</f>
        <v>0.99311605340939646</v>
      </c>
      <c r="I73" s="456"/>
      <c r="J73" s="475">
        <f>Garden!J80</f>
        <v>0</v>
      </c>
      <c r="K73" s="476">
        <f>Paper!J80</f>
        <v>1.1195374561546549E-3</v>
      </c>
      <c r="L73" s="477">
        <f>Wood!J80</f>
        <v>0</v>
      </c>
      <c r="M73" s="478">
        <f>J73*(1-Recovery_OX!E73)*(1-Recovery_OX!F73)</f>
        <v>0</v>
      </c>
      <c r="N73" s="476">
        <f>K73*(1-Recovery_OX!E73)*(1-Recovery_OX!F73)</f>
        <v>1.1195374561546549E-3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1.203777034435632</v>
      </c>
      <c r="H74" s="473">
        <f>H73+HWP!E74</f>
        <v>0.99311605340939646</v>
      </c>
      <c r="I74" s="456"/>
      <c r="J74" s="475">
        <f>Garden!J81</f>
        <v>0</v>
      </c>
      <c r="K74" s="476">
        <f>Paper!J81</f>
        <v>1.0438498052718268E-3</v>
      </c>
      <c r="L74" s="477">
        <f>Wood!J81</f>
        <v>0</v>
      </c>
      <c r="M74" s="478">
        <f>J74*(1-Recovery_OX!E74)*(1-Recovery_OX!F74)</f>
        <v>0</v>
      </c>
      <c r="N74" s="476">
        <f>K74*(1-Recovery_OX!E74)*(1-Recovery_OX!F74)</f>
        <v>1.0438498052718268E-3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1.203777034435632</v>
      </c>
      <c r="H75" s="473">
        <f>H74+HWP!E75</f>
        <v>0.99311605340939646</v>
      </c>
      <c r="I75" s="456"/>
      <c r="J75" s="475">
        <f>Garden!J82</f>
        <v>0</v>
      </c>
      <c r="K75" s="476">
        <f>Paper!J82</f>
        <v>9.7327910734547893E-4</v>
      </c>
      <c r="L75" s="477">
        <f>Wood!J82</f>
        <v>0</v>
      </c>
      <c r="M75" s="478">
        <f>J75*(1-Recovery_OX!E75)*(1-Recovery_OX!F75)</f>
        <v>0</v>
      </c>
      <c r="N75" s="476">
        <f>K75*(1-Recovery_OX!E75)*(1-Recovery_OX!F75)</f>
        <v>9.7327910734547893E-4</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1.203777034435632</v>
      </c>
      <c r="H76" s="473">
        <f>H75+HWP!E76</f>
        <v>0.99311605340939646</v>
      </c>
      <c r="I76" s="456"/>
      <c r="J76" s="475">
        <f>Garden!J83</f>
        <v>0</v>
      </c>
      <c r="K76" s="476">
        <f>Paper!J83</f>
        <v>9.0747942473250252E-4</v>
      </c>
      <c r="L76" s="477">
        <f>Wood!J83</f>
        <v>0</v>
      </c>
      <c r="M76" s="478">
        <f>J76*(1-Recovery_OX!E76)*(1-Recovery_OX!F76)</f>
        <v>0</v>
      </c>
      <c r="N76" s="476">
        <f>K76*(1-Recovery_OX!E76)*(1-Recovery_OX!F76)</f>
        <v>9.0747942473250252E-4</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1.203777034435632</v>
      </c>
      <c r="H77" s="473">
        <f>H76+HWP!E77</f>
        <v>0.99311605340939646</v>
      </c>
      <c r="I77" s="456"/>
      <c r="J77" s="475">
        <f>Garden!J84</f>
        <v>0</v>
      </c>
      <c r="K77" s="476">
        <f>Paper!J84</f>
        <v>8.4612820731239059E-4</v>
      </c>
      <c r="L77" s="477">
        <f>Wood!J84</f>
        <v>0</v>
      </c>
      <c r="M77" s="478">
        <f>J77*(1-Recovery_OX!E77)*(1-Recovery_OX!F77)</f>
        <v>0</v>
      </c>
      <c r="N77" s="476">
        <f>K77*(1-Recovery_OX!E77)*(1-Recovery_OX!F77)</f>
        <v>8.4612820731239059E-4</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1.203777034435632</v>
      </c>
      <c r="H78" s="473">
        <f>H77+HWP!E78</f>
        <v>0.99311605340939646</v>
      </c>
      <c r="I78" s="456"/>
      <c r="J78" s="475">
        <f>Garden!J85</f>
        <v>0</v>
      </c>
      <c r="K78" s="476">
        <f>Paper!J85</f>
        <v>7.8892471134617195E-4</v>
      </c>
      <c r="L78" s="477">
        <f>Wood!J85</f>
        <v>0</v>
      </c>
      <c r="M78" s="478">
        <f>J78*(1-Recovery_OX!E78)*(1-Recovery_OX!F78)</f>
        <v>0</v>
      </c>
      <c r="N78" s="476">
        <f>K78*(1-Recovery_OX!E78)*(1-Recovery_OX!F78)</f>
        <v>7.8892471134617195E-4</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1.203777034435632</v>
      </c>
      <c r="H79" s="473">
        <f>H78+HWP!E79</f>
        <v>0.99311605340939646</v>
      </c>
      <c r="I79" s="456"/>
      <c r="J79" s="475">
        <f>Garden!J86</f>
        <v>0</v>
      </c>
      <c r="K79" s="476">
        <f>Paper!J86</f>
        <v>7.3558852523025492E-4</v>
      </c>
      <c r="L79" s="477">
        <f>Wood!J86</f>
        <v>0</v>
      </c>
      <c r="M79" s="478">
        <f>J79*(1-Recovery_OX!E79)*(1-Recovery_OX!F79)</f>
        <v>0</v>
      </c>
      <c r="N79" s="476">
        <f>K79*(1-Recovery_OX!E79)*(1-Recovery_OX!F79)</f>
        <v>7.3558852523025492E-4</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1.203777034435632</v>
      </c>
      <c r="H80" s="473">
        <f>H79+HWP!E80</f>
        <v>0.99311605340939646</v>
      </c>
      <c r="I80" s="456"/>
      <c r="J80" s="475">
        <f>Garden!J87</f>
        <v>0</v>
      </c>
      <c r="K80" s="476">
        <f>Paper!J87</f>
        <v>6.858581949184204E-4</v>
      </c>
      <c r="L80" s="477">
        <f>Wood!J87</f>
        <v>0</v>
      </c>
      <c r="M80" s="478">
        <f>J80*(1-Recovery_OX!E80)*(1-Recovery_OX!F80)</f>
        <v>0</v>
      </c>
      <c r="N80" s="476">
        <f>K80*(1-Recovery_OX!E80)*(1-Recovery_OX!F80)</f>
        <v>6.858581949184204E-4</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1.203777034435632</v>
      </c>
      <c r="H81" s="473">
        <f>H80+HWP!E81</f>
        <v>0.99311605340939646</v>
      </c>
      <c r="I81" s="456"/>
      <c r="J81" s="475">
        <f>Garden!J88</f>
        <v>0</v>
      </c>
      <c r="K81" s="476">
        <f>Paper!J88</f>
        <v>6.3948994227378431E-4</v>
      </c>
      <c r="L81" s="477">
        <f>Wood!J88</f>
        <v>0</v>
      </c>
      <c r="M81" s="478">
        <f>J81*(1-Recovery_OX!E81)*(1-Recovery_OX!F81)</f>
        <v>0</v>
      </c>
      <c r="N81" s="476">
        <f>K81*(1-Recovery_OX!E81)*(1-Recovery_OX!F81)</f>
        <v>6.3948994227378431E-4</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1.203777034435632</v>
      </c>
      <c r="H82" s="473">
        <f>H81+HWP!E82</f>
        <v>0.99311605340939646</v>
      </c>
      <c r="I82" s="456"/>
      <c r="J82" s="475">
        <f>Garden!J89</f>
        <v>0</v>
      </c>
      <c r="K82" s="476">
        <f>Paper!J89</f>
        <v>5.9625647006808806E-4</v>
      </c>
      <c r="L82" s="477">
        <f>Wood!J89</f>
        <v>0</v>
      </c>
      <c r="M82" s="478">
        <f>J82*(1-Recovery_OX!E82)*(1-Recovery_OX!F82)</f>
        <v>0</v>
      </c>
      <c r="N82" s="476">
        <f>K82*(1-Recovery_OX!E82)*(1-Recovery_OX!F82)</f>
        <v>5.9625647006808806E-4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1.203777034435632</v>
      </c>
      <c r="H83" s="473">
        <f>H82+HWP!E83</f>
        <v>0.99311605340939646</v>
      </c>
      <c r="I83" s="456"/>
      <c r="J83" s="475">
        <f>Garden!J90</f>
        <v>0</v>
      </c>
      <c r="K83" s="476">
        <f>Paper!J90</f>
        <v>5.5594584777042132E-4</v>
      </c>
      <c r="L83" s="477">
        <f>Wood!J90</f>
        <v>0</v>
      </c>
      <c r="M83" s="478">
        <f>J83*(1-Recovery_OX!E83)*(1-Recovery_OX!F83)</f>
        <v>0</v>
      </c>
      <c r="N83" s="476">
        <f>K83*(1-Recovery_OX!E83)*(1-Recovery_OX!F83)</f>
        <v>5.5594584777042132E-4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1.203777034435632</v>
      </c>
      <c r="H84" s="473">
        <f>H83+HWP!E84</f>
        <v>0.99311605340939646</v>
      </c>
      <c r="I84" s="456"/>
      <c r="J84" s="475">
        <f>Garden!J91</f>
        <v>0</v>
      </c>
      <c r="K84" s="476">
        <f>Paper!J91</f>
        <v>5.1836047266351395E-4</v>
      </c>
      <c r="L84" s="477">
        <f>Wood!J91</f>
        <v>0</v>
      </c>
      <c r="M84" s="478">
        <f>J84*(1-Recovery_OX!E84)*(1-Recovery_OX!F84)</f>
        <v>0</v>
      </c>
      <c r="N84" s="476">
        <f>K84*(1-Recovery_OX!E84)*(1-Recovery_OX!F84)</f>
        <v>5.1836047266351395E-4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1.203777034435632</v>
      </c>
      <c r="H85" s="473">
        <f>H84+HWP!E85</f>
        <v>0.99311605340939646</v>
      </c>
      <c r="I85" s="456"/>
      <c r="J85" s="475">
        <f>Garden!J92</f>
        <v>0</v>
      </c>
      <c r="K85" s="476">
        <f>Paper!J92</f>
        <v>4.8331610119498665E-4</v>
      </c>
      <c r="L85" s="477">
        <f>Wood!J92</f>
        <v>0</v>
      </c>
      <c r="M85" s="478">
        <f>J85*(1-Recovery_OX!E85)*(1-Recovery_OX!F85)</f>
        <v>0</v>
      </c>
      <c r="N85" s="476">
        <f>K85*(1-Recovery_OX!E85)*(1-Recovery_OX!F85)</f>
        <v>4.8331610119498665E-4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1.203777034435632</v>
      </c>
      <c r="H86" s="473">
        <f>H85+HWP!E86</f>
        <v>0.99311605340939646</v>
      </c>
      <c r="I86" s="456"/>
      <c r="J86" s="475">
        <f>Garden!J93</f>
        <v>0</v>
      </c>
      <c r="K86" s="476">
        <f>Paper!J93</f>
        <v>4.5064094581524349E-4</v>
      </c>
      <c r="L86" s="477">
        <f>Wood!J93</f>
        <v>0</v>
      </c>
      <c r="M86" s="478">
        <f>J86*(1-Recovery_OX!E86)*(1-Recovery_OX!F86)</f>
        <v>0</v>
      </c>
      <c r="N86" s="476">
        <f>K86*(1-Recovery_OX!E86)*(1-Recovery_OX!F86)</f>
        <v>4.5064094581524349E-4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1.203777034435632</v>
      </c>
      <c r="H87" s="473">
        <f>H86+HWP!E87</f>
        <v>0.99311605340939646</v>
      </c>
      <c r="I87" s="456"/>
      <c r="J87" s="475">
        <f>Garden!J94</f>
        <v>0</v>
      </c>
      <c r="K87" s="476">
        <f>Paper!J94</f>
        <v>4.2017483287470436E-4</v>
      </c>
      <c r="L87" s="477">
        <f>Wood!J94</f>
        <v>0</v>
      </c>
      <c r="M87" s="478">
        <f>J87*(1-Recovery_OX!E87)*(1-Recovery_OX!F87)</f>
        <v>0</v>
      </c>
      <c r="N87" s="476">
        <f>K87*(1-Recovery_OX!E87)*(1-Recovery_OX!F87)</f>
        <v>4.2017483287470436E-4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1.203777034435632</v>
      </c>
      <c r="H88" s="473">
        <f>H87+HWP!E88</f>
        <v>0.99311605340939646</v>
      </c>
      <c r="I88" s="456"/>
      <c r="J88" s="475">
        <f>Garden!J95</f>
        <v>0</v>
      </c>
      <c r="K88" s="476">
        <f>Paper!J95</f>
        <v>3.9176841745238898E-4</v>
      </c>
      <c r="L88" s="477">
        <f>Wood!J95</f>
        <v>0</v>
      </c>
      <c r="M88" s="478">
        <f>J88*(1-Recovery_OX!E88)*(1-Recovery_OX!F88)</f>
        <v>0</v>
      </c>
      <c r="N88" s="476">
        <f>K88*(1-Recovery_OX!E88)*(1-Recovery_OX!F88)</f>
        <v>3.9176841745238898E-4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1.203777034435632</v>
      </c>
      <c r="H89" s="473">
        <f>H88+HWP!E89</f>
        <v>0.99311605340939646</v>
      </c>
      <c r="I89" s="456"/>
      <c r="J89" s="475">
        <f>Garden!J96</f>
        <v>0</v>
      </c>
      <c r="K89" s="476">
        <f>Paper!J96</f>
        <v>3.6528245126694111E-4</v>
      </c>
      <c r="L89" s="477">
        <f>Wood!J96</f>
        <v>0</v>
      </c>
      <c r="M89" s="478">
        <f>J89*(1-Recovery_OX!E89)*(1-Recovery_OX!F89)</f>
        <v>0</v>
      </c>
      <c r="N89" s="476">
        <f>K89*(1-Recovery_OX!E89)*(1-Recovery_OX!F89)</f>
        <v>3.6528245126694111E-4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1.203777034435632</v>
      </c>
      <c r="H90" s="473">
        <f>H89+HWP!E90</f>
        <v>0.99311605340939646</v>
      </c>
      <c r="I90" s="456"/>
      <c r="J90" s="475">
        <f>Garden!J97</f>
        <v>0</v>
      </c>
      <c r="K90" s="476">
        <f>Paper!J97</f>
        <v>3.4058710008139163E-4</v>
      </c>
      <c r="L90" s="477">
        <f>Wood!J97</f>
        <v>0</v>
      </c>
      <c r="M90" s="478">
        <f>J90*(1-Recovery_OX!E90)*(1-Recovery_OX!F90)</f>
        <v>0</v>
      </c>
      <c r="N90" s="476">
        <f>K90*(1-Recovery_OX!E90)*(1-Recovery_OX!F90)</f>
        <v>3.4058710008139163E-4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1.203777034435632</v>
      </c>
      <c r="H91" s="473">
        <f>H90+HWP!E91</f>
        <v>0.99311605340939646</v>
      </c>
      <c r="I91" s="456"/>
      <c r="J91" s="475">
        <f>Garden!J98</f>
        <v>0</v>
      </c>
      <c r="K91" s="476">
        <f>Paper!J98</f>
        <v>3.1756130725557819E-4</v>
      </c>
      <c r="L91" s="477">
        <f>Wood!J98</f>
        <v>0</v>
      </c>
      <c r="M91" s="478">
        <f>J91*(1-Recovery_OX!E91)*(1-Recovery_OX!F91)</f>
        <v>0</v>
      </c>
      <c r="N91" s="476">
        <f>K91*(1-Recovery_OX!E91)*(1-Recovery_OX!F91)</f>
        <v>3.1756130725557819E-4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1.203777034435632</v>
      </c>
      <c r="H92" s="482">
        <f>H91+HWP!E92</f>
        <v>0.99311605340939646</v>
      </c>
      <c r="I92" s="456"/>
      <c r="J92" s="484">
        <f>Garden!J99</f>
        <v>0</v>
      </c>
      <c r="K92" s="485">
        <f>Paper!J99</f>
        <v>2.9609220032635514E-4</v>
      </c>
      <c r="L92" s="486">
        <f>Wood!J99</f>
        <v>0</v>
      </c>
      <c r="M92" s="487">
        <f>J92*(1-Recovery_OX!E92)*(1-Recovery_OX!F92)</f>
        <v>0</v>
      </c>
      <c r="N92" s="485">
        <f>K92*(1-Recovery_OX!E92)*(1-Recovery_OX!F92)</f>
        <v>2.9609220032635514E-4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2017-09-14T08:26:44Z</dcterms:modified>
</cp:coreProperties>
</file>