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Kubar\"/>
    </mc:Choice>
  </mc:AlternateContent>
  <bookViews>
    <workbookView xWindow="0" yWindow="0" windowWidth="20490" windowHeight="7755" tabRatio="820" activeTab="2"/>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G88" i="7" s="1"/>
  <c r="P93" i="34" s="1"/>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G43" i="7" s="1"/>
  <c r="P48" i="34" s="1"/>
  <c r="I41" i="6"/>
  <c r="I40" i="6"/>
  <c r="I39" i="6"/>
  <c r="I38" i="6"/>
  <c r="I37" i="6"/>
  <c r="I36" i="6"/>
  <c r="I35" i="6"/>
  <c r="I34" i="6"/>
  <c r="I33" i="6"/>
  <c r="I32" i="6"/>
  <c r="G33" i="7" s="1"/>
  <c r="P38" i="34" s="1"/>
  <c r="I31" i="6"/>
  <c r="I30" i="6"/>
  <c r="I29" i="6"/>
  <c r="I28" i="6"/>
  <c r="I27" i="6"/>
  <c r="G28" i="7" s="1"/>
  <c r="P33" i="34" s="1"/>
  <c r="I26" i="6"/>
  <c r="I25" i="6"/>
  <c r="G26" i="7" s="1"/>
  <c r="P31" i="34" s="1"/>
  <c r="I24" i="6"/>
  <c r="I23" i="6"/>
  <c r="I22" i="6"/>
  <c r="I21" i="6"/>
  <c r="I20" i="6"/>
  <c r="I19" i="6"/>
  <c r="I18" i="6"/>
  <c r="I17" i="6"/>
  <c r="I16" i="6"/>
  <c r="I15" i="6"/>
  <c r="G16" i="7" s="1"/>
  <c r="P21" i="34" s="1"/>
  <c r="I14" i="6"/>
  <c r="G93" i="6"/>
  <c r="G92" i="6"/>
  <c r="G91" i="6"/>
  <c r="E92" i="7" s="1"/>
  <c r="P97" i="35" s="1"/>
  <c r="G90" i="6"/>
  <c r="G89" i="6"/>
  <c r="G88" i="6"/>
  <c r="G87" i="6"/>
  <c r="G86" i="6"/>
  <c r="G85" i="6"/>
  <c r="G84" i="6"/>
  <c r="G83" i="6"/>
  <c r="G82" i="6"/>
  <c r="G81" i="6"/>
  <c r="G80" i="6"/>
  <c r="E81" i="7" s="1"/>
  <c r="P86" i="35" s="1"/>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L20" i="7" s="1"/>
  <c r="M20" i="6"/>
  <c r="N20" i="6"/>
  <c r="M21" i="6"/>
  <c r="N21" i="6"/>
  <c r="M22" i="6"/>
  <c r="N22" i="6"/>
  <c r="M23" i="6"/>
  <c r="K24" i="7" s="1"/>
  <c r="N23" i="6"/>
  <c r="M24" i="6"/>
  <c r="N24" i="6"/>
  <c r="M25" i="6"/>
  <c r="K26" i="7" s="1"/>
  <c r="N25" i="6"/>
  <c r="L26" i="7" s="1"/>
  <c r="M26" i="6"/>
  <c r="N26" i="6"/>
  <c r="M27" i="6"/>
  <c r="K28" i="7" s="1"/>
  <c r="N27" i="6"/>
  <c r="M28" i="6"/>
  <c r="N28" i="6"/>
  <c r="M29" i="6"/>
  <c r="N29" i="6"/>
  <c r="L30" i="7" s="1"/>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K44" i="7" s="1"/>
  <c r="N43" i="6"/>
  <c r="M44" i="6"/>
  <c r="N44" i="6"/>
  <c r="M45" i="6"/>
  <c r="N45" i="6"/>
  <c r="M46" i="6"/>
  <c r="N46" i="6"/>
  <c r="M47" i="6"/>
  <c r="K48" i="7" s="1"/>
  <c r="N47" i="6"/>
  <c r="M48" i="6"/>
  <c r="N48" i="6"/>
  <c r="M49" i="6"/>
  <c r="N49" i="6"/>
  <c r="M50" i="6"/>
  <c r="N50" i="6"/>
  <c r="M51" i="6"/>
  <c r="N51" i="6"/>
  <c r="M52" i="6"/>
  <c r="N52" i="6"/>
  <c r="M53" i="6"/>
  <c r="N53" i="6"/>
  <c r="M54" i="6"/>
  <c r="N54" i="6"/>
  <c r="M55" i="6"/>
  <c r="K56" i="7" s="1"/>
  <c r="N55" i="6"/>
  <c r="M56" i="6"/>
  <c r="N56" i="6"/>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M72" i="6"/>
  <c r="N72" i="6"/>
  <c r="M73" i="6"/>
  <c r="N73" i="6"/>
  <c r="M74" i="6"/>
  <c r="K75" i="7" s="1"/>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K92" i="7" s="1"/>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H39" i="7" s="1"/>
  <c r="C44" i="33" s="1"/>
  <c r="K17" i="6"/>
  <c r="F91" i="6"/>
  <c r="D92" i="7" s="1"/>
  <c r="K42" i="6"/>
  <c r="L93" i="6"/>
  <c r="L54" i="6"/>
  <c r="J55" i="7" s="1"/>
  <c r="K23" i="6"/>
  <c r="K88" i="6"/>
  <c r="I89" i="7" s="1"/>
  <c r="L40" i="6"/>
  <c r="L24" i="6"/>
  <c r="L42" i="6"/>
  <c r="K65" i="6"/>
  <c r="F18" i="6"/>
  <c r="K26" i="6"/>
  <c r="L34" i="6"/>
  <c r="F41" i="6"/>
  <c r="F93" i="6"/>
  <c r="O23" i="7"/>
  <c r="F20" i="6"/>
  <c r="L71" i="6"/>
  <c r="L55" i="6"/>
  <c r="L25" i="6"/>
  <c r="K22" i="6"/>
  <c r="E22" i="6"/>
  <c r="F22" i="6"/>
  <c r="H22" i="6"/>
  <c r="L22" i="6"/>
  <c r="F92" i="6"/>
  <c r="K47" i="6"/>
  <c r="F26" i="6"/>
  <c r="L17" i="6"/>
  <c r="L75" i="6"/>
  <c r="G85" i="7"/>
  <c r="P90" i="34" s="1"/>
  <c r="G45" i="7"/>
  <c r="P50" i="34" s="1"/>
  <c r="F77" i="6"/>
  <c r="L52" i="6"/>
  <c r="L57" i="6"/>
  <c r="L70" i="6"/>
  <c r="L72" i="6"/>
  <c r="K25" i="6"/>
  <c r="K72" i="6"/>
  <c r="E72" i="6"/>
  <c r="F72" i="6"/>
  <c r="D73" i="7" s="1"/>
  <c r="C78" i="35" s="1"/>
  <c r="H72" i="6"/>
  <c r="J72" i="6"/>
  <c r="H73" i="7" s="1"/>
  <c r="C78" i="33" s="1"/>
  <c r="K46" i="6"/>
  <c r="F53" i="6"/>
  <c r="L86" i="6"/>
  <c r="K92" i="6"/>
  <c r="F59" i="6"/>
  <c r="K48" i="6"/>
  <c r="I49" i="7" s="1"/>
  <c r="L46" i="6"/>
  <c r="O68" i="7"/>
  <c r="K63" i="7"/>
  <c r="F19" i="6"/>
  <c r="L68" i="6"/>
  <c r="L39" i="6"/>
  <c r="L29" i="6"/>
  <c r="J30" i="7" s="1"/>
  <c r="K77" i="6"/>
  <c r="K55" i="6"/>
  <c r="K81" i="6"/>
  <c r="K59" i="6"/>
  <c r="K74" i="6"/>
  <c r="E71" i="7"/>
  <c r="P76" i="35" s="1"/>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F81" i="7" s="1"/>
  <c r="H71" i="6"/>
  <c r="H53" i="6"/>
  <c r="K36" i="6"/>
  <c r="K70" i="6"/>
  <c r="L87" i="6"/>
  <c r="H36" i="6"/>
  <c r="F37" i="7" s="1"/>
  <c r="P42" i="32" s="1"/>
  <c r="H48" i="6"/>
  <c r="L26" i="6"/>
  <c r="L27" i="6"/>
  <c r="L20" i="6"/>
  <c r="L49" i="6"/>
  <c r="L16" i="6"/>
  <c r="J17" i="7" s="1"/>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H35" i="7" s="1"/>
  <c r="P40" i="33" s="1"/>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21" i="7" s="1"/>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D81" i="7" s="1"/>
  <c r="C86" i="31" s="1"/>
  <c r="F36" i="6"/>
  <c r="F40" i="6"/>
  <c r="F25" i="6"/>
  <c r="D26" i="7" s="1"/>
  <c r="C31" i="31" s="1"/>
  <c r="F76" i="6"/>
  <c r="E19" i="6"/>
  <c r="E56" i="6"/>
  <c r="C57" i="7" s="1"/>
  <c r="E24" i="6"/>
  <c r="E40" i="6"/>
  <c r="E49" i="6"/>
  <c r="E32" i="6"/>
  <c r="C33" i="7" s="1"/>
  <c r="E31" i="6"/>
  <c r="E71" i="6"/>
  <c r="E92" i="6"/>
  <c r="H69" i="6"/>
  <c r="J89" i="6"/>
  <c r="J48" i="6"/>
  <c r="J23" i="6"/>
  <c r="J81" i="6"/>
  <c r="J69" i="6"/>
  <c r="J36" i="6"/>
  <c r="O81" i="7"/>
  <c r="C86" i="37" s="1"/>
  <c r="O56" i="7"/>
  <c r="C61" i="37" s="1"/>
  <c r="L89" i="7"/>
  <c r="L45"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74" i="7"/>
  <c r="P79" i="35" s="1"/>
  <c r="E46" i="7"/>
  <c r="P51" i="35" s="1"/>
  <c r="E35" i="7"/>
  <c r="P40" i="35" s="1"/>
  <c r="E28" i="7"/>
  <c r="P33" i="35" s="1"/>
  <c r="O46" i="4"/>
  <c r="K7" i="34"/>
  <c r="W7" i="34"/>
  <c r="K13" i="34"/>
  <c r="W13" i="34"/>
  <c r="K7" i="35"/>
  <c r="K13" i="35"/>
  <c r="L17" i="7"/>
  <c r="O24" i="7"/>
  <c r="P29" i="37" s="1"/>
  <c r="D24" i="7"/>
  <c r="O52" i="7"/>
  <c r="C57" i="37" s="1"/>
  <c r="G22" i="7"/>
  <c r="P27" i="34" s="1"/>
  <c r="O26" i="7"/>
  <c r="C31" i="37" s="1"/>
  <c r="L93" i="7"/>
  <c r="L77" i="7"/>
  <c r="H50" i="7"/>
  <c r="K89" i="7"/>
  <c r="O89" i="7"/>
  <c r="P94" i="37" s="1"/>
  <c r="D79" i="7"/>
  <c r="C84" i="31" s="1"/>
  <c r="O79" i="7"/>
  <c r="C84" i="37" s="1"/>
  <c r="L37" i="7"/>
  <c r="J16" i="7"/>
  <c r="O46" i="7"/>
  <c r="C51" i="37" s="1"/>
  <c r="O21" i="7"/>
  <c r="C26" i="37" s="1"/>
  <c r="F57" i="7"/>
  <c r="C62" i="32" s="1"/>
  <c r="G30" i="7"/>
  <c r="P35" i="34" s="1"/>
  <c r="O28" i="7"/>
  <c r="P33" i="37" s="1"/>
  <c r="F28" i="7"/>
  <c r="F65" i="7"/>
  <c r="P70" i="32" s="1"/>
  <c r="O74" i="7"/>
  <c r="O45" i="7"/>
  <c r="J92" i="7"/>
  <c r="C92" i="7"/>
  <c r="P97" i="18" s="1"/>
  <c r="O92" i="7"/>
  <c r="P97" i="37" s="1"/>
  <c r="L49" i="7"/>
  <c r="G54" i="7"/>
  <c r="P59" i="34" s="1"/>
  <c r="C54" i="7"/>
  <c r="W13" i="35"/>
  <c r="W7" i="36"/>
  <c r="W13" i="36"/>
  <c r="W7" i="37"/>
  <c r="W13" i="37"/>
  <c r="K7" i="36"/>
  <c r="K13" i="36"/>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O19" i="40"/>
  <c r="W6" i="36"/>
  <c r="W8" i="35"/>
  <c r="R15" i="4"/>
  <c r="F10" i="39" s="1"/>
  <c r="K8" i="33"/>
  <c r="K8" i="37"/>
  <c r="K12" i="37" s="1"/>
  <c r="W8" i="37"/>
  <c r="W10" i="35"/>
  <c r="K12" i="34"/>
  <c r="K9" i="34"/>
  <c r="K12" i="35"/>
  <c r="K9" i="37"/>
  <c r="K10" i="37"/>
  <c r="W10" i="37"/>
  <c r="W12" i="37"/>
  <c r="W9" i="37"/>
  <c r="C42" i="32" l="1"/>
  <c r="B19" i="31"/>
  <c r="B19" i="37"/>
  <c r="P51" i="37"/>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P88" i="18" s="1"/>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B20" i="37" s="1"/>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C83" i="34"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C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C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P50" i="33" s="1"/>
  <c r="C79" i="7"/>
  <c r="C84" i="18" s="1"/>
  <c r="J36" i="7"/>
  <c r="I21" i="7"/>
  <c r="I74" i="7"/>
  <c r="I68" i="7"/>
  <c r="D52" i="7"/>
  <c r="C57" i="31" s="1"/>
  <c r="D47" i="7"/>
  <c r="P52" i="31" s="1"/>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E32" i="36"/>
  <c r="R98" i="8"/>
  <c r="E99" i="37" s="1"/>
  <c r="R26" i="8"/>
  <c r="E27" i="34" s="1"/>
  <c r="H30" i="8"/>
  <c r="R37" i="8"/>
  <c r="E38" i="40"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R69" i="8"/>
  <c r="E70" i="33" s="1"/>
  <c r="R73" i="8"/>
  <c r="R55" i="8"/>
  <c r="H55" i="8"/>
  <c r="R59" i="8"/>
  <c r="Q60" i="40" s="1"/>
  <c r="H59" i="8"/>
  <c r="H77" i="8"/>
  <c r="R77" i="8"/>
  <c r="R93" i="8"/>
  <c r="Q94" i="35" s="1"/>
  <c r="H93" i="8"/>
  <c r="R39" i="8"/>
  <c r="H98" i="8"/>
  <c r="H22" i="8"/>
  <c r="R29" i="8"/>
  <c r="E30" i="36" s="1"/>
  <c r="H43" i="8"/>
  <c r="H47" i="8"/>
  <c r="H54" i="8"/>
  <c r="R61" i="8"/>
  <c r="H65" i="8"/>
  <c r="H68" i="8"/>
  <c r="H72" i="8"/>
  <c r="R87" i="8"/>
  <c r="E88" i="31" s="1"/>
  <c r="R91" i="8"/>
  <c r="Q92" i="40" s="1"/>
  <c r="E35" i="32"/>
  <c r="R85" i="8"/>
  <c r="H85" i="8"/>
  <c r="Q96" i="40"/>
  <c r="E96" i="36"/>
  <c r="R89" i="8"/>
  <c r="R27" i="8"/>
  <c r="R53" i="8"/>
  <c r="H53" i="8"/>
  <c r="E68" i="36"/>
  <c r="H87" i="8"/>
  <c r="I88" i="7"/>
  <c r="P79" i="32"/>
  <c r="C79" i="34"/>
  <c r="C79" i="32"/>
  <c r="P83" i="32"/>
  <c r="C67" i="32"/>
  <c r="P67" i="32"/>
  <c r="C67" i="34"/>
  <c r="C62" i="34"/>
  <c r="P62" i="32"/>
  <c r="C42" i="34"/>
  <c r="F46" i="7"/>
  <c r="E16" i="7"/>
  <c r="P21" i="35" s="1"/>
  <c r="E56" i="7"/>
  <c r="P61" i="35" s="1"/>
  <c r="O62" i="6"/>
  <c r="M63" i="7" s="1"/>
  <c r="O74" i="6"/>
  <c r="M75" i="7" s="1"/>
  <c r="O23" i="6"/>
  <c r="M24" i="7" s="1"/>
  <c r="J26" i="7"/>
  <c r="P82" i="33"/>
  <c r="C82" i="33"/>
  <c r="O89" i="6"/>
  <c r="M90" i="7" s="1"/>
  <c r="O76" i="6"/>
  <c r="M77" i="7" s="1"/>
  <c r="P78" i="33"/>
  <c r="O82" i="6"/>
  <c r="M83" i="7" s="1"/>
  <c r="O30" i="6"/>
  <c r="M31" i="7" s="1"/>
  <c r="O24" i="6"/>
  <c r="M25" i="7" s="1"/>
  <c r="H15" i="7"/>
  <c r="C20" i="33" s="1"/>
  <c r="O83" i="6"/>
  <c r="P83" i="6" s="1"/>
  <c r="O42" i="6"/>
  <c r="M43" i="7" s="1"/>
  <c r="O72" i="6"/>
  <c r="M73" i="7" s="1"/>
  <c r="D49" i="7"/>
  <c r="P54" i="31" s="1"/>
  <c r="P21" i="6"/>
  <c r="C52" i="35"/>
  <c r="C52" i="31"/>
  <c r="C88" i="31"/>
  <c r="P88" i="31"/>
  <c r="C88" i="35"/>
  <c r="D65" i="7"/>
  <c r="C70" i="31" s="1"/>
  <c r="O88" i="6"/>
  <c r="M89" i="7" s="1"/>
  <c r="O50" i="6"/>
  <c r="P50" i="6" s="1"/>
  <c r="O20" i="6"/>
  <c r="M21" i="7" s="1"/>
  <c r="O14" i="6"/>
  <c r="M15" i="7" s="1"/>
  <c r="C97" i="31"/>
  <c r="O64" i="6"/>
  <c r="M65" i="7" s="1"/>
  <c r="O31" i="6"/>
  <c r="M32" i="7" s="1"/>
  <c r="O49" i="6"/>
  <c r="M50" i="7" s="1"/>
  <c r="P38" i="18"/>
  <c r="C62" i="18"/>
  <c r="P62" i="18"/>
  <c r="P78" i="18"/>
  <c r="C67"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C55" i="31"/>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26" i="33"/>
  <c r="P26" i="33"/>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3" i="37"/>
  <c r="C29" i="37"/>
  <c r="C33" i="32"/>
  <c r="C29" i="34"/>
  <c r="B20" i="35"/>
  <c r="O20" i="34"/>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H60" i="8"/>
  <c r="H61" i="8"/>
  <c r="R80" i="8"/>
  <c r="H80" i="8"/>
  <c r="H81" i="8"/>
  <c r="P53" i="31"/>
  <c r="C53" i="31"/>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W12" i="33"/>
  <c r="W10" i="33"/>
  <c r="D12" i="39"/>
  <c r="W6" i="34"/>
  <c r="K9" i="18"/>
  <c r="C31" i="35"/>
  <c r="C29" i="32"/>
  <c r="P93" i="32"/>
  <c r="P33" i="31"/>
  <c r="P86" i="31"/>
  <c r="C83" i="32"/>
  <c r="P76" i="33"/>
  <c r="P44" i="33"/>
  <c r="C86" i="35"/>
  <c r="C97" i="18"/>
  <c r="C38" i="18"/>
  <c r="C33" i="31"/>
  <c r="C93" i="34"/>
  <c r="C68" i="18"/>
  <c r="P31" i="31"/>
  <c r="C94" i="31"/>
  <c r="P78" i="31"/>
  <c r="P94" i="31"/>
  <c r="P41" i="31"/>
  <c r="C41" i="35"/>
  <c r="Q96" i="37" l="1"/>
  <c r="E35" i="31"/>
  <c r="E35" i="33"/>
  <c r="Q96" i="31"/>
  <c r="R96" i="31" s="1"/>
  <c r="Q35" i="34"/>
  <c r="R35" i="34" s="1"/>
  <c r="E35" i="34"/>
  <c r="Q61" i="35"/>
  <c r="R61" i="35" s="1"/>
  <c r="T61" i="35" s="1"/>
  <c r="E58" i="31"/>
  <c r="Q82" i="34"/>
  <c r="Q35" i="32"/>
  <c r="E96" i="34"/>
  <c r="F96" i="34" s="1"/>
  <c r="Q96" i="34"/>
  <c r="R96" i="34" s="1"/>
  <c r="E35" i="18"/>
  <c r="Q35" i="36"/>
  <c r="R35" i="36" s="1"/>
  <c r="Q96" i="33"/>
  <c r="E35" i="40"/>
  <c r="F35" i="40" s="1"/>
  <c r="Q96" i="32"/>
  <c r="Q82" i="40"/>
  <c r="R82" i="40" s="1"/>
  <c r="Q82" i="37"/>
  <c r="Q36" i="37"/>
  <c r="E36" i="34"/>
  <c r="E82" i="35"/>
  <c r="E82" i="34"/>
  <c r="F82" i="34" s="1"/>
  <c r="H82" i="34" s="1"/>
  <c r="Q82" i="33"/>
  <c r="R82" i="33" s="1"/>
  <c r="T82" i="33" s="1"/>
  <c r="E36" i="32"/>
  <c r="E82" i="18"/>
  <c r="F82" i="18" s="1"/>
  <c r="E34" i="40"/>
  <c r="F34" i="40" s="1"/>
  <c r="E36" i="40"/>
  <c r="F36" i="40" s="1"/>
  <c r="E82" i="36"/>
  <c r="F82" i="36" s="1"/>
  <c r="Q82" i="31"/>
  <c r="R82" i="31" s="1"/>
  <c r="Q36" i="35"/>
  <c r="R36" i="35" s="1"/>
  <c r="T36" i="35" s="1"/>
  <c r="E82" i="32"/>
  <c r="Q52" i="33"/>
  <c r="E36" i="18"/>
  <c r="Q82" i="36"/>
  <c r="R82" i="36" s="1"/>
  <c r="F82" i="33"/>
  <c r="H82" i="33" s="1"/>
  <c r="Q82" i="35"/>
  <c r="R82" i="35" s="1"/>
  <c r="E83" i="32"/>
  <c r="F83" i="32" s="1"/>
  <c r="E76" i="31"/>
  <c r="E36" i="35"/>
  <c r="Q20" i="31"/>
  <c r="Q82" i="18"/>
  <c r="E36" i="37"/>
  <c r="Q92" i="34"/>
  <c r="R92" i="34" s="1"/>
  <c r="Q36" i="34"/>
  <c r="R36" i="34" s="1"/>
  <c r="E82" i="31"/>
  <c r="Q36" i="18"/>
  <c r="E36" i="36"/>
  <c r="F36" i="36" s="1"/>
  <c r="H36" i="36" s="1"/>
  <c r="E82" i="37"/>
  <c r="F82" i="37" s="1"/>
  <c r="G82" i="37" s="1"/>
  <c r="Q82" i="32"/>
  <c r="C50" i="33"/>
  <c r="C65" i="33"/>
  <c r="P82" i="6"/>
  <c r="P72" i="6"/>
  <c r="C64" i="33"/>
  <c r="C82" i="35"/>
  <c r="C80" i="34"/>
  <c r="P51" i="33"/>
  <c r="P77" i="33"/>
  <c r="C83" i="31"/>
  <c r="C63" i="32"/>
  <c r="C63" i="33"/>
  <c r="P82" i="18"/>
  <c r="P83" i="31"/>
  <c r="M76" i="7"/>
  <c r="C76" i="18"/>
  <c r="F76" i="18" s="1"/>
  <c r="P80" i="32"/>
  <c r="C79" i="33"/>
  <c r="P90" i="32"/>
  <c r="P88" i="33"/>
  <c r="C90" i="34"/>
  <c r="M69" i="7"/>
  <c r="M37" i="7"/>
  <c r="C59" i="33"/>
  <c r="P23" i="6"/>
  <c r="C42" i="31"/>
  <c r="P42" i="18"/>
  <c r="C44" i="18"/>
  <c r="C41" i="32"/>
  <c r="C34" i="31"/>
  <c r="C39" i="32"/>
  <c r="C41" i="34"/>
  <c r="P42" i="31"/>
  <c r="O20" i="32"/>
  <c r="O20" i="18"/>
  <c r="B20" i="36"/>
  <c r="O20" i="36"/>
  <c r="O20" i="37"/>
  <c r="B20" i="40"/>
  <c r="P31" i="32"/>
  <c r="P26" i="18"/>
  <c r="C31" i="34"/>
  <c r="C31" i="33"/>
  <c r="O20" i="40"/>
  <c r="O20" i="35"/>
  <c r="B20" i="31"/>
  <c r="B20" i="32"/>
  <c r="B20" i="34"/>
  <c r="B20" i="18"/>
  <c r="P22" i="37"/>
  <c r="P28" i="18"/>
  <c r="P21" i="37"/>
  <c r="C45" i="34"/>
  <c r="P63" i="32"/>
  <c r="P54" i="18"/>
  <c r="C52" i="18"/>
  <c r="P54" i="37"/>
  <c r="C61" i="33"/>
  <c r="P41" i="33"/>
  <c r="P34" i="18"/>
  <c r="C68" i="37"/>
  <c r="P48" i="18"/>
  <c r="P53" i="37"/>
  <c r="C35" i="33"/>
  <c r="F35" i="33" s="1"/>
  <c r="H35" i="33" s="1"/>
  <c r="C50" i="32"/>
  <c r="C50" i="34"/>
  <c r="C89" i="33"/>
  <c r="C39" i="35"/>
  <c r="P47" i="33"/>
  <c r="C45" i="33"/>
  <c r="P52" i="32"/>
  <c r="F88" i="31"/>
  <c r="H88" i="31" s="1"/>
  <c r="P68" i="32"/>
  <c r="C58" i="33"/>
  <c r="P80" i="18"/>
  <c r="P45" i="32"/>
  <c r="P77" i="37"/>
  <c r="C28" i="32"/>
  <c r="P28" i="32"/>
  <c r="P32" i="37"/>
  <c r="C35" i="31"/>
  <c r="F35" i="31" s="1"/>
  <c r="G35" i="31" s="1"/>
  <c r="C45" i="31"/>
  <c r="C38" i="35"/>
  <c r="P38" i="31"/>
  <c r="C48" i="33"/>
  <c r="P34" i="33"/>
  <c r="P45" i="31"/>
  <c r="C35" i="35"/>
  <c r="P38" i="32"/>
  <c r="C34" i="34"/>
  <c r="C32" i="35"/>
  <c r="C34" i="32"/>
  <c r="C35" i="18"/>
  <c r="C32" i="31"/>
  <c r="P21" i="18"/>
  <c r="C19" i="32"/>
  <c r="Q76" i="18"/>
  <c r="R76" i="18" s="1"/>
  <c r="Q20" i="40"/>
  <c r="R20" i="40" s="1"/>
  <c r="Q76" i="33"/>
  <c r="R76" i="33" s="1"/>
  <c r="T76" i="33" s="1"/>
  <c r="E52" i="33"/>
  <c r="F52" i="33" s="1"/>
  <c r="E52" i="34"/>
  <c r="Q52" i="37"/>
  <c r="C53" i="34"/>
  <c r="C53" i="32"/>
  <c r="P53" i="32"/>
  <c r="P85" i="32"/>
  <c r="P77" i="18"/>
  <c r="E99" i="36"/>
  <c r="C79" i="18"/>
  <c r="C38" i="32"/>
  <c r="Q58" i="35"/>
  <c r="R58" i="35" s="1"/>
  <c r="S58" i="35" s="1"/>
  <c r="E83" i="40"/>
  <c r="F83" i="40" s="1"/>
  <c r="Q34" i="40"/>
  <c r="R34" i="40" s="1"/>
  <c r="B20" i="33"/>
  <c r="O20" i="31"/>
  <c r="O20" i="33"/>
  <c r="B16" i="7"/>
  <c r="P78" i="37"/>
  <c r="C78" i="37"/>
  <c r="C88" i="32"/>
  <c r="C31" i="18"/>
  <c r="Q83" i="33"/>
  <c r="C85" i="32"/>
  <c r="P55" i="18"/>
  <c r="P88" i="32"/>
  <c r="C28" i="33"/>
  <c r="P76" i="6"/>
  <c r="Q58" i="37"/>
  <c r="C35" i="32"/>
  <c r="F35" i="32" s="1"/>
  <c r="C35" i="34"/>
  <c r="C30" i="32"/>
  <c r="P51" i="18"/>
  <c r="C48" i="35"/>
  <c r="P24" i="6"/>
  <c r="E83" i="37"/>
  <c r="P22" i="31"/>
  <c r="M94" i="7"/>
  <c r="E83" i="31"/>
  <c r="P73" i="33"/>
  <c r="C73" i="33"/>
  <c r="P68" i="31"/>
  <c r="C52" i="34"/>
  <c r="C52" i="37"/>
  <c r="P52" i="37"/>
  <c r="C69" i="18"/>
  <c r="C68" i="31"/>
  <c r="P44" i="31"/>
  <c r="P96" i="32"/>
  <c r="P34" i="31"/>
  <c r="C61" i="34"/>
  <c r="C43" i="32"/>
  <c r="C61" i="31"/>
  <c r="C92" i="33"/>
  <c r="C56" i="34"/>
  <c r="C90" i="37"/>
  <c r="C56" i="32"/>
  <c r="P52" i="33"/>
  <c r="P42" i="33"/>
  <c r="C68" i="34"/>
  <c r="F68" i="34" s="1"/>
  <c r="P57" i="31"/>
  <c r="P44" i="37"/>
  <c r="P20" i="33"/>
  <c r="P59" i="31"/>
  <c r="C44" i="35"/>
  <c r="C92" i="34"/>
  <c r="C82" i="32"/>
  <c r="C39" i="31"/>
  <c r="C29" i="18"/>
  <c r="C37" i="33"/>
  <c r="C77" i="31"/>
  <c r="C55" i="32"/>
  <c r="C83" i="37"/>
  <c r="P83" i="37"/>
  <c r="C28" i="31"/>
  <c r="C28" i="35"/>
  <c r="R82" i="37"/>
  <c r="T82" i="37" s="1"/>
  <c r="P98" i="32"/>
  <c r="P49" i="33"/>
  <c r="C45" i="37"/>
  <c r="C76" i="37"/>
  <c r="Q35" i="33"/>
  <c r="R35" i="33" s="1"/>
  <c r="T35" i="33" s="1"/>
  <c r="E35" i="37"/>
  <c r="E69" i="34"/>
  <c r="E34" i="34"/>
  <c r="Q58" i="40"/>
  <c r="R58" i="40" s="1"/>
  <c r="Q96" i="35"/>
  <c r="R96" i="35" s="1"/>
  <c r="E96" i="33"/>
  <c r="E96" i="32"/>
  <c r="F96" i="32" s="1"/>
  <c r="E58" i="34"/>
  <c r="E68" i="18"/>
  <c r="Q35" i="40"/>
  <c r="R35" i="40" s="1"/>
  <c r="Q58" i="34"/>
  <c r="R58" i="34" s="1"/>
  <c r="E76" i="36"/>
  <c r="F76" i="36" s="1"/>
  <c r="E72" i="18"/>
  <c r="E52" i="32"/>
  <c r="F52" i="32" s="1"/>
  <c r="E20" i="40"/>
  <c r="F20" i="40" s="1"/>
  <c r="Q35" i="18"/>
  <c r="R35" i="18" s="1"/>
  <c r="Q35" i="35"/>
  <c r="R35" i="35" s="1"/>
  <c r="E68" i="31"/>
  <c r="E35" i="35"/>
  <c r="Q96" i="36"/>
  <c r="R96" i="36" s="1"/>
  <c r="Q35" i="31"/>
  <c r="R35" i="31" s="1"/>
  <c r="Q96" i="18"/>
  <c r="R96" i="18" s="1"/>
  <c r="S96" i="18" s="1"/>
  <c r="E96" i="40"/>
  <c r="F96" i="40" s="1"/>
  <c r="E35" i="36"/>
  <c r="F35" i="36" s="1"/>
  <c r="Q76" i="36"/>
  <c r="R76" i="36" s="1"/>
  <c r="E96" i="35"/>
  <c r="Q20" i="33"/>
  <c r="E96" i="37"/>
  <c r="F96" i="37" s="1"/>
  <c r="H96" i="37" s="1"/>
  <c r="E61" i="18"/>
  <c r="Q70" i="36"/>
  <c r="R70" i="36" s="1"/>
  <c r="Q92" i="32"/>
  <c r="Q32" i="33"/>
  <c r="Q32" i="37"/>
  <c r="Q32" i="31"/>
  <c r="Q80" i="31"/>
  <c r="R80" i="31" s="1"/>
  <c r="E32" i="40"/>
  <c r="F32" i="40" s="1"/>
  <c r="Q53" i="33"/>
  <c r="R53" i="33" s="1"/>
  <c r="S53" i="33" s="1"/>
  <c r="Q61" i="31"/>
  <c r="R61" i="31" s="1"/>
  <c r="E94" i="32"/>
  <c r="Q61" i="40"/>
  <c r="R61" i="40" s="1"/>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E61" i="31"/>
  <c r="Q61" i="18"/>
  <c r="Q61" i="34"/>
  <c r="R61" i="34" s="1"/>
  <c r="Q61" i="37"/>
  <c r="R61" i="37" s="1"/>
  <c r="S61" i="37" s="1"/>
  <c r="E52" i="40"/>
  <c r="F52" i="40" s="1"/>
  <c r="Q32" i="32"/>
  <c r="E61" i="35"/>
  <c r="E32" i="18"/>
  <c r="E61" i="34"/>
  <c r="Q32" i="18"/>
  <c r="E68" i="40"/>
  <c r="E32" i="37"/>
  <c r="Q32" i="40"/>
  <c r="R32" i="40" s="1"/>
  <c r="Q76" i="40"/>
  <c r="R76" i="40" s="1"/>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R94" i="31" s="1"/>
  <c r="Q52" i="34"/>
  <c r="R52" i="34" s="1"/>
  <c r="Q68" i="32"/>
  <c r="Q68" i="31"/>
  <c r="Q68" i="34"/>
  <c r="R68" i="34" s="1"/>
  <c r="E76" i="37"/>
  <c r="F76" i="37" s="1"/>
  <c r="H76" i="37" s="1"/>
  <c r="Q76" i="31"/>
  <c r="R76" i="31" s="1"/>
  <c r="E76" i="34"/>
  <c r="Q22" i="35"/>
  <c r="R22" i="35" s="1"/>
  <c r="E20" i="36"/>
  <c r="E52" i="36"/>
  <c r="Q20" i="34"/>
  <c r="R20" i="34" s="1"/>
  <c r="E20" i="35"/>
  <c r="Q76" i="34"/>
  <c r="R76" i="34" s="1"/>
  <c r="E76" i="33"/>
  <c r="Q76" i="37"/>
  <c r="R76" i="37" s="1"/>
  <c r="S76" i="37" s="1"/>
  <c r="E22" i="31"/>
  <c r="Q52" i="31"/>
  <c r="R52" i="31" s="1"/>
  <c r="T52" i="31" s="1"/>
  <c r="Q20" i="18"/>
  <c r="Q20" i="35"/>
  <c r="R20" i="35" s="1"/>
  <c r="E72" i="34"/>
  <c r="E22" i="36"/>
  <c r="E22" i="37"/>
  <c r="Q22" i="40"/>
  <c r="R22" i="40" s="1"/>
  <c r="Q68" i="40"/>
  <c r="R68" i="40" s="1"/>
  <c r="Q38" i="40"/>
  <c r="R38" i="40" s="1"/>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E58" i="36"/>
  <c r="E58" i="40"/>
  <c r="F58" i="40" s="1"/>
  <c r="E58" i="18"/>
  <c r="E58" i="32"/>
  <c r="E58" i="37"/>
  <c r="Q58" i="18"/>
  <c r="E34" i="32"/>
  <c r="Q34" i="31"/>
  <c r="E34" i="18"/>
  <c r="Q34" i="33"/>
  <c r="E34" i="36"/>
  <c r="Q34" i="32"/>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F68" i="36"/>
  <c r="E80" i="18"/>
  <c r="E26" i="35"/>
  <c r="C34" i="37"/>
  <c r="F34" i="37" s="1"/>
  <c r="P34" i="37"/>
  <c r="C93" i="37"/>
  <c r="P93" i="37"/>
  <c r="C87" i="34"/>
  <c r="C87" i="32"/>
  <c r="C22" i="34"/>
  <c r="P22" i="32"/>
  <c r="C22" i="32"/>
  <c r="F22" i="32" s="1"/>
  <c r="P81" i="32"/>
  <c r="P61" i="32"/>
  <c r="P91" i="32"/>
  <c r="C21" i="34"/>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C95" i="34"/>
  <c r="C61" i="35"/>
  <c r="P82" i="32"/>
  <c r="C96" i="34"/>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Q26" i="36"/>
  <c r="R26" i="36" s="1"/>
  <c r="E50" i="32"/>
  <c r="E62" i="40"/>
  <c r="E62" i="18"/>
  <c r="E62" i="33"/>
  <c r="E40" i="37"/>
  <c r="Q40" i="36"/>
  <c r="R40" i="36" s="1"/>
  <c r="Q40" i="18"/>
  <c r="R40" i="18" s="1"/>
  <c r="Q40" i="33"/>
  <c r="R40" i="33" s="1"/>
  <c r="S40" i="33" s="1"/>
  <c r="Q40" i="34"/>
  <c r="R40" i="34" s="1"/>
  <c r="E40" i="34"/>
  <c r="Q40" i="40"/>
  <c r="R40" i="40" s="1"/>
  <c r="E40" i="32"/>
  <c r="F40" i="32" s="1"/>
  <c r="E26" i="34"/>
  <c r="E26" i="36"/>
  <c r="Q26" i="37"/>
  <c r="R26" i="37" s="1"/>
  <c r="Q26" i="35"/>
  <c r="R26" i="35" s="1"/>
  <c r="Q26" i="33"/>
  <c r="R26" i="33" s="1"/>
  <c r="T26" i="33" s="1"/>
  <c r="E26" i="37"/>
  <c r="E26" i="40"/>
  <c r="F26" i="40" s="1"/>
  <c r="Q26" i="34"/>
  <c r="R26" i="34" s="1"/>
  <c r="Q26" i="40"/>
  <c r="R26" i="40" s="1"/>
  <c r="E26" i="31"/>
  <c r="Q26" i="18"/>
  <c r="Q26" i="32"/>
  <c r="Q26" i="31"/>
  <c r="E26" i="18"/>
  <c r="Q80" i="35"/>
  <c r="R80" i="35" s="1"/>
  <c r="S80" i="35" s="1"/>
  <c r="Q80" i="18"/>
  <c r="R80" i="18" s="1"/>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R84" i="31" s="1"/>
  <c r="Q84" i="18"/>
  <c r="R84" i="18" s="1"/>
  <c r="E98" i="35"/>
  <c r="Q98" i="33"/>
  <c r="E98" i="32"/>
  <c r="F98" i="32" s="1"/>
  <c r="E98" i="37"/>
  <c r="E98" i="36"/>
  <c r="E98" i="40"/>
  <c r="Q98" i="37"/>
  <c r="E98" i="33"/>
  <c r="Q27" i="37"/>
  <c r="Q27" i="34"/>
  <c r="R27" i="34" s="1"/>
  <c r="E27" i="37"/>
  <c r="E27" i="31"/>
  <c r="Q27" i="33"/>
  <c r="Q27" i="36"/>
  <c r="R27" i="36" s="1"/>
  <c r="Q27" i="18"/>
  <c r="E27" i="36"/>
  <c r="Q69" i="31"/>
  <c r="Q69" i="35"/>
  <c r="R69" i="35" s="1"/>
  <c r="S69" i="35" s="1"/>
  <c r="Q69" i="37"/>
  <c r="Q99" i="31"/>
  <c r="Q99" i="35"/>
  <c r="R99" i="35" s="1"/>
  <c r="S99"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R34" i="34" s="1"/>
  <c r="E34" i="35"/>
  <c r="F34" i="35" s="1"/>
  <c r="H34" i="35" s="1"/>
  <c r="Q34" i="18"/>
  <c r="E34" i="33"/>
  <c r="Q34" i="37"/>
  <c r="Q34" i="35"/>
  <c r="R34" i="35" s="1"/>
  <c r="Q69" i="18"/>
  <c r="R69" i="18" s="1"/>
  <c r="Q69" i="34"/>
  <c r="R69" i="34" s="1"/>
  <c r="Q69" i="36"/>
  <c r="R69" i="36" s="1"/>
  <c r="S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R19" i="35" s="1"/>
  <c r="S19" i="35" s="1"/>
  <c r="U19" i="35" s="1"/>
  <c r="E19" i="36"/>
  <c r="Q19" i="33"/>
  <c r="E38" i="35"/>
  <c r="E38" i="18"/>
  <c r="Q38" i="34"/>
  <c r="R38" i="34" s="1"/>
  <c r="E38" i="31"/>
  <c r="E38" i="34"/>
  <c r="F38" i="34" s="1"/>
  <c r="G38" i="34" s="1"/>
  <c r="Q38" i="37"/>
  <c r="Q38" i="33"/>
  <c r="Q38" i="31"/>
  <c r="E38" i="37"/>
  <c r="E38" i="33"/>
  <c r="E38" i="36"/>
  <c r="Q38" i="32"/>
  <c r="E38" i="32"/>
  <c r="Q38" i="35"/>
  <c r="R38" i="35" s="1"/>
  <c r="Q38" i="18"/>
  <c r="R38" i="18" s="1"/>
  <c r="S38" i="18" s="1"/>
  <c r="Q38" i="36"/>
  <c r="R38" i="36" s="1"/>
  <c r="Q19" i="36"/>
  <c r="R19" i="36" s="1"/>
  <c r="Q66" i="35"/>
  <c r="R66" i="35" s="1"/>
  <c r="E66" i="37"/>
  <c r="E98" i="34"/>
  <c r="F98" i="34" s="1"/>
  <c r="Q98" i="18"/>
  <c r="E27" i="33"/>
  <c r="Q27" i="40"/>
  <c r="R27" i="40" s="1"/>
  <c r="E27" i="32"/>
  <c r="E27" i="40"/>
  <c r="F27" i="40" s="1"/>
  <c r="Q27" i="31"/>
  <c r="Q27" i="35"/>
  <c r="R27" i="35" s="1"/>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R98" i="34" s="1"/>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E88" i="33"/>
  <c r="Q88" i="37"/>
  <c r="R88" i="37" s="1"/>
  <c r="E88" i="40"/>
  <c r="Q88" i="18"/>
  <c r="R88" i="18" s="1"/>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Q62" i="34"/>
  <c r="R62" i="34" s="1"/>
  <c r="Q62" i="32"/>
  <c r="E88" i="18"/>
  <c r="Q30" i="18"/>
  <c r="Q88" i="32"/>
  <c r="Q30" i="33"/>
  <c r="R30" i="33" s="1"/>
  <c r="S30" i="33" s="1"/>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T62" i="18" s="1"/>
  <c r="Q62" i="40"/>
  <c r="R62" i="40" s="1"/>
  <c r="E62" i="34"/>
  <c r="F62" i="34" s="1"/>
  <c r="H62" i="34" s="1"/>
  <c r="Q62" i="33"/>
  <c r="Q62" i="35"/>
  <c r="R62" i="35" s="1"/>
  <c r="S62" i="35" s="1"/>
  <c r="E62" i="35"/>
  <c r="F62" i="35" s="1"/>
  <c r="G62" i="35" s="1"/>
  <c r="E62" i="37"/>
  <c r="Q30" i="37"/>
  <c r="E88" i="36"/>
  <c r="E56" i="34"/>
  <c r="F56" i="34" s="1"/>
  <c r="H56" i="34" s="1"/>
  <c r="E56" i="18"/>
  <c r="Q56" i="34"/>
  <c r="R56" i="34" s="1"/>
  <c r="Q56" i="18"/>
  <c r="E56" i="40"/>
  <c r="E56" i="37"/>
  <c r="E56" i="33"/>
  <c r="Q56" i="37"/>
  <c r="Q56" i="33"/>
  <c r="E56" i="31"/>
  <c r="F56" i="31" s="1"/>
  <c r="Q56" i="31"/>
  <c r="E56" i="35"/>
  <c r="E56" i="36"/>
  <c r="Q56" i="36"/>
  <c r="R56" i="36" s="1"/>
  <c r="Q56" i="35"/>
  <c r="R56" i="35" s="1"/>
  <c r="S56" i="35" s="1"/>
  <c r="Q56" i="40"/>
  <c r="R56" i="40" s="1"/>
  <c r="E56" i="32"/>
  <c r="Q56" i="32"/>
  <c r="R82" i="18"/>
  <c r="Q62" i="36"/>
  <c r="R62" i="36" s="1"/>
  <c r="Q88" i="31"/>
  <c r="R88" i="31" s="1"/>
  <c r="Q30" i="31"/>
  <c r="Q88" i="34"/>
  <c r="R88" i="34" s="1"/>
  <c r="Q88" i="36"/>
  <c r="R88" i="36" s="1"/>
  <c r="E30" i="32"/>
  <c r="E92" i="34"/>
  <c r="F92" i="34" s="1"/>
  <c r="G92" i="34" s="1"/>
  <c r="Q92" i="35"/>
  <c r="R92" i="35" s="1"/>
  <c r="E92" i="33"/>
  <c r="Q92" i="33"/>
  <c r="R92" i="33" s="1"/>
  <c r="E92" i="35"/>
  <c r="Q92" i="18"/>
  <c r="Q92" i="37"/>
  <c r="E92" i="18"/>
  <c r="Q92" i="31"/>
  <c r="E40" i="18"/>
  <c r="Q40" i="32"/>
  <c r="E40" i="35"/>
  <c r="E78" i="34"/>
  <c r="E78" i="18"/>
  <c r="Q78" i="32"/>
  <c r="Q78" i="36"/>
  <c r="R78" i="36" s="1"/>
  <c r="Q78" i="40"/>
  <c r="R78" i="40" s="1"/>
  <c r="E78" i="33"/>
  <c r="Q78" i="35"/>
  <c r="R78" i="35" s="1"/>
  <c r="S78" i="35" s="1"/>
  <c r="Q78" i="31"/>
  <c r="R78" i="31" s="1"/>
  <c r="E78" i="37"/>
  <c r="E78" i="31"/>
  <c r="Q78" i="37"/>
  <c r="R78" i="37" s="1"/>
  <c r="S78" i="37" s="1"/>
  <c r="Q78" i="33"/>
  <c r="R78" i="33" s="1"/>
  <c r="T78" i="33" s="1"/>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R70" i="31" s="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E90" i="36"/>
  <c r="F90" i="36" s="1"/>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C74" i="34"/>
  <c r="P49" i="32"/>
  <c r="C25" i="34"/>
  <c r="P39" i="32"/>
  <c r="C51" i="32"/>
  <c r="C51" i="34"/>
  <c r="P51" i="32"/>
  <c r="P74" i="32"/>
  <c r="P72" i="32"/>
  <c r="P30" i="32"/>
  <c r="C36" i="32"/>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C64" i="37"/>
  <c r="P64" i="37"/>
  <c r="P25" i="18"/>
  <c r="C25" i="18"/>
  <c r="C46" i="18"/>
  <c r="P46" i="18"/>
  <c r="C46" i="37"/>
  <c r="P46" i="37"/>
  <c r="C89" i="31"/>
  <c r="C89" i="35"/>
  <c r="P95" i="33"/>
  <c r="C95" i="33"/>
  <c r="C81" i="37"/>
  <c r="P81" i="37"/>
  <c r="C96" i="33"/>
  <c r="P96" i="33"/>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C36" i="18"/>
  <c r="P99" i="32"/>
  <c r="C99" i="34"/>
  <c r="C99" i="32"/>
  <c r="C49" i="37"/>
  <c r="P49" i="37"/>
  <c r="P23" i="31"/>
  <c r="C23" i="35"/>
  <c r="C66" i="18"/>
  <c r="F66" i="18" s="1"/>
  <c r="P66" i="18"/>
  <c r="P66" i="33"/>
  <c r="C98" i="33"/>
  <c r="P98" i="33"/>
  <c r="P60" i="32"/>
  <c r="C60" i="32"/>
  <c r="C60" i="34"/>
  <c r="P60" i="31"/>
  <c r="C60" i="35"/>
  <c r="C74" i="33"/>
  <c r="P74" i="33"/>
  <c r="P58" i="37"/>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C47" i="34"/>
  <c r="C74" i="35"/>
  <c r="P49" i="18"/>
  <c r="P89" i="31"/>
  <c r="P25" i="31"/>
  <c r="P30" i="31"/>
  <c r="P51" i="31"/>
  <c r="C96" i="35"/>
  <c r="C30" i="33"/>
  <c r="C29" i="33"/>
  <c r="P39" i="18"/>
  <c r="P36" i="33"/>
  <c r="C93" i="35"/>
  <c r="C93" i="31"/>
  <c r="P93" i="31"/>
  <c r="C94" i="32"/>
  <c r="C94" i="34"/>
  <c r="P94" i="32"/>
  <c r="C97" i="34"/>
  <c r="P97" i="32"/>
  <c r="C97" i="32"/>
  <c r="C19" i="33"/>
  <c r="P19" i="33"/>
  <c r="P96" i="37"/>
  <c r="R96" i="37" s="1"/>
  <c r="S96" i="37" s="1"/>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C64" i="32"/>
  <c r="P64" i="32"/>
  <c r="C89" i="34"/>
  <c r="C89" i="32"/>
  <c r="P89" i="32"/>
  <c r="P91" i="31"/>
  <c r="C91" i="35"/>
  <c r="P92" i="37"/>
  <c r="C92" i="37"/>
  <c r="P27" i="37"/>
  <c r="C27" i="37"/>
  <c r="C37" i="34"/>
  <c r="F52" i="37"/>
  <c r="H52" i="37" s="1"/>
  <c r="E93" i="18"/>
  <c r="Q93" i="37"/>
  <c r="R93" i="37" s="1"/>
  <c r="S93" i="37" s="1"/>
  <c r="Q93" i="36"/>
  <c r="R93" i="36" s="1"/>
  <c r="E93" i="37"/>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F89" i="34" s="1"/>
  <c r="E89" i="32"/>
  <c r="F89" i="32" s="1"/>
  <c r="Q89" i="40"/>
  <c r="R89" i="40" s="1"/>
  <c r="E89" i="40"/>
  <c r="F89" i="40" s="1"/>
  <c r="E71" i="18"/>
  <c r="E71" i="37"/>
  <c r="E71" i="36"/>
  <c r="Q71" i="35"/>
  <c r="R71" i="35" s="1"/>
  <c r="S71" i="35" s="1"/>
  <c r="Q71" i="34"/>
  <c r="R71" i="34" s="1"/>
  <c r="Q71" i="33"/>
  <c r="Q71" i="32"/>
  <c r="Q71" i="31"/>
  <c r="Q71" i="37"/>
  <c r="R71" i="37" s="1"/>
  <c r="T71" i="37" s="1"/>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C36" i="35"/>
  <c r="C36" i="31"/>
  <c r="C90" i="18"/>
  <c r="C65" i="35"/>
  <c r="C65" i="31"/>
  <c r="P65" i="31"/>
  <c r="C50" i="35"/>
  <c r="C50" i="31"/>
  <c r="P50" i="31"/>
  <c r="C79" i="35"/>
  <c r="P79" i="31"/>
  <c r="C79" i="31"/>
  <c r="P74" i="18"/>
  <c r="C74" i="18"/>
  <c r="C76" i="32"/>
  <c r="C76" i="34"/>
  <c r="C32" i="33"/>
  <c r="P32" i="33"/>
  <c r="P32" i="32"/>
  <c r="C32" i="32"/>
  <c r="C32"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R31" i="37" s="1"/>
  <c r="S31" i="37" s="1"/>
  <c r="E31" i="35"/>
  <c r="E31" i="33"/>
  <c r="E31" i="31"/>
  <c r="F31" i="31" s="1"/>
  <c r="Q31" i="36"/>
  <c r="R31" i="36" s="1"/>
  <c r="Q31" i="40"/>
  <c r="R31" i="40" s="1"/>
  <c r="E31" i="40"/>
  <c r="F31" i="40" s="1"/>
  <c r="E41" i="18"/>
  <c r="E41" i="37"/>
  <c r="Q41" i="36"/>
  <c r="R41" i="36" s="1"/>
  <c r="S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R45" i="35" s="1"/>
  <c r="S45" i="35" s="1"/>
  <c r="Q45" i="34"/>
  <c r="R45" i="34" s="1"/>
  <c r="Q45" i="33"/>
  <c r="R45" i="33" s="1"/>
  <c r="S45" i="33" s="1"/>
  <c r="Q45" i="32"/>
  <c r="Q45" i="31"/>
  <c r="Q45" i="18"/>
  <c r="Q45" i="37"/>
  <c r="R45" i="37" s="1"/>
  <c r="T45" i="37" s="1"/>
  <c r="E45" i="34"/>
  <c r="E45" i="32"/>
  <c r="F45" i="32" s="1"/>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R47" i="40" s="1"/>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R91" i="18" s="1"/>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C37" i="31"/>
  <c r="C37" i="35"/>
  <c r="P37" i="31"/>
  <c r="P37" i="18"/>
  <c r="C37" i="18"/>
  <c r="C63" i="35"/>
  <c r="P63" i="31"/>
  <c r="C63" i="31"/>
  <c r="P85" i="33"/>
  <c r="C85" i="33"/>
  <c r="C87" i="35"/>
  <c r="P87" i="31"/>
  <c r="C87" i="31"/>
  <c r="P87" i="18"/>
  <c r="C87" i="18"/>
  <c r="C99" i="37"/>
  <c r="P99" i="37"/>
  <c r="C99" i="31"/>
  <c r="P99" i="31"/>
  <c r="C99" i="35"/>
  <c r="E51" i="37"/>
  <c r="Q51" i="36"/>
  <c r="R51" i="36" s="1"/>
  <c r="Q51" i="35"/>
  <c r="R51" i="35" s="1"/>
  <c r="Q51" i="34"/>
  <c r="R51" i="34" s="1"/>
  <c r="Q51" i="33"/>
  <c r="Q51" i="32"/>
  <c r="Q51" i="31"/>
  <c r="E51" i="18"/>
  <c r="Q51" i="37"/>
  <c r="R51" i="37" s="1"/>
  <c r="T51" i="37" s="1"/>
  <c r="E51" i="36"/>
  <c r="E51" i="35"/>
  <c r="E51" i="33"/>
  <c r="E51" i="31"/>
  <c r="F51" i="31" s="1"/>
  <c r="G51" i="31" s="1"/>
  <c r="Q51" i="18"/>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P58" i="32"/>
  <c r="C58" i="34"/>
  <c r="C58" i="32"/>
  <c r="P70" i="33"/>
  <c r="C70" i="33"/>
  <c r="F70" i="33" s="1"/>
  <c r="H70" i="33" s="1"/>
  <c r="C84" i="33"/>
  <c r="P97" i="33"/>
  <c r="C97" i="33"/>
  <c r="Q85" i="37"/>
  <c r="Q85" i="36"/>
  <c r="R85" i="36" s="1"/>
  <c r="E85" i="35"/>
  <c r="E85" i="34"/>
  <c r="F85" i="34" s="1"/>
  <c r="E85" i="33"/>
  <c r="E85" i="32"/>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Q73" i="32"/>
  <c r="Q73" i="31"/>
  <c r="Q73" i="18"/>
  <c r="R73" i="18" s="1"/>
  <c r="E73" i="18"/>
  <c r="E73" i="35"/>
  <c r="E73" i="33"/>
  <c r="E73" i="31"/>
  <c r="E73" i="36"/>
  <c r="E73" i="34"/>
  <c r="E73" i="32"/>
  <c r="E73" i="40"/>
  <c r="Q73" i="40"/>
  <c r="R73" i="40" s="1"/>
  <c r="E63" i="35"/>
  <c r="E63" i="34"/>
  <c r="F63" i="34" s="1"/>
  <c r="E63" i="33"/>
  <c r="E63" i="32"/>
  <c r="F63" i="32" s="1"/>
  <c r="E63" i="31"/>
  <c r="E63" i="18"/>
  <c r="E63" i="37"/>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E97" i="18"/>
  <c r="Q97" i="36"/>
  <c r="R97" i="36" s="1"/>
  <c r="E97" i="35"/>
  <c r="E97" i="33"/>
  <c r="E97" i="31"/>
  <c r="Q97" i="40"/>
  <c r="R97" i="40" s="1"/>
  <c r="E97" i="40"/>
  <c r="AD30" i="5"/>
  <c r="C40" i="31"/>
  <c r="C40" i="35"/>
  <c r="P40" i="31"/>
  <c r="C35" i="37"/>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R57" i="31" s="1"/>
  <c r="E57" i="35"/>
  <c r="F57" i="35" s="1"/>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E75" i="37"/>
  <c r="E75" i="40"/>
  <c r="Q75" i="40"/>
  <c r="R75" i="40" s="1"/>
  <c r="E79" i="35"/>
  <c r="E79" i="34"/>
  <c r="F79" i="34" s="1"/>
  <c r="E79" i="33"/>
  <c r="E79" i="32"/>
  <c r="F79" i="32" s="1"/>
  <c r="E79" i="31"/>
  <c r="E79" i="18"/>
  <c r="E79" i="37"/>
  <c r="E79" i="36"/>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C83" i="33"/>
  <c r="Q81" i="35"/>
  <c r="R81" i="35" s="1"/>
  <c r="Q81" i="34"/>
  <c r="R81" i="34" s="1"/>
  <c r="Q81" i="33"/>
  <c r="R81" i="33" s="1"/>
  <c r="S81" i="33" s="1"/>
  <c r="Q81" i="32"/>
  <c r="Q81" i="31"/>
  <c r="Q81" i="18"/>
  <c r="R81" i="18" s="1"/>
  <c r="Q81" i="37"/>
  <c r="R81" i="37" s="1"/>
  <c r="T81" i="37" s="1"/>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C68" i="33"/>
  <c r="P68" i="33"/>
  <c r="K9" i="36"/>
  <c r="K12" i="36"/>
  <c r="K10" i="36"/>
  <c r="K8" i="40"/>
  <c r="W8" i="40"/>
  <c r="F24" i="18"/>
  <c r="W8" i="32"/>
  <c r="K8" i="32"/>
  <c r="K10" i="18"/>
  <c r="K12" i="18"/>
  <c r="R60" i="40"/>
  <c r="R84" i="40"/>
  <c r="R92" i="40"/>
  <c r="R96" i="40"/>
  <c r="R94" i="35"/>
  <c r="F69" i="36"/>
  <c r="F64" i="36"/>
  <c r="F96" i="36"/>
  <c r="F30" i="36"/>
  <c r="F32" i="36"/>
  <c r="W10" i="18"/>
  <c r="W9" i="18"/>
  <c r="W12" i="18"/>
  <c r="F11" i="39"/>
  <c r="W6" i="32"/>
  <c r="W12" i="36"/>
  <c r="W9" i="36"/>
  <c r="W10" i="36"/>
  <c r="W12" i="31"/>
  <c r="W9" i="31"/>
  <c r="W10" i="31"/>
  <c r="R32" i="31"/>
  <c r="F99" i="37"/>
  <c r="H99" i="37" s="1"/>
  <c r="F68" i="37"/>
  <c r="F84" i="31"/>
  <c r="G84" i="31" s="1"/>
  <c r="R32" i="34"/>
  <c r="R82" i="34"/>
  <c r="R83" i="34"/>
  <c r="F99" i="18" l="1"/>
  <c r="R36" i="37"/>
  <c r="S36" i="37" s="1"/>
  <c r="F72" i="18"/>
  <c r="G72" i="18" s="1"/>
  <c r="R64" i="31"/>
  <c r="S64" i="31" s="1"/>
  <c r="R36" i="18"/>
  <c r="T36" i="18" s="1"/>
  <c r="F35" i="34"/>
  <c r="F58" i="31"/>
  <c r="H58" i="31" s="1"/>
  <c r="F34" i="34"/>
  <c r="H34" i="34" s="1"/>
  <c r="F82" i="35"/>
  <c r="H82" i="35" s="1"/>
  <c r="F96" i="35"/>
  <c r="H96" i="35" s="1"/>
  <c r="F36" i="18"/>
  <c r="G36" i="18" s="1"/>
  <c r="F35" i="18"/>
  <c r="H35" i="18" s="1"/>
  <c r="R96" i="33"/>
  <c r="T96" i="33" s="1"/>
  <c r="G82" i="33"/>
  <c r="F52" i="34"/>
  <c r="H52" i="34" s="1"/>
  <c r="F64" i="37"/>
  <c r="H64" i="37" s="1"/>
  <c r="T99" i="35"/>
  <c r="F58" i="34"/>
  <c r="H58" i="34" s="1"/>
  <c r="R20" i="31"/>
  <c r="T20" i="31" s="1"/>
  <c r="F36" i="34"/>
  <c r="G36" i="34" s="1"/>
  <c r="F61" i="33"/>
  <c r="H61" i="33" s="1"/>
  <c r="R83" i="33"/>
  <c r="T83" i="33" s="1"/>
  <c r="F35" i="37"/>
  <c r="H35" i="37" s="1"/>
  <c r="R52" i="37"/>
  <c r="T52" i="37" s="1"/>
  <c r="F64" i="34"/>
  <c r="G64" i="34" s="1"/>
  <c r="T64" i="35"/>
  <c r="F61" i="35"/>
  <c r="H61" i="35" s="1"/>
  <c r="F35" i="35"/>
  <c r="G35" i="35" s="1"/>
  <c r="R42" i="31"/>
  <c r="S42" i="31" s="1"/>
  <c r="R87" i="18"/>
  <c r="S87" i="18" s="1"/>
  <c r="F72" i="31"/>
  <c r="H72" i="31" s="1"/>
  <c r="R58" i="37"/>
  <c r="T58" i="37" s="1"/>
  <c r="F76" i="40"/>
  <c r="T69" i="36"/>
  <c r="F82" i="31"/>
  <c r="G82" i="31" s="1"/>
  <c r="F76" i="31"/>
  <c r="H76" i="31" s="1"/>
  <c r="F86" i="36"/>
  <c r="G86" i="36" s="1"/>
  <c r="F32" i="33"/>
  <c r="G32" i="33" s="1"/>
  <c r="F36" i="35"/>
  <c r="H36" i="35" s="1"/>
  <c r="F54" i="31"/>
  <c r="H54" i="31" s="1"/>
  <c r="F82" i="32"/>
  <c r="F58" i="36"/>
  <c r="G58" i="36" s="1"/>
  <c r="F52" i="18"/>
  <c r="H52" i="18" s="1"/>
  <c r="F61" i="36"/>
  <c r="G61" i="36" s="1"/>
  <c r="F87" i="31"/>
  <c r="G87" i="31" s="1"/>
  <c r="R32" i="33"/>
  <c r="T32" i="33" s="1"/>
  <c r="F68" i="18"/>
  <c r="H68" i="18" s="1"/>
  <c r="R52" i="33"/>
  <c r="T52" i="33" s="1"/>
  <c r="F83" i="31"/>
  <c r="G83" i="31" s="1"/>
  <c r="E53" i="38"/>
  <c r="F84" i="34"/>
  <c r="G84" i="34" s="1"/>
  <c r="F87" i="35"/>
  <c r="G87" i="35" s="1"/>
  <c r="R36" i="31"/>
  <c r="S36" i="31" s="1"/>
  <c r="F19" i="37"/>
  <c r="H19" i="37" s="1"/>
  <c r="J19" i="37" s="1"/>
  <c r="K19" i="37" s="1"/>
  <c r="J17" i="17" s="1"/>
  <c r="F36" i="32"/>
  <c r="F72" i="34"/>
  <c r="G72" i="34" s="1"/>
  <c r="F83" i="37"/>
  <c r="H83" i="37" s="1"/>
  <c r="F99" i="36"/>
  <c r="H99" i="36" s="1"/>
  <c r="F50" i="33"/>
  <c r="G50" i="33" s="1"/>
  <c r="F68" i="31"/>
  <c r="G68" i="31" s="1"/>
  <c r="R21" i="37"/>
  <c r="S21" i="37" s="1"/>
  <c r="R73" i="33"/>
  <c r="S73" i="33" s="1"/>
  <c r="R38" i="31"/>
  <c r="S38" i="31" s="1"/>
  <c r="F42" i="31"/>
  <c r="H42" i="31" s="1"/>
  <c r="R77" i="18"/>
  <c r="S77" i="18" s="1"/>
  <c r="R83" i="31"/>
  <c r="T83" i="31" s="1"/>
  <c r="R51" i="33"/>
  <c r="S51" i="33" s="1"/>
  <c r="R88" i="33"/>
  <c r="S88" i="33" s="1"/>
  <c r="R59" i="31"/>
  <c r="T59" i="31" s="1"/>
  <c r="F75" i="31"/>
  <c r="G75" i="31" s="1"/>
  <c r="R42" i="18"/>
  <c r="S42" i="18" s="1"/>
  <c r="F55" i="32"/>
  <c r="F88" i="32"/>
  <c r="G88" i="31"/>
  <c r="F85" i="32"/>
  <c r="F97" i="32"/>
  <c r="R93" i="33"/>
  <c r="T93" i="33" s="1"/>
  <c r="G82" i="34"/>
  <c r="R94" i="33"/>
  <c r="S94" i="33" s="1"/>
  <c r="F61" i="34"/>
  <c r="G61" i="34" s="1"/>
  <c r="R48" i="18"/>
  <c r="T48" i="18" s="1"/>
  <c r="F39" i="32"/>
  <c r="F43" i="32"/>
  <c r="R22" i="37"/>
  <c r="S22" i="37" s="1"/>
  <c r="F48" i="35"/>
  <c r="G48" i="35" s="1"/>
  <c r="F41" i="32"/>
  <c r="R28" i="18"/>
  <c r="S28" i="18" s="1"/>
  <c r="R47" i="33"/>
  <c r="S47" i="33" s="1"/>
  <c r="R44" i="31"/>
  <c r="S44" i="31" s="1"/>
  <c r="R44" i="37"/>
  <c r="S44" i="37" s="1"/>
  <c r="F45" i="34"/>
  <c r="G45" i="34" s="1"/>
  <c r="R26" i="18"/>
  <c r="T26" i="18" s="1"/>
  <c r="F31" i="34"/>
  <c r="H31" i="34" s="1"/>
  <c r="R34" i="18"/>
  <c r="S34" i="18" s="1"/>
  <c r="F34" i="32"/>
  <c r="F21" i="34"/>
  <c r="G21" i="34" s="1"/>
  <c r="R22" i="31"/>
  <c r="T22" i="31" s="1"/>
  <c r="F25" i="34"/>
  <c r="H25" i="34" s="1"/>
  <c r="R21" i="18"/>
  <c r="T21" i="18" s="1"/>
  <c r="F19" i="32"/>
  <c r="S68" i="37"/>
  <c r="F73" i="34"/>
  <c r="G73" i="34" s="1"/>
  <c r="S35" i="33"/>
  <c r="R33" i="33"/>
  <c r="S33" i="33" s="1"/>
  <c r="R45" i="18"/>
  <c r="S45" i="18" s="1"/>
  <c r="T61" i="37"/>
  <c r="R57" i="33"/>
  <c r="T57" i="33" s="1"/>
  <c r="R49" i="33"/>
  <c r="S49" i="33" s="1"/>
  <c r="F50" i="32"/>
  <c r="S64" i="33"/>
  <c r="F48" i="32"/>
  <c r="R51" i="18"/>
  <c r="T51" i="18" s="1"/>
  <c r="R41" i="33"/>
  <c r="S41" i="33" s="1"/>
  <c r="R47" i="37"/>
  <c r="S47" i="37" s="1"/>
  <c r="F50" i="34"/>
  <c r="H50" i="34" s="1"/>
  <c r="R55" i="18"/>
  <c r="T55" i="18" s="1"/>
  <c r="R54" i="18"/>
  <c r="T54" i="18" s="1"/>
  <c r="R32" i="37"/>
  <c r="T32" i="37" s="1"/>
  <c r="R63" i="31"/>
  <c r="S63" i="31" s="1"/>
  <c r="R62" i="33"/>
  <c r="T62" i="33" s="1"/>
  <c r="R85" i="37"/>
  <c r="S85" i="37" s="1"/>
  <c r="F28" i="32"/>
  <c r="F48" i="34"/>
  <c r="G48" i="34" s="1"/>
  <c r="F44" i="35"/>
  <c r="H44" i="35" s="1"/>
  <c r="R42" i="33"/>
  <c r="T42" i="33" s="1"/>
  <c r="R45" i="31"/>
  <c r="T45" i="31" s="1"/>
  <c r="F38" i="32"/>
  <c r="F38" i="35"/>
  <c r="G38" i="35" s="1"/>
  <c r="F32" i="35"/>
  <c r="H32" i="35" s="1"/>
  <c r="F44" i="32"/>
  <c r="R34" i="31"/>
  <c r="S34" i="31" s="1"/>
  <c r="F30" i="32"/>
  <c r="R34" i="33"/>
  <c r="S34" i="33" s="1"/>
  <c r="S36" i="35"/>
  <c r="R40" i="37"/>
  <c r="T40" i="37" s="1"/>
  <c r="S82" i="37"/>
  <c r="F96" i="33"/>
  <c r="H96" i="33" s="1"/>
  <c r="F53" i="31"/>
  <c r="H53" i="31" s="1"/>
  <c r="F87" i="36"/>
  <c r="H87" i="36" s="1"/>
  <c r="F80" i="31"/>
  <c r="H80" i="31" s="1"/>
  <c r="R69" i="31"/>
  <c r="S69" i="31" s="1"/>
  <c r="H35" i="34"/>
  <c r="G35" i="34"/>
  <c r="G68" i="34"/>
  <c r="H68" i="34"/>
  <c r="H76" i="18"/>
  <c r="T86" i="31"/>
  <c r="R90" i="31"/>
  <c r="S90" i="31" s="1"/>
  <c r="T94" i="36"/>
  <c r="S88" i="18"/>
  <c r="T38" i="18"/>
  <c r="S69" i="18"/>
  <c r="T40" i="18"/>
  <c r="S83" i="18"/>
  <c r="S44" i="18"/>
  <c r="T97" i="36"/>
  <c r="T29" i="18"/>
  <c r="S31" i="18"/>
  <c r="G76" i="36"/>
  <c r="T54" i="31"/>
  <c r="T74" i="31"/>
  <c r="S78" i="31"/>
  <c r="S88" i="31"/>
  <c r="S62" i="18"/>
  <c r="T96" i="31"/>
  <c r="S39" i="36"/>
  <c r="T97" i="18"/>
  <c r="T85" i="36"/>
  <c r="T45" i="36"/>
  <c r="T41" i="36"/>
  <c r="H36" i="18"/>
  <c r="T64" i="31"/>
  <c r="T90" i="18"/>
  <c r="T94" i="31"/>
  <c r="T82" i="18"/>
  <c r="T80" i="31"/>
  <c r="S22" i="18"/>
  <c r="H68" i="36"/>
  <c r="R76" i="32"/>
  <c r="S52" i="31"/>
  <c r="S68" i="18"/>
  <c r="S81" i="18"/>
  <c r="S46" i="36"/>
  <c r="S97" i="31"/>
  <c r="S87" i="36"/>
  <c r="T91" i="18"/>
  <c r="S54" i="36"/>
  <c r="S78" i="18"/>
  <c r="S84" i="36"/>
  <c r="T84" i="18"/>
  <c r="S80" i="36"/>
  <c r="T80" i="18"/>
  <c r="T53" i="18"/>
  <c r="R20" i="33"/>
  <c r="S20" i="33" s="1"/>
  <c r="B21" i="40"/>
  <c r="B17" i="7"/>
  <c r="B21" i="34"/>
  <c r="O21" i="31"/>
  <c r="O21" i="34"/>
  <c r="O21" i="33"/>
  <c r="O21" i="37"/>
  <c r="O21" i="35"/>
  <c r="B21" i="36"/>
  <c r="B21" i="32"/>
  <c r="B21" i="31"/>
  <c r="O21" i="18"/>
  <c r="O21" i="32"/>
  <c r="B21" i="33"/>
  <c r="B21" i="35"/>
  <c r="O21" i="36"/>
  <c r="B21" i="18"/>
  <c r="B21" i="37"/>
  <c r="O21" i="40"/>
  <c r="S52" i="37"/>
  <c r="F49" i="34"/>
  <c r="H49" i="34" s="1"/>
  <c r="S76" i="33"/>
  <c r="F48" i="31"/>
  <c r="H48" i="31" s="1"/>
  <c r="R23" i="33"/>
  <c r="S23" i="33" s="1"/>
  <c r="F73" i="32"/>
  <c r="R91" i="37"/>
  <c r="S91" i="37" s="1"/>
  <c r="F71" i="32"/>
  <c r="F27" i="37"/>
  <c r="G27" i="37" s="1"/>
  <c r="R83" i="37"/>
  <c r="R68" i="31"/>
  <c r="T68" i="31" s="1"/>
  <c r="R61" i="18"/>
  <c r="T61" i="18" s="1"/>
  <c r="T22" i="18"/>
  <c r="R81" i="31"/>
  <c r="S81" i="31" s="1"/>
  <c r="R79" i="31"/>
  <c r="S79" i="31" s="1"/>
  <c r="F57" i="32"/>
  <c r="R46" i="31"/>
  <c r="T46" i="31" s="1"/>
  <c r="R65" i="37"/>
  <c r="T65" i="37" s="1"/>
  <c r="F58" i="18"/>
  <c r="H58" i="18" s="1"/>
  <c r="R81" i="32"/>
  <c r="R55" i="37"/>
  <c r="T55" i="37" s="1"/>
  <c r="F56" i="32"/>
  <c r="R27" i="31"/>
  <c r="S27" i="31" s="1"/>
  <c r="G83" i="37"/>
  <c r="F22" i="36"/>
  <c r="H22" i="36" s="1"/>
  <c r="T76" i="37"/>
  <c r="F20" i="34"/>
  <c r="H20" i="34" s="1"/>
  <c r="R36" i="33"/>
  <c r="S36" i="33" s="1"/>
  <c r="F69" i="34"/>
  <c r="H69" i="34" s="1"/>
  <c r="S22" i="33"/>
  <c r="F69" i="18"/>
  <c r="G69" i="18" s="1"/>
  <c r="F34" i="18"/>
  <c r="H34" i="18" s="1"/>
  <c r="R32" i="18"/>
  <c r="T32" i="18" s="1"/>
  <c r="F36" i="31"/>
  <c r="G36" i="31" s="1"/>
  <c r="F66" i="35"/>
  <c r="H66" i="35" s="1"/>
  <c r="F64" i="35"/>
  <c r="H64" i="35" s="1"/>
  <c r="D33" i="38"/>
  <c r="F61" i="18"/>
  <c r="G61" i="18" s="1"/>
  <c r="H36" i="33"/>
  <c r="G36" i="33"/>
  <c r="T84" i="33"/>
  <c r="S84" i="33"/>
  <c r="T40" i="33"/>
  <c r="F32" i="18"/>
  <c r="G32" i="18" s="1"/>
  <c r="F20" i="35"/>
  <c r="G20" i="35" s="1"/>
  <c r="I20" i="35" s="1"/>
  <c r="F26" i="32"/>
  <c r="F92" i="32"/>
  <c r="R27" i="18"/>
  <c r="S27" i="18" s="1"/>
  <c r="F83" i="34"/>
  <c r="G83" i="34" s="1"/>
  <c r="F19" i="34"/>
  <c r="H19" i="34" s="1"/>
  <c r="J19" i="34" s="1"/>
  <c r="K19" i="34" s="1"/>
  <c r="G17" i="17" s="1"/>
  <c r="S80" i="31"/>
  <c r="G76" i="37"/>
  <c r="E62" i="38"/>
  <c r="F34" i="31"/>
  <c r="H34" i="31" s="1"/>
  <c r="F43" i="34"/>
  <c r="H43" i="34" s="1"/>
  <c r="R99" i="18"/>
  <c r="S99" i="18" s="1"/>
  <c r="T54" i="36"/>
  <c r="F22" i="31"/>
  <c r="G22" i="31" s="1"/>
  <c r="F24" i="36"/>
  <c r="G24" i="36" s="1"/>
  <c r="F67" i="31"/>
  <c r="G67" i="31" s="1"/>
  <c r="D69" i="38"/>
  <c r="R58" i="18"/>
  <c r="T58" i="18" s="1"/>
  <c r="F32" i="32"/>
  <c r="F50" i="31"/>
  <c r="G50" i="31" s="1"/>
  <c r="F94" i="32"/>
  <c r="F58" i="37"/>
  <c r="H58" i="37" s="1"/>
  <c r="F22" i="35"/>
  <c r="H22" i="35" s="1"/>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G68" i="36"/>
  <c r="E35" i="38"/>
  <c r="E51" i="38"/>
  <c r="S88" i="35"/>
  <c r="F32" i="31"/>
  <c r="G32" i="31" s="1"/>
  <c r="F88" i="36"/>
  <c r="G88" i="36" s="1"/>
  <c r="F20" i="36"/>
  <c r="G20" i="36" s="1"/>
  <c r="F53" i="18"/>
  <c r="H53" i="18" s="1"/>
  <c r="F22" i="37"/>
  <c r="G22" i="37" s="1"/>
  <c r="R20" i="18"/>
  <c r="S20" i="18" s="1"/>
  <c r="F20" i="32"/>
  <c r="R74" i="37"/>
  <c r="T74" i="37" s="1"/>
  <c r="F80" i="35"/>
  <c r="G80" i="35" s="1"/>
  <c r="F32" i="34"/>
  <c r="H32" i="34" s="1"/>
  <c r="F98" i="18"/>
  <c r="H98" i="18" s="1"/>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74" i="31"/>
  <c r="T72" i="33"/>
  <c r="F97" i="31"/>
  <c r="H97" i="31" s="1"/>
  <c r="F19" i="36"/>
  <c r="G19" i="36" s="1"/>
  <c r="I19" i="36" s="1"/>
  <c r="F84" i="18"/>
  <c r="G84" i="18" s="1"/>
  <c r="F74" i="36"/>
  <c r="H74" i="36" s="1"/>
  <c r="S54" i="37"/>
  <c r="D26" i="38"/>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F50" i="37"/>
  <c r="H50" i="37" s="1"/>
  <c r="H53" i="35"/>
  <c r="G53" i="35"/>
  <c r="S90" i="33"/>
  <c r="E57" i="38"/>
  <c r="R66" i="31"/>
  <c r="T66" i="31" s="1"/>
  <c r="F26" i="18"/>
  <c r="G26" i="18" s="1"/>
  <c r="E31" i="38"/>
  <c r="F94" i="36"/>
  <c r="G94" i="36" s="1"/>
  <c r="F79" i="36"/>
  <c r="H79" i="36" s="1"/>
  <c r="F26" i="31"/>
  <c r="H26" i="31" s="1"/>
  <c r="F93" i="31"/>
  <c r="G93" i="31" s="1"/>
  <c r="F48" i="40"/>
  <c r="F44" i="40"/>
  <c r="D37" i="38"/>
  <c r="F26" i="37"/>
  <c r="G26" i="37" s="1"/>
  <c r="F26" i="36"/>
  <c r="G26" i="36" s="1"/>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H76" i="36"/>
  <c r="T48" i="35"/>
  <c r="E20" i="38"/>
  <c r="E19" i="38"/>
  <c r="E5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F86" i="18"/>
  <c r="H86" i="18" s="1"/>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R46" i="37"/>
  <c r="S46" i="37" s="1"/>
  <c r="R39" i="33"/>
  <c r="T39" i="33" s="1"/>
  <c r="R23" i="31"/>
  <c r="T23" i="31" s="1"/>
  <c r="R23" i="37"/>
  <c r="S23" i="37" s="1"/>
  <c r="F85" i="18"/>
  <c r="H85" i="18" s="1"/>
  <c r="F87" i="32"/>
  <c r="R43" i="37"/>
  <c r="R43" i="31"/>
  <c r="T43" i="31" s="1"/>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94" i="31"/>
  <c r="S45" i="37"/>
  <c r="S51" i="37"/>
  <c r="R25" i="32"/>
  <c r="F81" i="32"/>
  <c r="R21" i="33"/>
  <c r="S21" i="33" s="1"/>
  <c r="F37" i="32"/>
  <c r="F71" i="34"/>
  <c r="H71" i="34" s="1"/>
  <c r="H26" i="33"/>
  <c r="H38" i="34"/>
  <c r="G52" i="37"/>
  <c r="H98" i="34"/>
  <c r="G98" i="34"/>
  <c r="H50" i="18"/>
  <c r="G50" i="18"/>
  <c r="T88" i="31"/>
  <c r="S86" i="33"/>
  <c r="T37" i="35"/>
  <c r="T69" i="18"/>
  <c r="S54" i="31"/>
  <c r="E83" i="38"/>
  <c r="S53" i="35"/>
  <c r="H51" i="31"/>
  <c r="F45" i="18"/>
  <c r="G45" i="18" s="1"/>
  <c r="F98" i="36"/>
  <c r="H98" i="36" s="1"/>
  <c r="F84" i="36"/>
  <c r="H84" i="36" s="1"/>
  <c r="D82" i="38"/>
  <c r="D17" i="38"/>
  <c r="F65" i="18"/>
  <c r="G65" i="18" s="1"/>
  <c r="F97" i="37"/>
  <c r="G97" i="37" s="1"/>
  <c r="R26" i="31"/>
  <c r="T26" i="31" s="1"/>
  <c r="F60" i="37"/>
  <c r="H60" i="37" s="1"/>
  <c r="F54" i="33"/>
  <c r="H54" i="33" s="1"/>
  <c r="F50" i="40"/>
  <c r="D43" i="38"/>
  <c r="F80" i="40"/>
  <c r="D73" i="38"/>
  <c r="F64" i="33"/>
  <c r="S78" i="33"/>
  <c r="E73" i="38"/>
  <c r="H62" i="35"/>
  <c r="T93" i="37"/>
  <c r="F48" i="36"/>
  <c r="H48" i="36" s="1"/>
  <c r="F45" i="36"/>
  <c r="G45" i="36" s="1"/>
  <c r="F33" i="31"/>
  <c r="G33" i="31" s="1"/>
  <c r="F94" i="18"/>
  <c r="G94" i="18" s="1"/>
  <c r="F37" i="31"/>
  <c r="G37" i="31" s="1"/>
  <c r="F50" i="35"/>
  <c r="G50" i="35" s="1"/>
  <c r="F26" i="34"/>
  <c r="G26" i="34" s="1"/>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G56" i="34"/>
  <c r="R27" i="37"/>
  <c r="S27" i="37" s="1"/>
  <c r="F98" i="35"/>
  <c r="H98" i="35" s="1"/>
  <c r="F90" i="33"/>
  <c r="F58" i="33"/>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F52" i="31"/>
  <c r="G52" i="31" s="1"/>
  <c r="F84" i="35"/>
  <c r="F66" i="36"/>
  <c r="F40" i="36"/>
  <c r="H40" i="36" s="1"/>
  <c r="T50" i="37"/>
  <c r="F55" i="18"/>
  <c r="H55" i="18" s="1"/>
  <c r="F77" i="18"/>
  <c r="G77" i="18" s="1"/>
  <c r="F93" i="18"/>
  <c r="G93" i="18" s="1"/>
  <c r="D31" i="38"/>
  <c r="F38" i="31"/>
  <c r="H38" i="31" s="1"/>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T29" i="35"/>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T31" i="37"/>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R75" i="31"/>
  <c r="T75" i="31" s="1"/>
  <c r="F91" i="40"/>
  <c r="F65" i="36"/>
  <c r="G65" i="36" s="1"/>
  <c r="F47" i="36"/>
  <c r="G47" i="36" s="1"/>
  <c r="F45" i="35"/>
  <c r="H45" i="35" s="1"/>
  <c r="F43" i="33"/>
  <c r="F95" i="40"/>
  <c r="D88" i="38"/>
  <c r="F37" i="40"/>
  <c r="F55" i="31"/>
  <c r="G55" i="31" s="1"/>
  <c r="F71" i="40"/>
  <c r="D64" i="38"/>
  <c r="F77" i="35"/>
  <c r="G77" i="35" s="1"/>
  <c r="F77" i="36"/>
  <c r="G77" i="36" s="1"/>
  <c r="F88" i="18"/>
  <c r="F94" i="34"/>
  <c r="F30" i="33"/>
  <c r="F70" i="36"/>
  <c r="H70" i="36" s="1"/>
  <c r="F74" i="40"/>
  <c r="D67" i="38"/>
  <c r="F60" i="31"/>
  <c r="H60" i="31" s="1"/>
  <c r="D53" i="38"/>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T65" i="33"/>
  <c r="T75" i="35"/>
  <c r="E39" i="38"/>
  <c r="S70" i="35"/>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G90" i="34"/>
  <c r="T39" i="36"/>
  <c r="S46" i="35"/>
  <c r="E24" i="38"/>
  <c r="E36" i="38"/>
  <c r="F23" i="37"/>
  <c r="H23" i="37" s="1"/>
  <c r="F23" i="36"/>
  <c r="G23" i="36" s="1"/>
  <c r="F29" i="36"/>
  <c r="G29" i="36" s="1"/>
  <c r="D29" i="38"/>
  <c r="F91" i="34"/>
  <c r="G91" i="34" s="1"/>
  <c r="F54" i="32"/>
  <c r="R51" i="31"/>
  <c r="T51" i="31" s="1"/>
  <c r="T36" i="37"/>
  <c r="F47" i="31"/>
  <c r="F25" i="31"/>
  <c r="H25" i="31" s="1"/>
  <c r="F71" i="18"/>
  <c r="G71" i="18" s="1"/>
  <c r="F46" i="31"/>
  <c r="G46" i="31" s="1"/>
  <c r="F54" i="35"/>
  <c r="S66" i="35"/>
  <c r="T66" i="35"/>
  <c r="F28" i="36"/>
  <c r="F28" i="33"/>
  <c r="F86" i="31"/>
  <c r="F81" i="37"/>
  <c r="G81" i="37" s="1"/>
  <c r="F81" i="36"/>
  <c r="G81" i="36" s="1"/>
  <c r="F67" i="36"/>
  <c r="G67" i="36" s="1"/>
  <c r="F57" i="37"/>
  <c r="F73" i="37"/>
  <c r="D89" i="38"/>
  <c r="D38" i="38"/>
  <c r="D50" i="38"/>
  <c r="S31" i="33"/>
  <c r="E14" i="38"/>
  <c r="S71" i="37"/>
  <c r="F21" i="36"/>
  <c r="G21" i="36" s="1"/>
  <c r="F85" i="37"/>
  <c r="T81" i="35"/>
  <c r="S81" i="35"/>
  <c r="F46" i="37"/>
  <c r="H46" i="37" s="1"/>
  <c r="F31" i="18"/>
  <c r="G31" i="18" s="1"/>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G44" i="31"/>
  <c r="G41" i="31"/>
  <c r="F49" i="35"/>
  <c r="F47" i="35"/>
  <c r="G47" i="35" s="1"/>
  <c r="R23" i="18"/>
  <c r="T23" i="18" s="1"/>
  <c r="G62" i="31"/>
  <c r="H84" i="31"/>
  <c r="F49" i="31"/>
  <c r="F89" i="31"/>
  <c r="F23" i="35"/>
  <c r="H23" i="35" s="1"/>
  <c r="F95" i="35"/>
  <c r="G95" i="35" s="1"/>
  <c r="G76" i="18"/>
  <c r="R25" i="18"/>
  <c r="S25" i="18" s="1"/>
  <c r="T28" i="35"/>
  <c r="T24" i="35"/>
  <c r="H21" i="35"/>
  <c r="T48" i="33"/>
  <c r="S48" i="33"/>
  <c r="S29" i="33"/>
  <c r="T29" i="33"/>
  <c r="T45" i="33"/>
  <c r="G33" i="35"/>
  <c r="T79" i="37"/>
  <c r="S79" i="37"/>
  <c r="R46" i="18"/>
  <c r="T46" i="18" s="1"/>
  <c r="T81" i="33"/>
  <c r="S70" i="34"/>
  <c r="T67" i="35"/>
  <c r="H68" i="37"/>
  <c r="G68" i="37"/>
  <c r="T97" i="37"/>
  <c r="S41" i="37"/>
  <c r="G56" i="31"/>
  <c r="H56" i="31"/>
  <c r="G27" i="34"/>
  <c r="H27" i="34"/>
  <c r="T43" i="33"/>
  <c r="T67" i="37"/>
  <c r="R75" i="18"/>
  <c r="S75" i="18" s="1"/>
  <c r="S41" i="35"/>
  <c r="T78" i="35"/>
  <c r="G96" i="31"/>
  <c r="T37" i="33"/>
  <c r="S81" i="37"/>
  <c r="G31" i="31"/>
  <c r="H31" i="31"/>
  <c r="S73" i="37"/>
  <c r="H72" i="18"/>
  <c r="R91" i="33"/>
  <c r="F71" i="31"/>
  <c r="G96" i="35"/>
  <c r="R25" i="37"/>
  <c r="R25" i="33"/>
  <c r="F81" i="35"/>
  <c r="H81" i="35" s="1"/>
  <c r="F46" i="34"/>
  <c r="H46" i="34" s="1"/>
  <c r="F23" i="32"/>
  <c r="R49" i="37"/>
  <c r="R43" i="18"/>
  <c r="S43" i="18" s="1"/>
  <c r="R95" i="37"/>
  <c r="F89" i="35"/>
  <c r="S61" i="35"/>
  <c r="S77" i="35"/>
  <c r="R25" i="31"/>
  <c r="S25" i="31" s="1"/>
  <c r="F46" i="35"/>
  <c r="R42" i="37"/>
  <c r="R39" i="18"/>
  <c r="F23" i="34"/>
  <c r="H23" i="34" s="1"/>
  <c r="F51" i="35"/>
  <c r="H51" i="35" s="1"/>
  <c r="R47" i="18"/>
  <c r="R71" i="18"/>
  <c r="S71" i="18" s="1"/>
  <c r="R71" i="31"/>
  <c r="R89" i="37"/>
  <c r="S33" i="37"/>
  <c r="S29" i="37"/>
  <c r="H35" i="31"/>
  <c r="H19" i="35"/>
  <c r="J19" i="35" s="1"/>
  <c r="K19" i="35" s="1"/>
  <c r="E17" i="17" s="1"/>
  <c r="H20" i="31"/>
  <c r="G36" i="36"/>
  <c r="G96" i="37"/>
  <c r="H36" i="37"/>
  <c r="T57" i="31"/>
  <c r="S57" i="31"/>
  <c r="S33" i="31"/>
  <c r="T33" i="31"/>
  <c r="S31" i="31"/>
  <c r="T31" i="31"/>
  <c r="G93" i="34"/>
  <c r="H93" i="34"/>
  <c r="H57" i="35"/>
  <c r="G57" i="35"/>
  <c r="T44" i="33"/>
  <c r="S44" i="33"/>
  <c r="H85" i="34"/>
  <c r="G85" i="34"/>
  <c r="S41" i="31"/>
  <c r="T41" i="31"/>
  <c r="S86" i="31"/>
  <c r="T78" i="31"/>
  <c r="R63" i="32"/>
  <c r="R93" i="32"/>
  <c r="R74" i="32"/>
  <c r="T56" i="36"/>
  <c r="S78" i="36"/>
  <c r="S64" i="36"/>
  <c r="S34" i="36"/>
  <c r="T46" i="36"/>
  <c r="R96" i="32"/>
  <c r="R90" i="32"/>
  <c r="R68" i="32"/>
  <c r="R85" i="32"/>
  <c r="R49" i="32"/>
  <c r="T32" i="36"/>
  <c r="T50" i="36"/>
  <c r="S89" i="36"/>
  <c r="F25" i="33"/>
  <c r="F59" i="40"/>
  <c r="F59" i="18"/>
  <c r="F81" i="33"/>
  <c r="H67" i="34"/>
  <c r="G67" i="34"/>
  <c r="F79" i="33"/>
  <c r="F75" i="18"/>
  <c r="S48" i="37"/>
  <c r="T48" i="37"/>
  <c r="H42" i="34"/>
  <c r="G42" i="34"/>
  <c r="F42" i="37"/>
  <c r="F42" i="33"/>
  <c r="R46" i="33"/>
  <c r="F29" i="33"/>
  <c r="F97" i="18"/>
  <c r="R97" i="33"/>
  <c r="F75" i="35"/>
  <c r="R75" i="33"/>
  <c r="R67" i="33"/>
  <c r="R57" i="18"/>
  <c r="G33" i="34"/>
  <c r="H33" i="34"/>
  <c r="F51" i="33"/>
  <c r="F51" i="18"/>
  <c r="H51" i="18" s="1"/>
  <c r="R85" i="33"/>
  <c r="F49" i="33"/>
  <c r="F45" i="33"/>
  <c r="F43" i="18"/>
  <c r="G43" i="18" s="1"/>
  <c r="F41" i="33"/>
  <c r="F41" i="18"/>
  <c r="G41" i="18" s="1"/>
  <c r="F31" i="37"/>
  <c r="F95" i="33"/>
  <c r="F37" i="33"/>
  <c r="G89" i="34"/>
  <c r="H89" i="34"/>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S61" i="31"/>
  <c r="T61" i="31"/>
  <c r="G35" i="36"/>
  <c r="H35" i="36"/>
  <c r="S23" i="35"/>
  <c r="T23" i="35"/>
  <c r="T96" i="35"/>
  <c r="S96" i="35"/>
  <c r="T42" i="35"/>
  <c r="S42" i="35"/>
  <c r="S90" i="35"/>
  <c r="T90" i="35"/>
  <c r="K10" i="32"/>
  <c r="K9" i="32"/>
  <c r="K12" i="32"/>
  <c r="S55" i="31"/>
  <c r="T55" i="31"/>
  <c r="S29" i="31"/>
  <c r="T29" i="31"/>
  <c r="T76" i="31"/>
  <c r="S76" i="31"/>
  <c r="S59" i="18"/>
  <c r="T89" i="18"/>
  <c r="T59" i="18"/>
  <c r="S86" i="18"/>
  <c r="T86" i="18"/>
  <c r="S97" i="18"/>
  <c r="S43" i="35"/>
  <c r="T43" i="35"/>
  <c r="T97" i="35"/>
  <c r="S97" i="35"/>
  <c r="T40" i="35"/>
  <c r="S40" i="35"/>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S76" i="18"/>
  <c r="T25" i="35"/>
  <c r="T96" i="18"/>
  <c r="T81" i="18"/>
  <c r="S91" i="18"/>
  <c r="S82" i="18"/>
  <c r="T52" i="18"/>
  <c r="S35" i="18"/>
  <c r="T56" i="35"/>
  <c r="T88" i="18"/>
  <c r="S84" i="18"/>
  <c r="S29" i="18"/>
  <c r="T68" i="18"/>
  <c r="E90" i="38"/>
  <c r="E45" i="38"/>
  <c r="T49" i="35"/>
  <c r="S50" i="35"/>
  <c r="S56" i="36"/>
  <c r="T78" i="36"/>
  <c r="T64" i="36"/>
  <c r="T34" i="36"/>
  <c r="T74" i="36"/>
  <c r="T33" i="36"/>
  <c r="D20" i="38"/>
  <c r="D25" i="38"/>
  <c r="D28" i="38"/>
  <c r="D13" i="38"/>
  <c r="D30" i="38"/>
  <c r="D70" i="38"/>
  <c r="S38" i="36"/>
  <c r="S50" i="36"/>
  <c r="T89" i="36"/>
  <c r="T74" i="35"/>
  <c r="S74" i="35"/>
  <c r="T35" i="31"/>
  <c r="S35" i="31"/>
  <c r="T21" i="31"/>
  <c r="S21" i="31"/>
  <c r="G96" i="36"/>
  <c r="H96" i="36"/>
  <c r="H94" i="36"/>
  <c r="T82" i="35"/>
  <c r="S82" i="35"/>
  <c r="S65" i="35"/>
  <c r="T65" i="35"/>
  <c r="S38" i="35"/>
  <c r="T38" i="35"/>
  <c r="T39" i="35"/>
  <c r="S39" i="35"/>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T31" i="35"/>
  <c r="S31" i="35"/>
  <c r="S26" i="35"/>
  <c r="T26" i="35"/>
  <c r="S55" i="35"/>
  <c r="T55" i="35"/>
  <c r="S98" i="40"/>
  <c r="S93" i="40"/>
  <c r="T95" i="40"/>
  <c r="T99" i="40"/>
  <c r="T86" i="35"/>
  <c r="S86" i="35"/>
  <c r="S34" i="35"/>
  <c r="T34" i="35"/>
  <c r="S70" i="31"/>
  <c r="T70" i="31"/>
  <c r="S48" i="31"/>
  <c r="T48"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9" i="18"/>
  <c r="G99" i="18"/>
  <c r="K9" i="40"/>
  <c r="K12" i="40"/>
  <c r="K10" i="40"/>
  <c r="D87" i="38"/>
  <c r="S89" i="18"/>
  <c r="T79" i="18"/>
  <c r="S67" i="18"/>
  <c r="S73" i="18"/>
  <c r="T76" i="18"/>
  <c r="S53" i="18"/>
  <c r="S52" i="18"/>
  <c r="T35" i="18"/>
  <c r="S80" i="18"/>
  <c r="T31" i="18"/>
  <c r="E71" i="3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77" i="38"/>
  <c r="E43" i="38"/>
  <c r="E25"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59" i="36" l="1"/>
  <c r="S58" i="37"/>
  <c r="T81" i="31"/>
  <c r="S36" i="18"/>
  <c r="G61" i="33"/>
  <c r="G61" i="35"/>
  <c r="G35" i="18"/>
  <c r="H35" i="35"/>
  <c r="S96" i="33"/>
  <c r="S20" i="31"/>
  <c r="G34" i="34"/>
  <c r="G99" i="36"/>
  <c r="H37" i="36"/>
  <c r="G58" i="31"/>
  <c r="G64" i="37"/>
  <c r="G58" i="34"/>
  <c r="H65" i="18"/>
  <c r="S51" i="18"/>
  <c r="H44" i="36"/>
  <c r="T63" i="31"/>
  <c r="G54" i="31"/>
  <c r="G53" i="36"/>
  <c r="T77" i="18"/>
  <c r="G52" i="34"/>
  <c r="T90" i="31"/>
  <c r="S72" i="37"/>
  <c r="T69" i="31"/>
  <c r="H32" i="33"/>
  <c r="H94" i="37"/>
  <c r="G52" i="18"/>
  <c r="H61" i="36"/>
  <c r="S83" i="31"/>
  <c r="H50" i="33"/>
  <c r="T85" i="37"/>
  <c r="H64" i="34"/>
  <c r="H72" i="34"/>
  <c r="H84" i="34"/>
  <c r="G63" i="18"/>
  <c r="T38" i="31"/>
  <c r="G58" i="18"/>
  <c r="T87" i="18"/>
  <c r="S83" i="33"/>
  <c r="G19" i="37"/>
  <c r="I19" i="37" s="1"/>
  <c r="J20" i="37" s="1"/>
  <c r="K20" i="37" s="1"/>
  <c r="J18" i="17" s="1"/>
  <c r="S61" i="18"/>
  <c r="G72" i="31"/>
  <c r="T42" i="31"/>
  <c r="H36" i="34"/>
  <c r="T42" i="18"/>
  <c r="G84" i="37"/>
  <c r="T73" i="33"/>
  <c r="H86" i="36"/>
  <c r="H62" i="37"/>
  <c r="G68" i="18"/>
  <c r="S55" i="37"/>
  <c r="S98" i="18"/>
  <c r="G35" i="37"/>
  <c r="S68" i="31"/>
  <c r="T88" i="33"/>
  <c r="G42" i="31"/>
  <c r="S32" i="33"/>
  <c r="H83" i="31"/>
  <c r="G76" i="31"/>
  <c r="T21" i="37"/>
  <c r="H82" i="31"/>
  <c r="G70" i="18"/>
  <c r="G87" i="36"/>
  <c r="D79" i="38"/>
  <c r="H53" i="37"/>
  <c r="H87" i="35"/>
  <c r="T51" i="33"/>
  <c r="D59" i="38"/>
  <c r="D55" i="38"/>
  <c r="H19" i="36"/>
  <c r="J19" i="36" s="1"/>
  <c r="K19" i="36" s="1"/>
  <c r="I17" i="17" s="1"/>
  <c r="H58" i="36"/>
  <c r="G36" i="35"/>
  <c r="G22" i="36"/>
  <c r="H92" i="37"/>
  <c r="H68" i="31"/>
  <c r="S57" i="33"/>
  <c r="T36" i="31"/>
  <c r="S62" i="33"/>
  <c r="G34" i="36"/>
  <c r="H87" i="31"/>
  <c r="D48" i="38"/>
  <c r="T69" i="37"/>
  <c r="T94" i="33"/>
  <c r="S52" i="33"/>
  <c r="H61" i="34"/>
  <c r="G50" i="34"/>
  <c r="H24" i="36"/>
  <c r="G48" i="36"/>
  <c r="G83" i="36"/>
  <c r="G84" i="36"/>
  <c r="G78" i="36"/>
  <c r="H51" i="36"/>
  <c r="H52" i="31"/>
  <c r="H81" i="36"/>
  <c r="G60" i="37"/>
  <c r="H61" i="18"/>
  <c r="E41" i="38"/>
  <c r="H45" i="34"/>
  <c r="H69" i="18"/>
  <c r="G55" i="18"/>
  <c r="G83" i="18"/>
  <c r="S55" i="18"/>
  <c r="S54" i="18"/>
  <c r="H99" i="34"/>
  <c r="T60" i="18"/>
  <c r="G86" i="18"/>
  <c r="H73" i="34"/>
  <c r="T49" i="33"/>
  <c r="G96" i="33"/>
  <c r="H75" i="31"/>
  <c r="S26" i="18"/>
  <c r="G98" i="18"/>
  <c r="G80" i="31"/>
  <c r="G60" i="18"/>
  <c r="H81" i="34"/>
  <c r="S93" i="33"/>
  <c r="T79" i="31"/>
  <c r="S59" i="31"/>
  <c r="S48" i="18"/>
  <c r="H67" i="31"/>
  <c r="H83" i="34"/>
  <c r="S72" i="18"/>
  <c r="G64" i="35"/>
  <c r="G66" i="35"/>
  <c r="T22" i="37"/>
  <c r="T28" i="18"/>
  <c r="T34" i="31"/>
  <c r="G43" i="34"/>
  <c r="H48" i="35"/>
  <c r="H21" i="34"/>
  <c r="G48" i="31"/>
  <c r="T44" i="31"/>
  <c r="T33" i="33"/>
  <c r="T44" i="37"/>
  <c r="S46" i="31"/>
  <c r="S40" i="37"/>
  <c r="T45" i="18"/>
  <c r="G31" i="34"/>
  <c r="T47" i="33"/>
  <c r="T41" i="33"/>
  <c r="T47" i="37"/>
  <c r="T34" i="18"/>
  <c r="S42" i="33"/>
  <c r="G44" i="35"/>
  <c r="J20" i="31"/>
  <c r="K20" i="31" s="1"/>
  <c r="D18" i="17" s="1"/>
  <c r="G32" i="35"/>
  <c r="G34" i="18"/>
  <c r="H38" i="37"/>
  <c r="S32" i="18"/>
  <c r="G20" i="34"/>
  <c r="H22" i="34"/>
  <c r="S21" i="18"/>
  <c r="H38" i="35"/>
  <c r="G25" i="34"/>
  <c r="T24" i="37"/>
  <c r="S22" i="31"/>
  <c r="T27" i="31"/>
  <c r="T23" i="33"/>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2" i="36" l="1"/>
  <c r="I20" i="40"/>
  <c r="J21" i="40" s="1"/>
  <c r="K21" i="40" s="1"/>
  <c r="K19" i="17" s="1"/>
  <c r="K13" i="38"/>
  <c r="I20" i="34"/>
  <c r="I21" i="34" s="1"/>
  <c r="J22" i="34" s="1"/>
  <c r="L15" i="38"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I21" i="18"/>
  <c r="V20" i="32"/>
  <c r="W20" i="32" s="1"/>
  <c r="W18" i="17" s="1"/>
  <c r="U20" i="40"/>
  <c r="V21" i="40" s="1"/>
  <c r="W21" i="40" s="1"/>
  <c r="AB19" i="17" s="1"/>
  <c r="I20" i="32"/>
  <c r="J21" i="32" s="1"/>
  <c r="J20" i="32"/>
  <c r="U21" i="36"/>
  <c r="V21" i="36"/>
  <c r="W21" i="36" s="1"/>
  <c r="Z19" i="17" s="1"/>
  <c r="V20" i="40"/>
  <c r="W20" i="40" s="1"/>
  <c r="AB18" i="17" s="1"/>
  <c r="U20" i="32"/>
  <c r="V21" i="32" s="1"/>
  <c r="W21" i="32" s="1"/>
  <c r="W19" i="17" s="1"/>
  <c r="I21" i="40" l="1"/>
  <c r="J22" i="40" s="1"/>
  <c r="K22" i="40" s="1"/>
  <c r="K20" i="17" s="1"/>
  <c r="I22" i="34"/>
  <c r="J23" i="34" s="1"/>
  <c r="K23" i="34" s="1"/>
  <c r="G21" i="17" s="1"/>
  <c r="K22" i="34"/>
  <c r="G20" i="17" s="1"/>
  <c r="J21" i="34"/>
  <c r="L14" i="38" s="1"/>
  <c r="L17" i="17"/>
  <c r="E12" i="28" s="1"/>
  <c r="M12" i="38" s="1"/>
  <c r="K22" i="31"/>
  <c r="D20" i="17" s="1"/>
  <c r="K20" i="34"/>
  <c r="G18" i="17" s="1"/>
  <c r="L16" i="38"/>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I23" i="34" l="1"/>
  <c r="J24" i="34" s="1"/>
  <c r="K24" i="34" s="1"/>
  <c r="G22" i="17" s="1"/>
  <c r="K21" i="34"/>
  <c r="G19" i="17" s="1"/>
  <c r="L19" i="17" s="1"/>
  <c r="O19" i="17" s="1"/>
  <c r="O17" i="17"/>
  <c r="L18" i="17"/>
  <c r="E13" i="28" s="1"/>
  <c r="M13" i="38" s="1"/>
  <c r="I24" i="34"/>
  <c r="J25" i="34" s="1"/>
  <c r="K25" i="34" s="1"/>
  <c r="G23"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L17" i="38" l="1"/>
  <c r="O18" i="17"/>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J26" i="34"/>
  <c r="K26" i="34" s="1"/>
  <c r="G24" i="17" s="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l="1"/>
  <c r="K29" i="36" s="1"/>
  <c r="I27" i="17" s="1"/>
  <c r="I29" i="34"/>
  <c r="J30" i="34"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30" i="34" l="1"/>
  <c r="I31" i="34" s="1"/>
  <c r="B30" i="35"/>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J31" i="34" l="1"/>
  <c r="L24" i="38" s="1"/>
  <c r="AC25" i="17"/>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K31" i="34" l="1"/>
  <c r="G29" i="17" s="1"/>
  <c r="B32" i="40"/>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<sst xmlns="http://schemas.openxmlformats.org/spreadsheetml/2006/main" count="1446" uniqueCount="343">
  <si>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</si>
  <si>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</si>
  <si>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</si>
  <si>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</si>
  <si>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</si>
  <si>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</si>
  <si>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</si>
  <si>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</si>
  <si>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</si>
  <si>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</si>
  <si>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</si>
  <si>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</si>
  <si>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</si>
  <si>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</si>
  <si>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</si>
  <si>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</si>
  <si>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</si>
  <si>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</si>
  <si>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</si>
  <si>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</si>
  <si>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</si>
  <si>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</si>
  <si>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</si>
  <si>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</si>
  <si>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</si>
  <si>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</si>
  <si>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</si>
  <si>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</si>
  <si>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</si>
  <si>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</si>
  <si>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</si>
  <si>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</si>
  <si>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</si>
  <si>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</si>
  <si>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</si>
  <si>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</si>
  <si>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</si>
  <si>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</si>
  <si>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</si>
  <si>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</si>
  <si>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</si>
  <si>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</si>
  <si>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</si>
  <si>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</si>
  <si>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</si>
  <si>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</si>
  <si>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</si>
  <si>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</si>
  <si>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</si>
  <si>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</si>
  <si>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</si>
  <si>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</si>
  <si>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</si>
  <si>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</si>
  <si>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</si>
  <si>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</si>
  <si>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</si>
  <si>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</si>
  <si>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</si>
  <si>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</si>
  <si>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</si>
  <si>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</si>
  <si>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</si>
  <si>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</si>
  <si>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</si>
  <si>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</si>
  <si>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</si>
  <si>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</si>
  <si>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</si>
  <si>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</si>
  <si>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</si>
  <si>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</si>
  <si>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</si>
  <si>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</si>
  <si>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</si>
  <si>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</si>
  <si>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</si>
  <si>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</si>
  <si>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</si>
  <si>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</si>
  <si>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</si>
  <si>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</si>
  <si>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</si>
  <si>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</si>
  <si>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</si>
  <si>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</si>
  <si>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</si>
  <si>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</si>
  <si>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</si>
  <si>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</si>
  <si>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</si>
  <si>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</si>
  <si>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</si>
  <si>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</si>
  <si>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</si>
  <si>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</si>
  <si>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</si>
  <si>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</si>
  <si>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</si>
  <si>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</si>
  <si>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</si>
  <si>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</si>
  <si>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</si>
  <si>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</si>
  <si>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</si>
  <si>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</si>
  <si>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</si>
  <si>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</si>
  <si>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</si>
  <si>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</si>
  <si>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</si>
  <si>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</si>
  <si>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</si>
  <si>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</si>
  <si>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</si>
  <si>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</si>
  <si>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</si>
  <si>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</si>
  <si>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</si>
  <si>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</si>
  <si>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</si>
  <si>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</si>
  <si>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</si>
  <si>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</si>
  <si>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</si>
  <si>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</si>
  <si>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</si>
  <si>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</si>
  <si>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</si>
  <si>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</si>
  <si>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</si>
  <si>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</si>
  <si>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</si>
  <si>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</si>
  <si>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</si>
  <si>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</si>
  <si>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</si>
  <si>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</si>
  <si>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</si>
  <si>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</si>
  <si>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</si>
  <si>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</si>
  <si>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</si>
  <si>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</si>
  <si>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</si>
  <si>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</si>
  <si>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</si>
  <si>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</si>
  <si>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</si>
  <si>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</si>
  <si>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</si>
  <si>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</si>
  <si>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</si>
  <si>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</si>
  <si>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</si>
  <si>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</si>
  <si>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</si>
  <si>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</si>
  <si>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</si>
  <si>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</si>
  <si>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</si>
  <si>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</si>
  <si>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</si>
  <si>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</si>
  <si>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</si>
  <si>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</si>
  <si>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</si>
  <si>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</si>
  <si>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</si>
  <si>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</si>
  <si>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</si>
  <si>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</si>
  <si>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</si>
  <si>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</si>
  <si>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</si>
  <si>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</si>
  <si>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</si>
  <si>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</si>
  <si>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</si>
  <si>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</si>
  <si>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</si>
  <si>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</si>
  <si>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</si>
  <si>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</si>
  <si>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</si>
  <si>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</si>
  <si>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</si>
  <si>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</si>
  <si>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</si>
  <si>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</si>
  <si>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</si>
  <si>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</si>
  <si>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</si>
  <si>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</si>
  <si>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</si>
  <si>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</si>
  <si>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</si>
  <si>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</si>
  <si>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</si>
  <si>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</si>
  <si>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</si>
  <si>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</si>
  <si>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</si>
  <si>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</si>
  <si>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</si>
  <si>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</si>
  <si>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</si>
  <si>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</si>
  <si>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</si>
  <si>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</si>
  <si>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</si>
  <si>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</si>
  <si>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</si>
  <si>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</si>
  <si>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</si>
  <si>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</si>
  <si>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</si>
  <si>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</si>
  <si>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</si>
  <si>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</si>
  <si>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</si>
  <si>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</si>
  <si>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</si>
  <si>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</si>
  <si>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</si>
  <si>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</si>
  <si>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</si>
  <si>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</si>
  <si>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</si>
  <si>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</si>
  <si>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</si>
  <si>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</si>
  <si>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</si>
  <si>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</si>
  <si>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</si>
  <si>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</si>
  <si>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</si>
  <si>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</si>
  <si>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</si>
  <si>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</si>
  <si>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</si>
  <si>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</si>
  <si>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</si>
  <si>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</si>
  <si>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</si>
  <si>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</si>
  <si>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</si>
  <si>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</si>
  <si>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</si>
  <si>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</si>
  <si>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</si>
  <si>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</si>
  <si>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</si>
  <si>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</si>
  <si>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</si>
  <si>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</si>
  <si>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</si>
  <si>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</si>
  <si>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</si>
  <si>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</si>
  <si>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</si>
  <si>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</si>
  <si>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</si>
  <si>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</si>
  <si>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</si>
  <si>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</si>
  <si>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</si>
  <si>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</si>
  <si>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</si>
  <si>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</si>
  <si>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</si>
  <si>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</si>
  <si>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</si>
  <si>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</si>
  <si>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</si>
  <si>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</si>
  <si>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</si>
  <si>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</si>
  <si>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</si>
  <si>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</si>
  <si>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</si>
  <si>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</si>
  <si>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</si>
  <si>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</si>
  <si>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</si>
  <si>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</si>
  <si>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</si>
  <si>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</si>
  <si>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</si>
  <si>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</si>
  <si>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</si>
  <si>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</si>
  <si>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</si>
  <si>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</si>
  <si>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</si>
  <si>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</si>
  <si>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</si>
  <si>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</si>
  <si>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</si>
  <si>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</si>
  <si>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</si>
  <si>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</si>
  <si>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</si>
  <si>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</si>
  <si>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</si>
  <si>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</si>
  <si>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</si>
  <si>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</si>
  <si>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</si>
  <si>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</si>
  <si>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</si>
  <si>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</si>
  <si>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</si>
  <si>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</si>
  <si>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</si>
  <si>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</si>
  <si>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</si>
  <si>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</si>
  <si>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</si>
  <si>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</si>
  <si>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</si>
  <si>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</si>
  <si>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</si>
  <si>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</si>
  <si>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</si>
  <si>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</si>
  <si>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</si>
  <si>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</si>
  <si>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</si>
  <si>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</si>
  <si>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</si>
  <si>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</si>
  <si>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</si>
  <si>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</si>
  <si>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</si>
  <si>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</si>
  <si>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</si>
  <si>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</si>
  <si>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</si>
  <si>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</si>
  <si>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</si>
  <si>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</si>
  <si>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Kutai Barat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</si>
</sst>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ont>
  </fonts>
  <fills count="2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
      <patternFill patternType="solid">
        <fgColor theme="8" tint="0.39997558519241921"/>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7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7"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10" fontId="1" fillId="14" borderId="0" xfId="2" applyNumberFormat="1" applyFont="1" applyFill="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20" xfId="0" applyFont="1" applyFill="1" applyBorder="1" applyAlignment="1">
      <alignment vertical="center" wrapText="1"/>
    </xf>
    <xf numFmtId="0" fontId="1" fillId="0" borderId="0" xfId="0" applyFont="1" applyAlignment="1">
      <alignment vertical="center" wrapText="1"/>
    </xf>
    <xf numFmtId="0" fontId="1" fillId="2" borderId="26"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6" xfId="0" applyFont="1" applyFill="1" applyBorder="1" applyAlignment="1">
      <alignment vertical="center" wrapText="1"/>
    </xf>
    <xf numFmtId="0" fontId="1" fillId="5" borderId="27" xfId="0" applyFont="1" applyFill="1" applyBorder="1" applyAlignment="1" applyProtection="1">
      <alignment horizontal="center" vertical="center" wrapText="1"/>
      <protection locked="0"/>
    </xf>
    <xf numFmtId="0" fontId="1" fillId="5" borderId="28" xfId="0" applyFont="1" applyFill="1" applyBorder="1" applyAlignment="1" applyProtection="1">
      <alignment horizontal="center" vertical="center" wrapText="1"/>
      <protection locked="0"/>
    </xf>
    <xf numFmtId="0" fontId="1" fillId="5" borderId="21" xfId="0" applyFont="1" applyFill="1" applyBorder="1" applyAlignment="1" applyProtection="1">
      <alignment vertical="center" wrapText="1"/>
      <protection locked="0"/>
    </xf>
    <xf numFmtId="0" fontId="1" fillId="5" borderId="26" xfId="0" applyFont="1" applyFill="1" applyBorder="1" applyAlignment="1" applyProtection="1">
      <alignment vertical="center" wrapText="1"/>
      <protection locked="0"/>
    </xf>
    <xf numFmtId="0" fontId="1" fillId="2" borderId="7"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2" borderId="52" xfId="0" applyFont="1" applyFill="1" applyBorder="1" applyAlignment="1">
      <alignment vertical="center" wrapText="1"/>
    </xf>
    <xf numFmtId="0" fontId="1" fillId="2" borderId="31" xfId="0" applyFont="1" applyFill="1" applyBorder="1" applyAlignment="1">
      <alignment horizontal="center" vertical="center" wrapText="1"/>
    </xf>
    <xf numFmtId="0" fontId="1" fillId="2" borderId="25" xfId="0" applyFont="1" applyFill="1" applyBorder="1" applyAlignment="1">
      <alignment vertical="center" wrapText="1"/>
    </xf>
    <xf numFmtId="9" fontId="1" fillId="5" borderId="29" xfId="3" applyFont="1" applyFill="1" applyBorder="1" applyAlignment="1" applyProtection="1">
      <alignment horizontal="center" vertical="center" wrapText="1"/>
      <protection locked="0"/>
    </xf>
    <xf numFmtId="9" fontId="1" fillId="5" borderId="30" xfId="3" applyFont="1" applyFill="1" applyBorder="1" applyAlignment="1" applyProtection="1">
      <alignment horizontal="center" vertical="center" wrapText="1"/>
      <protection locked="0"/>
    </xf>
    <xf numFmtId="0" fontId="1" fillId="5" borderId="1" xfId="0" applyFont="1" applyFill="1" applyBorder="1" applyAlignment="1" applyProtection="1">
      <alignment vertical="center" wrapText="1"/>
      <protection locked="0"/>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0" borderId="11" xfId="0" applyFont="1" applyFill="1" applyBorder="1" applyAlignment="1">
      <alignment horizontal="center" vertical="center"/>
    </xf>
    <xf numFmtId="9" fontId="1" fillId="5" borderId="38" xfId="0" applyNumberFormat="1" applyFont="1" applyFill="1" applyBorder="1" applyAlignment="1" applyProtection="1">
      <alignment vertical="center"/>
      <protection locked="0"/>
    </xf>
    <xf numFmtId="9" fontId="1" fillId="5" borderId="51" xfId="0" applyNumberFormat="1" applyFont="1" applyFill="1" applyBorder="1" applyAlignment="1" applyProtection="1">
      <alignment vertical="center"/>
      <protection locked="0"/>
    </xf>
    <xf numFmtId="9" fontId="1" fillId="0" borderId="19" xfId="0" applyNumberFormat="1" applyFont="1" applyFill="1" applyBorder="1" applyAlignment="1">
      <alignment vertical="center"/>
    </xf>
    <xf numFmtId="0" fontId="1" fillId="5" borderId="3" xfId="0" applyFont="1" applyFill="1" applyBorder="1" applyAlignment="1" applyProtection="1">
      <alignment vertical="center"/>
      <protection locked="0"/>
    </xf>
    <xf numFmtId="2" fontId="1" fillId="0" borderId="3" xfId="0" applyNumberFormat="1" applyFont="1" applyFill="1" applyBorder="1" applyAlignment="1">
      <alignment vertical="center"/>
    </xf>
    <xf numFmtId="2" fontId="1" fillId="0" borderId="55" xfId="0" applyNumberFormat="1" applyFont="1" applyFill="1" applyBorder="1" applyAlignment="1">
      <alignment vertical="center"/>
    </xf>
    <xf numFmtId="0" fontId="1" fillId="0" borderId="2" xfId="0" applyFont="1" applyBorder="1" applyAlignment="1">
      <alignment horizontal="center" vertical="center"/>
    </xf>
    <xf numFmtId="9" fontId="1" fillId="5" borderId="29" xfId="0" applyNumberFormat="1" applyFont="1" applyFill="1" applyBorder="1" applyAlignment="1" applyProtection="1">
      <alignment vertical="center"/>
      <protection locked="0"/>
    </xf>
    <xf numFmtId="9" fontId="1" fillId="5" borderId="30" xfId="0" applyNumberFormat="1" applyFont="1" applyFill="1" applyBorder="1" applyAlignment="1" applyProtection="1">
      <alignment vertical="center"/>
      <protection locked="0"/>
    </xf>
    <xf numFmtId="9" fontId="1" fillId="0" borderId="9" xfId="0" applyNumberFormat="1" applyFont="1" applyFill="1" applyBorder="1" applyAlignment="1">
      <alignment vertical="center"/>
    </xf>
    <xf numFmtId="0" fontId="1" fillId="5" borderId="1" xfId="0" applyFont="1" applyFill="1" applyBorder="1" applyAlignment="1" applyProtection="1">
      <alignment vertical="center"/>
      <protection locked="0"/>
    </xf>
    <xf numFmtId="0" fontId="1" fillId="0" borderId="8" xfId="0" applyFont="1" applyBorder="1" applyAlignment="1">
      <alignment horizontal="center" vertical="center"/>
    </xf>
    <xf numFmtId="9" fontId="1" fillId="5" borderId="5" xfId="0" applyNumberFormat="1" applyFont="1" applyFill="1" applyBorder="1" applyAlignment="1" applyProtection="1">
      <alignment vertical="center"/>
      <protection locked="0"/>
    </xf>
    <xf numFmtId="9" fontId="1" fillId="5" borderId="6" xfId="0" applyNumberFormat="1" applyFont="1" applyFill="1" applyBorder="1" applyAlignment="1" applyProtection="1">
      <alignment vertical="center"/>
      <protection locked="0"/>
    </xf>
    <xf numFmtId="9" fontId="1" fillId="0" borderId="18" xfId="0" applyNumberFormat="1" applyFont="1" applyFill="1" applyBorder="1" applyAlignment="1">
      <alignment vertical="center"/>
    </xf>
    <xf numFmtId="0" fontId="1" fillId="5" borderId="20" xfId="0" applyFont="1" applyFill="1" applyBorder="1" applyAlignment="1" applyProtection="1">
      <alignment vertical="center"/>
      <protection locked="0"/>
    </xf>
    <xf numFmtId="2" fontId="1" fillId="0" borderId="20" xfId="0" applyNumberFormat="1" applyFont="1" applyFill="1" applyBorder="1" applyAlignment="1">
      <alignment vertical="center"/>
    </xf>
    <xf numFmtId="0" fontId="1" fillId="0" borderId="0" xfId="0" applyFont="1" applyFill="1" applyAlignment="1">
      <alignment vertical="center"/>
    </xf>
    <xf numFmtId="43" fontId="1" fillId="0" borderId="56" xfId="4" applyFont="1" applyFill="1" applyBorder="1" applyAlignment="1">
      <alignment vertical="center"/>
    </xf>
    <xf numFmtId="43" fontId="1" fillId="0" borderId="51" xfId="4" applyFont="1" applyFill="1" applyBorder="1" applyAlignment="1">
      <alignment vertical="center"/>
    </xf>
    <xf numFmtId="43" fontId="1" fillId="0" borderId="25" xfId="4" applyFont="1" applyFill="1" applyBorder="1" applyAlignment="1">
      <alignment vertical="center"/>
    </xf>
    <xf numFmtId="43" fontId="1" fillId="0" borderId="3" xfId="4" applyFont="1" applyFill="1" applyBorder="1" applyAlignment="1">
      <alignment vertical="center"/>
    </xf>
    <xf numFmtId="43" fontId="1" fillId="0" borderId="47" xfId="4" applyFont="1" applyFill="1" applyBorder="1" applyAlignment="1">
      <alignment vertical="center"/>
    </xf>
    <xf numFmtId="43" fontId="1" fillId="0" borderId="25" xfId="4" applyFont="1" applyFill="1" applyBorder="1" applyAlignment="1" applyProtection="1">
      <alignment vertical="center"/>
    </xf>
    <xf numFmtId="43" fontId="1" fillId="11" borderId="0" xfId="4" applyFont="1" applyFill="1" applyBorder="1" applyAlignment="1">
      <alignment vertical="center"/>
    </xf>
    <xf numFmtId="43" fontId="1" fillId="8" borderId="25" xfId="4" applyFont="1" applyFill="1" applyBorder="1" applyAlignment="1">
      <alignment vertical="center"/>
    </xf>
    <xf numFmtId="43" fontId="1" fillId="0" borderId="43" xfId="4" applyFont="1" applyFill="1" applyBorder="1" applyAlignment="1">
      <alignment vertical="center"/>
    </xf>
    <xf numFmtId="43" fontId="1" fillId="0" borderId="30" xfId="4" applyFont="1" applyFill="1" applyBorder="1" applyAlignment="1">
      <alignment vertical="center"/>
    </xf>
    <xf numFmtId="43" fontId="1" fillId="0" borderId="1" xfId="4" applyFont="1" applyFill="1" applyBorder="1" applyAlignment="1">
      <alignment vertical="center"/>
    </xf>
    <xf numFmtId="43" fontId="1" fillId="0" borderId="48" xfId="4" applyFont="1" applyFill="1" applyBorder="1" applyAlignment="1">
      <alignment vertical="center"/>
    </xf>
    <xf numFmtId="43" fontId="1" fillId="0" borderId="1" xfId="4" applyFont="1" applyFill="1" applyBorder="1" applyAlignment="1" applyProtection="1">
      <alignment vertical="center"/>
    </xf>
    <xf numFmtId="43" fontId="1" fillId="8" borderId="1" xfId="4" applyFont="1" applyFill="1" applyBorder="1" applyAlignment="1">
      <alignment vertical="center"/>
    </xf>
    <xf numFmtId="9" fontId="1" fillId="24" borderId="29" xfId="2" applyNumberFormat="1" applyFont="1" applyFill="1" applyBorder="1" applyAlignment="1" applyProtection="1">
      <alignment horizontal="center" vertical="center" wrapText="1"/>
      <protection locked="0"/>
    </xf>
    <xf numFmtId="9" fontId="1" fillId="24" borderId="30" xfId="2" applyNumberFormat="1" applyFont="1" applyFill="1" applyBorder="1" applyAlignment="1" applyProtection="1">
      <alignment horizontal="center" vertical="center" wrapText="1"/>
      <protection locked="0"/>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2"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Kubar/KUBA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BAR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C30">
            <v>8.3935086840000004</v>
          </cell>
        </row>
        <row r="31">
          <cell r="C31">
            <v>8.5936051080000002</v>
          </cell>
        </row>
        <row r="32">
          <cell r="C32">
            <v>8.7618315840000012</v>
          </cell>
        </row>
        <row r="33">
          <cell r="C33">
            <v>8.8560236159999999</v>
          </cell>
        </row>
        <row r="34">
          <cell r="C34">
            <v>9.0905173920000006</v>
          </cell>
        </row>
        <row r="35">
          <cell r="C35">
            <v>9.4739430720000009</v>
          </cell>
        </row>
        <row r="36">
          <cell r="C36">
            <v>9.6033338280000002</v>
          </cell>
        </row>
        <row r="37">
          <cell r="C37">
            <v>9.7303204680000004</v>
          </cell>
        </row>
        <row r="38">
          <cell r="C38">
            <v>9.853916688</v>
          </cell>
        </row>
        <row r="39">
          <cell r="C39">
            <v>9.9726430320000006</v>
          </cell>
        </row>
        <row r="40">
          <cell r="C40">
            <v>10.176869604</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C29">
            <v>7.9585766400000004</v>
          </cell>
        </row>
        <row r="30">
          <cell r="C30">
            <v>8.0193800399999997</v>
          </cell>
        </row>
        <row r="31">
          <cell r="C31">
            <v>8.0707687200000002</v>
          </cell>
        </row>
        <row r="32">
          <cell r="C32">
            <v>8.1197476799999997</v>
          </cell>
        </row>
        <row r="33">
          <cell r="C33">
            <v>8.1727615200000017</v>
          </cell>
        </row>
        <row r="34">
          <cell r="C34">
            <v>8.1990442800000007</v>
          </cell>
        </row>
        <row r="35">
          <cell r="C35">
            <v>8.2767544380360007</v>
          </cell>
        </row>
        <row r="36">
          <cell r="C36">
            <v>8.0947609225935455</v>
          </cell>
        </row>
        <row r="37">
          <cell r="C37">
            <v>7.9167420137022688</v>
          </cell>
        </row>
        <row r="38">
          <cell r="C38">
            <v>7.7426116084972225</v>
          </cell>
        </row>
        <row r="39">
          <cell r="C39">
            <v>7.5722854512336957</v>
          </cell>
        </row>
        <row r="40">
          <cell r="C40">
            <v>7.405681094136396</v>
          </cell>
        </row>
        <row r="41">
          <cell r="C41">
            <v>7.242717859065932</v>
          </cell>
        </row>
        <row r="42">
          <cell r="C42">
            <v>7.0833167999858571</v>
          </cell>
        </row>
        <row r="43">
          <cell r="C43">
            <v>6.9274006662139058</v>
          </cell>
        </row>
        <row r="44">
          <cell r="C44">
            <v>6.7748938664413147</v>
          </cell>
        </row>
        <row r="45">
          <cell r="C45">
            <v>6.6257224335045297</v>
          </cell>
        </row>
        <row r="46">
          <cell r="C46">
            <v>6.4798139898938274</v>
          </cell>
        </row>
        <row r="47">
          <cell r="C47">
            <v>6.337097713983761</v>
          </cell>
        </row>
        <row r="48">
          <cell r="C48">
            <v>6.1977700000000011</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9" t="s">
        <v>212</v>
      </c>
      <c r="C7" s="779"/>
      <c r="D7" s="779"/>
      <c r="E7" s="779"/>
      <c r="F7" s="779"/>
      <c r="G7" s="779"/>
      <c r="H7" s="779"/>
      <c r="I7" s="779"/>
      <c r="J7" s="360"/>
      <c r="K7" s="360"/>
    </row>
    <row r="8" spans="2:11" s="9" customFormat="1">
      <c r="B8" s="10"/>
      <c r="C8" s="10"/>
      <c r="D8" s="10"/>
      <c r="E8" s="10"/>
      <c r="F8" s="10"/>
      <c r="G8" s="10"/>
      <c r="H8" s="10"/>
      <c r="I8" s="10"/>
      <c r="J8" s="10"/>
      <c r="K8" s="10"/>
    </row>
    <row r="9" spans="2:11" ht="44.1" customHeight="1">
      <c r="B9" s="780" t="s">
        <v>227</v>
      </c>
      <c r="C9" s="780"/>
      <c r="D9" s="780"/>
      <c r="E9" s="780"/>
      <c r="F9" s="780"/>
      <c r="G9" s="780"/>
      <c r="H9" s="780"/>
      <c r="I9" s="780"/>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43" t="str">
        <f>city</f>
        <v>Kutai Barat</v>
      </c>
      <c r="E2" s="844"/>
      <c r="F2" s="845"/>
    </row>
    <row r="3" spans="2:15" ht="13.5" thickBot="1">
      <c r="C3" s="490" t="s">
        <v>276</v>
      </c>
      <c r="D3" s="843" t="str">
        <f>province</f>
        <v>Kalimantan Timur</v>
      </c>
      <c r="E3" s="844"/>
      <c r="F3" s="845"/>
    </row>
    <row r="4" spans="2:15" ht="13.5" thickBot="1">
      <c r="B4" s="489"/>
      <c r="C4" s="490" t="s">
        <v>30</v>
      </c>
      <c r="D4" s="843">
        <v>0</v>
      </c>
      <c r="E4" s="844"/>
      <c r="F4" s="845"/>
      <c r="H4" s="846"/>
      <c r="I4" s="846"/>
      <c r="J4" s="846"/>
      <c r="K4" s="846"/>
    </row>
    <row r="5" spans="2:15">
      <c r="B5" s="489"/>
      <c r="H5" s="847"/>
      <c r="I5" s="847"/>
      <c r="J5" s="847"/>
      <c r="K5" s="847"/>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3.0687081133500001E-2</v>
      </c>
      <c r="E18" s="535">
        <v>0</v>
      </c>
      <c r="F18" s="535">
        <v>2.4267484850399999E-2</v>
      </c>
      <c r="G18" s="535">
        <v>2.0020675001580002E-2</v>
      </c>
      <c r="H18" s="535">
        <v>3.0475446091200002E-3</v>
      </c>
      <c r="I18" s="536">
        <v>0</v>
      </c>
      <c r="J18" s="537">
        <v>0</v>
      </c>
      <c r="K18" s="538">
        <v>0</v>
      </c>
      <c r="L18" s="535">
        <v>0</v>
      </c>
      <c r="M18" s="536">
        <v>0</v>
      </c>
      <c r="N18" s="471">
        <v>7.8022785594600005E-2</v>
      </c>
      <c r="O18" s="473">
        <f t="shared" ref="O18:O81" si="0">O17+N18</f>
        <v>7.8022785594600005E-2</v>
      </c>
    </row>
    <row r="19" spans="2:15">
      <c r="B19" s="470">
        <f>B18+1</f>
        <v>1951</v>
      </c>
      <c r="C19" s="533">
        <v>0</v>
      </c>
      <c r="D19" s="534">
        <v>3.1418643514499994E-2</v>
      </c>
      <c r="E19" s="535">
        <v>0</v>
      </c>
      <c r="F19" s="535">
        <v>2.4846007744800006E-2</v>
      </c>
      <c r="G19" s="535">
        <v>2.049795638946E-2</v>
      </c>
      <c r="H19" s="535">
        <v>3.12019632144E-3</v>
      </c>
      <c r="I19" s="536">
        <v>0</v>
      </c>
      <c r="J19" s="537">
        <v>0</v>
      </c>
      <c r="K19" s="538">
        <v>0</v>
      </c>
      <c r="L19" s="535">
        <v>0</v>
      </c>
      <c r="M19" s="536">
        <v>0</v>
      </c>
      <c r="N19" s="471">
        <v>7.9882803970200006E-2</v>
      </c>
      <c r="O19" s="473">
        <f t="shared" si="0"/>
        <v>0.1579055895648</v>
      </c>
    </row>
    <row r="20" spans="2:15">
      <c r="B20" s="470">
        <f t="shared" ref="B20:B83" si="1">B19+1</f>
        <v>1952</v>
      </c>
      <c r="C20" s="533">
        <v>0</v>
      </c>
      <c r="D20" s="534">
        <v>3.2033687796E-2</v>
      </c>
      <c r="E20" s="535">
        <v>0</v>
      </c>
      <c r="F20" s="535">
        <v>2.5332387590400008E-2</v>
      </c>
      <c r="G20" s="535">
        <v>2.0899219762080003E-2</v>
      </c>
      <c r="H20" s="535">
        <v>3.1812765811200005E-3</v>
      </c>
      <c r="I20" s="536">
        <v>0</v>
      </c>
      <c r="J20" s="537">
        <v>0</v>
      </c>
      <c r="K20" s="538">
        <v>0</v>
      </c>
      <c r="L20" s="535">
        <v>0</v>
      </c>
      <c r="M20" s="536">
        <v>0</v>
      </c>
      <c r="N20" s="471">
        <v>8.1446571729600015E-2</v>
      </c>
      <c r="O20" s="473">
        <f t="shared" si="0"/>
        <v>0.23935216129440001</v>
      </c>
    </row>
    <row r="21" spans="2:15">
      <c r="B21" s="470">
        <f t="shared" si="1"/>
        <v>1953</v>
      </c>
      <c r="C21" s="533">
        <v>0</v>
      </c>
      <c r="D21" s="534">
        <v>3.2378058504000003E-2</v>
      </c>
      <c r="E21" s="535">
        <v>0</v>
      </c>
      <c r="F21" s="535">
        <v>2.5604717529600005E-2</v>
      </c>
      <c r="G21" s="535">
        <v>2.1123891961920004E-2</v>
      </c>
      <c r="H21" s="535">
        <v>3.2154761548800004E-3</v>
      </c>
      <c r="I21" s="536">
        <v>0</v>
      </c>
      <c r="J21" s="537">
        <v>0</v>
      </c>
      <c r="K21" s="538">
        <v>0</v>
      </c>
      <c r="L21" s="535">
        <v>0</v>
      </c>
      <c r="M21" s="536">
        <v>0</v>
      </c>
      <c r="N21" s="471">
        <v>8.2322144150400026E-2</v>
      </c>
      <c r="O21" s="473">
        <f t="shared" si="0"/>
        <v>0.32167430544480002</v>
      </c>
    </row>
    <row r="22" spans="2:15">
      <c r="B22" s="470">
        <f t="shared" si="1"/>
        <v>1954</v>
      </c>
      <c r="C22" s="533">
        <v>0</v>
      </c>
      <c r="D22" s="534">
        <v>3.3235379297999995E-2</v>
      </c>
      <c r="E22" s="535">
        <v>0</v>
      </c>
      <c r="F22" s="535">
        <v>2.6282690755200001E-2</v>
      </c>
      <c r="G22" s="535">
        <v>2.1683219873040002E-2</v>
      </c>
      <c r="H22" s="535">
        <v>3.3006169785599997E-3</v>
      </c>
      <c r="I22" s="536">
        <v>0</v>
      </c>
      <c r="J22" s="537">
        <v>0</v>
      </c>
      <c r="K22" s="538">
        <v>0</v>
      </c>
      <c r="L22" s="535">
        <v>0</v>
      </c>
      <c r="M22" s="536">
        <v>0</v>
      </c>
      <c r="N22" s="471">
        <v>8.45019069048E-2</v>
      </c>
      <c r="O22" s="473">
        <f t="shared" si="0"/>
        <v>0.4061762123496</v>
      </c>
    </row>
    <row r="23" spans="2:15">
      <c r="B23" s="470">
        <f t="shared" si="1"/>
        <v>1955</v>
      </c>
      <c r="C23" s="533">
        <v>0</v>
      </c>
      <c r="D23" s="534">
        <v>3.4637202468000006E-2</v>
      </c>
      <c r="E23" s="535">
        <v>0</v>
      </c>
      <c r="F23" s="535">
        <v>2.7391258963200004E-2</v>
      </c>
      <c r="G23" s="535">
        <v>2.2597788644640002E-2</v>
      </c>
      <c r="H23" s="535">
        <v>3.4398325209599998E-3</v>
      </c>
      <c r="I23" s="536">
        <v>0</v>
      </c>
      <c r="J23" s="537">
        <v>0</v>
      </c>
      <c r="K23" s="538">
        <v>0</v>
      </c>
      <c r="L23" s="535">
        <v>0</v>
      </c>
      <c r="M23" s="536">
        <v>0</v>
      </c>
      <c r="N23" s="471">
        <v>8.8066082596800016E-2</v>
      </c>
      <c r="O23" s="473">
        <f t="shared" si="0"/>
        <v>0.49424229494640004</v>
      </c>
    </row>
    <row r="24" spans="2:15">
      <c r="B24" s="470">
        <f t="shared" si="1"/>
        <v>1956</v>
      </c>
      <c r="C24" s="533">
        <v>0</v>
      </c>
      <c r="D24" s="534">
        <v>3.5110261444499996E-2</v>
      </c>
      <c r="E24" s="535">
        <v>0</v>
      </c>
      <c r="F24" s="535">
        <v>2.77653561768E-2</v>
      </c>
      <c r="G24" s="535">
        <v>2.2906418845859998E-2</v>
      </c>
      <c r="H24" s="535">
        <v>3.4868121710399996E-3</v>
      </c>
      <c r="I24" s="536">
        <v>0</v>
      </c>
      <c r="J24" s="537">
        <v>0</v>
      </c>
      <c r="K24" s="538">
        <v>0</v>
      </c>
      <c r="L24" s="535">
        <v>0</v>
      </c>
      <c r="M24" s="536">
        <v>0</v>
      </c>
      <c r="N24" s="471">
        <v>8.9268848638199977E-2</v>
      </c>
      <c r="O24" s="473">
        <f t="shared" si="0"/>
        <v>0.58351114358459999</v>
      </c>
    </row>
    <row r="25" spans="2:15">
      <c r="B25" s="470">
        <f t="shared" si="1"/>
        <v>1957</v>
      </c>
      <c r="C25" s="533">
        <v>0</v>
      </c>
      <c r="D25" s="534">
        <v>3.5574530854499999E-2</v>
      </c>
      <c r="E25" s="535">
        <v>0</v>
      </c>
      <c r="F25" s="535">
        <v>2.8132502560800004E-2</v>
      </c>
      <c r="G25" s="535">
        <v>2.3209314612660001E-2</v>
      </c>
      <c r="H25" s="535">
        <v>3.5329189262400004E-3</v>
      </c>
      <c r="I25" s="536">
        <v>0</v>
      </c>
      <c r="J25" s="537">
        <v>0</v>
      </c>
      <c r="K25" s="538">
        <v>0</v>
      </c>
      <c r="L25" s="535">
        <v>0</v>
      </c>
      <c r="M25" s="536">
        <v>0</v>
      </c>
      <c r="N25" s="471">
        <v>9.0449266954199997E-2</v>
      </c>
      <c r="O25" s="473">
        <f t="shared" si="0"/>
        <v>0.67396041053879996</v>
      </c>
    </row>
    <row r="26" spans="2:15">
      <c r="B26" s="470">
        <f t="shared" si="1"/>
        <v>1958</v>
      </c>
      <c r="C26" s="533">
        <v>0</v>
      </c>
      <c r="D26" s="534">
        <v>3.6026404721999999E-2</v>
      </c>
      <c r="E26" s="535">
        <v>0</v>
      </c>
      <c r="F26" s="535">
        <v>2.8489846492800001E-2</v>
      </c>
      <c r="G26" s="535">
        <v>2.3504123356559999E-2</v>
      </c>
      <c r="H26" s="535">
        <v>3.5777946758399999E-3</v>
      </c>
      <c r="I26" s="536">
        <v>0</v>
      </c>
      <c r="J26" s="537">
        <v>0</v>
      </c>
      <c r="K26" s="538">
        <v>0</v>
      </c>
      <c r="L26" s="535">
        <v>0</v>
      </c>
      <c r="M26" s="536">
        <v>0</v>
      </c>
      <c r="N26" s="471">
        <v>9.1598169247200004E-2</v>
      </c>
      <c r="O26" s="473">
        <f t="shared" si="0"/>
        <v>0.76555857978599995</v>
      </c>
    </row>
    <row r="27" spans="2:15">
      <c r="B27" s="470">
        <f t="shared" si="1"/>
        <v>1959</v>
      </c>
      <c r="C27" s="533">
        <v>0</v>
      </c>
      <c r="D27" s="534">
        <v>3.6460474083000009E-2</v>
      </c>
      <c r="E27" s="535">
        <v>0</v>
      </c>
      <c r="F27" s="535">
        <v>2.8833110539200003E-2</v>
      </c>
      <c r="G27" s="535">
        <v>2.3787316194840008E-2</v>
      </c>
      <c r="H27" s="535">
        <v>3.6209022537600001E-3</v>
      </c>
      <c r="I27" s="536">
        <v>0</v>
      </c>
      <c r="J27" s="537">
        <v>0</v>
      </c>
      <c r="K27" s="538">
        <v>0</v>
      </c>
      <c r="L27" s="535">
        <v>0</v>
      </c>
      <c r="M27" s="536">
        <v>0</v>
      </c>
      <c r="N27" s="471">
        <v>9.2701803070800018E-2</v>
      </c>
      <c r="O27" s="473">
        <f t="shared" si="0"/>
        <v>0.85826038285679995</v>
      </c>
    </row>
    <row r="28" spans="2:15">
      <c r="B28" s="470">
        <f t="shared" si="1"/>
        <v>1960</v>
      </c>
      <c r="C28" s="533">
        <v>0</v>
      </c>
      <c r="D28" s="534">
        <v>3.7207136488499999E-2</v>
      </c>
      <c r="E28" s="535">
        <v>0</v>
      </c>
      <c r="F28" s="535">
        <v>2.9423574602400006E-2</v>
      </c>
      <c r="G28" s="535">
        <v>2.4274449046980003E-2</v>
      </c>
      <c r="H28" s="535">
        <v>3.6950535547200006E-3</v>
      </c>
      <c r="I28" s="536">
        <v>0</v>
      </c>
      <c r="J28" s="537">
        <v>0</v>
      </c>
      <c r="K28" s="538">
        <v>0</v>
      </c>
      <c r="L28" s="535">
        <v>0</v>
      </c>
      <c r="M28" s="536">
        <v>0</v>
      </c>
      <c r="N28" s="471">
        <v>9.4600213692600008E-2</v>
      </c>
      <c r="O28" s="473">
        <f t="shared" si="0"/>
        <v>0.95286059654939992</v>
      </c>
    </row>
    <row r="29" spans="2:15">
      <c r="B29" s="470">
        <f t="shared" si="1"/>
        <v>1961</v>
      </c>
      <c r="C29" s="533">
        <v>0</v>
      </c>
      <c r="D29" s="534">
        <v>2.909694816E-2</v>
      </c>
      <c r="E29" s="535">
        <v>0</v>
      </c>
      <c r="F29" s="535">
        <v>2.3010000384000001E-2</v>
      </c>
      <c r="G29" s="535">
        <v>1.8983250316800003E-2</v>
      </c>
      <c r="H29" s="535">
        <v>2.8896279551999999E-3</v>
      </c>
      <c r="I29" s="536">
        <v>0</v>
      </c>
      <c r="J29" s="537">
        <v>0</v>
      </c>
      <c r="K29" s="538">
        <v>0</v>
      </c>
      <c r="L29" s="535">
        <v>0</v>
      </c>
      <c r="M29" s="536">
        <v>0</v>
      </c>
      <c r="N29" s="471">
        <v>7.3979826816000002E-2</v>
      </c>
      <c r="O29" s="473">
        <f t="shared" si="0"/>
        <v>1.0268404233653998</v>
      </c>
    </row>
    <row r="30" spans="2:15">
      <c r="B30" s="470">
        <f t="shared" si="1"/>
        <v>1962</v>
      </c>
      <c r="C30" s="533">
        <v>0</v>
      </c>
      <c r="D30" s="534">
        <v>2.9319248385000003E-2</v>
      </c>
      <c r="E30" s="535">
        <v>0</v>
      </c>
      <c r="F30" s="535">
        <v>2.3185796424000003E-2</v>
      </c>
      <c r="G30" s="535">
        <v>1.9128282049800001E-2</v>
      </c>
      <c r="H30" s="535">
        <v>2.9117046671999999E-3</v>
      </c>
      <c r="I30" s="536">
        <v>0</v>
      </c>
      <c r="J30" s="537">
        <v>0</v>
      </c>
      <c r="K30" s="538">
        <v>0</v>
      </c>
      <c r="L30" s="535">
        <v>0</v>
      </c>
      <c r="M30" s="536">
        <v>0</v>
      </c>
      <c r="N30" s="471">
        <v>7.4545031526000005E-2</v>
      </c>
      <c r="O30" s="473">
        <f t="shared" si="0"/>
        <v>1.1013854548913997</v>
      </c>
    </row>
    <row r="31" spans="2:15">
      <c r="B31" s="470">
        <f t="shared" si="1"/>
        <v>1963</v>
      </c>
      <c r="C31" s="533">
        <v>0</v>
      </c>
      <c r="D31" s="534">
        <v>2.9507127929999998E-2</v>
      </c>
      <c r="E31" s="535">
        <v>0</v>
      </c>
      <c r="F31" s="535">
        <v>2.3334372432000004E-2</v>
      </c>
      <c r="G31" s="535">
        <v>1.9250857256400002E-2</v>
      </c>
      <c r="H31" s="535">
        <v>2.9303630496E-3</v>
      </c>
      <c r="I31" s="536">
        <v>0</v>
      </c>
      <c r="J31" s="537">
        <v>0</v>
      </c>
      <c r="K31" s="538">
        <v>0</v>
      </c>
      <c r="L31" s="535">
        <v>0</v>
      </c>
      <c r="M31" s="536">
        <v>0</v>
      </c>
      <c r="N31" s="471">
        <v>7.502272066799999E-2</v>
      </c>
      <c r="O31" s="473">
        <f t="shared" si="0"/>
        <v>1.1764081755593998</v>
      </c>
    </row>
    <row r="32" spans="2:15">
      <c r="B32" s="470">
        <f t="shared" si="1"/>
        <v>1964</v>
      </c>
      <c r="C32" s="533">
        <v>0</v>
      </c>
      <c r="D32" s="534">
        <v>2.9686197419999994E-2</v>
      </c>
      <c r="E32" s="535">
        <v>0</v>
      </c>
      <c r="F32" s="535">
        <v>2.3475981408000002E-2</v>
      </c>
      <c r="G32" s="535">
        <v>1.93676846616E-2</v>
      </c>
      <c r="H32" s="535">
        <v>2.9481465023999997E-3</v>
      </c>
      <c r="I32" s="536">
        <v>0</v>
      </c>
      <c r="J32" s="537">
        <v>0</v>
      </c>
      <c r="K32" s="538">
        <v>0</v>
      </c>
      <c r="L32" s="535">
        <v>0</v>
      </c>
      <c r="M32" s="536">
        <v>0</v>
      </c>
      <c r="N32" s="471">
        <v>7.5478009991999995E-2</v>
      </c>
      <c r="O32" s="473">
        <f t="shared" si="0"/>
        <v>1.2518861855513999</v>
      </c>
    </row>
    <row r="33" spans="2:15">
      <c r="B33" s="470">
        <f t="shared" si="1"/>
        <v>1965</v>
      </c>
      <c r="C33" s="533">
        <v>0</v>
      </c>
      <c r="D33" s="534">
        <v>2.9880018630000005E-2</v>
      </c>
      <c r="E33" s="535">
        <v>0</v>
      </c>
      <c r="F33" s="535">
        <v>2.3629256112000011E-2</v>
      </c>
      <c r="G33" s="535">
        <v>1.9494136292400006E-2</v>
      </c>
      <c r="H33" s="535">
        <v>2.9673949536000001E-3</v>
      </c>
      <c r="I33" s="536">
        <v>0</v>
      </c>
      <c r="J33" s="537">
        <v>0</v>
      </c>
      <c r="K33" s="538">
        <v>0</v>
      </c>
      <c r="L33" s="535">
        <v>0</v>
      </c>
      <c r="M33" s="536">
        <v>0</v>
      </c>
      <c r="N33" s="471">
        <v>7.5970805988000017E-2</v>
      </c>
      <c r="O33" s="473">
        <f t="shared" si="0"/>
        <v>1.3278569915393998</v>
      </c>
    </row>
    <row r="34" spans="2:15">
      <c r="B34" s="470">
        <f t="shared" si="1"/>
        <v>1966</v>
      </c>
      <c r="C34" s="533">
        <v>0</v>
      </c>
      <c r="D34" s="534">
        <v>2.9976109695000006E-2</v>
      </c>
      <c r="E34" s="535">
        <v>0</v>
      </c>
      <c r="F34" s="535">
        <v>2.3705245368000005E-2</v>
      </c>
      <c r="G34" s="535">
        <v>1.9556827428600005E-2</v>
      </c>
      <c r="H34" s="535">
        <v>2.9769377904000005E-3</v>
      </c>
      <c r="I34" s="536">
        <v>0</v>
      </c>
      <c r="J34" s="537">
        <v>0</v>
      </c>
      <c r="K34" s="538">
        <v>0</v>
      </c>
      <c r="L34" s="535">
        <v>0</v>
      </c>
      <c r="M34" s="536">
        <v>0</v>
      </c>
      <c r="N34" s="471">
        <v>7.6215120282000004E-2</v>
      </c>
      <c r="O34" s="473">
        <f t="shared" si="0"/>
        <v>1.4040721118213999</v>
      </c>
    </row>
    <row r="35" spans="2:15">
      <c r="B35" s="470">
        <f t="shared" si="1"/>
        <v>1967</v>
      </c>
      <c r="C35" s="533">
        <v>0</v>
      </c>
      <c r="D35" s="534">
        <v>3.0703492882991252E-2</v>
      </c>
      <c r="E35" s="535">
        <v>0</v>
      </c>
      <c r="F35" s="535">
        <v>2.4280463337354008E-2</v>
      </c>
      <c r="G35" s="535">
        <v>2.0031382253317055E-2</v>
      </c>
      <c r="H35" s="535">
        <v>3.0491744656212004E-3</v>
      </c>
      <c r="I35" s="536">
        <v>0</v>
      </c>
      <c r="J35" s="537">
        <v>0</v>
      </c>
      <c r="K35" s="538">
        <v>0</v>
      </c>
      <c r="L35" s="535">
        <v>0</v>
      </c>
      <c r="M35" s="536">
        <v>0</v>
      </c>
      <c r="N35" s="471">
        <v>7.8064512939283515E-2</v>
      </c>
      <c r="O35" s="473">
        <f t="shared" si="0"/>
        <v>1.4821366247606833</v>
      </c>
    </row>
    <row r="36" spans="2:15">
      <c r="B36" s="470">
        <f t="shared" si="1"/>
        <v>1968</v>
      </c>
      <c r="C36" s="533">
        <v>0</v>
      </c>
      <c r="D36" s="534">
        <v>3.0468243447853694E-2</v>
      </c>
      <c r="E36" s="535">
        <v>0</v>
      </c>
      <c r="F36" s="535">
        <v>2.4094427002440626E-2</v>
      </c>
      <c r="G36" s="535">
        <v>1.9877902277013516E-2</v>
      </c>
      <c r="H36" s="535">
        <v>3.0258117630971946E-3</v>
      </c>
      <c r="I36" s="536">
        <v>0</v>
      </c>
      <c r="J36" s="537">
        <v>0</v>
      </c>
      <c r="K36" s="538">
        <v>0</v>
      </c>
      <c r="L36" s="535">
        <v>0</v>
      </c>
      <c r="M36" s="536">
        <v>0</v>
      </c>
      <c r="N36" s="471">
        <v>7.7466384490405035E-2</v>
      </c>
      <c r="O36" s="473">
        <f t="shared" si="0"/>
        <v>1.5596030092510884</v>
      </c>
    </row>
    <row r="37" spans="2:15">
      <c r="B37" s="470">
        <f t="shared" si="1"/>
        <v>1969</v>
      </c>
      <c r="C37" s="533">
        <v>0</v>
      </c>
      <c r="D37" s="534">
        <v>3.0234692761751059E-2</v>
      </c>
      <c r="E37" s="535">
        <v>0</v>
      </c>
      <c r="F37" s="535">
        <v>2.39097340460744E-2</v>
      </c>
      <c r="G37" s="535">
        <v>1.9725530588011377E-2</v>
      </c>
      <c r="H37" s="535">
        <v>3.0026177639256219E-3</v>
      </c>
      <c r="I37" s="536">
        <v>0</v>
      </c>
      <c r="J37" s="537">
        <v>0</v>
      </c>
      <c r="K37" s="538">
        <v>0</v>
      </c>
      <c r="L37" s="535">
        <v>0</v>
      </c>
      <c r="M37" s="536">
        <v>0</v>
      </c>
      <c r="N37" s="471">
        <v>7.6872575159762452E-2</v>
      </c>
      <c r="O37" s="473">
        <f t="shared" si="0"/>
        <v>1.6364755844108509</v>
      </c>
    </row>
    <row r="38" spans="2:15">
      <c r="B38" s="470">
        <f t="shared" si="1"/>
        <v>1970</v>
      </c>
      <c r="C38" s="533">
        <v>0</v>
      </c>
      <c r="D38" s="534">
        <v>3.0002829779713198E-2</v>
      </c>
      <c r="E38" s="535">
        <v>0</v>
      </c>
      <c r="F38" s="535">
        <v>2.3726375733842162E-2</v>
      </c>
      <c r="G38" s="535">
        <v>1.9574259980419784E-2</v>
      </c>
      <c r="H38" s="535">
        <v>2.9795913712266898E-3</v>
      </c>
      <c r="I38" s="536">
        <v>0</v>
      </c>
      <c r="J38" s="537">
        <v>0</v>
      </c>
      <c r="K38" s="538">
        <v>0</v>
      </c>
      <c r="L38" s="535">
        <v>0</v>
      </c>
      <c r="M38" s="536">
        <v>0</v>
      </c>
      <c r="N38" s="471">
        <v>7.6283056865201843E-2</v>
      </c>
      <c r="O38" s="473">
        <f t="shared" si="0"/>
        <v>1.7127586412760527</v>
      </c>
    </row>
    <row r="39" spans="2:15">
      <c r="B39" s="470">
        <f t="shared" si="1"/>
        <v>1971</v>
      </c>
      <c r="C39" s="533">
        <v>0</v>
      </c>
      <c r="D39" s="534">
        <v>2.9772643513312314E-2</v>
      </c>
      <c r="E39" s="535">
        <v>0</v>
      </c>
      <c r="F39" s="535">
        <v>2.354434337604468E-2</v>
      </c>
      <c r="G39" s="535">
        <v>1.942408328523686E-2</v>
      </c>
      <c r="H39" s="535">
        <v>2.9567314937358436E-3</v>
      </c>
      <c r="I39" s="536">
        <v>0</v>
      </c>
      <c r="J39" s="537">
        <v>0</v>
      </c>
      <c r="K39" s="538">
        <v>0</v>
      </c>
      <c r="L39" s="535">
        <v>0</v>
      </c>
      <c r="M39" s="536">
        <v>0</v>
      </c>
      <c r="N39" s="471">
        <v>7.5697801668329706E-2</v>
      </c>
      <c r="O39" s="473">
        <f t="shared" si="0"/>
        <v>1.7884564429443823</v>
      </c>
    </row>
    <row r="40" spans="2:15">
      <c r="B40" s="470">
        <f t="shared" si="1"/>
        <v>1972</v>
      </c>
      <c r="C40" s="533">
        <v>0</v>
      </c>
      <c r="D40" s="534">
        <v>2.9544123030585425E-2</v>
      </c>
      <c r="E40" s="535">
        <v>0</v>
      </c>
      <c r="F40" s="535">
        <v>2.3363628327635375E-2</v>
      </c>
      <c r="G40" s="535">
        <v>1.9274993370299181E-2</v>
      </c>
      <c r="H40" s="535">
        <v>2.9340370457960701E-3</v>
      </c>
      <c r="I40" s="536">
        <v>0</v>
      </c>
      <c r="J40" s="537">
        <v>0</v>
      </c>
      <c r="K40" s="538">
        <v>0</v>
      </c>
      <c r="L40" s="535">
        <v>0</v>
      </c>
      <c r="M40" s="536">
        <v>0</v>
      </c>
      <c r="N40" s="471">
        <v>7.5116781774316063E-2</v>
      </c>
      <c r="O40" s="473">
        <f t="shared" si="0"/>
        <v>1.8635732247186985</v>
      </c>
    </row>
    <row r="41" spans="2:15">
      <c r="B41" s="470">
        <f t="shared" si="1"/>
        <v>1973</v>
      </c>
      <c r="C41" s="533">
        <v>0</v>
      </c>
      <c r="D41" s="534">
        <v>2.9317257455953274E-2</v>
      </c>
      <c r="E41" s="535">
        <v>0</v>
      </c>
      <c r="F41" s="535">
        <v>2.3184221988156156E-2</v>
      </c>
      <c r="G41" s="535">
        <v>1.9126983140228825E-2</v>
      </c>
      <c r="H41" s="535">
        <v>2.9115069473498421E-3</v>
      </c>
      <c r="I41" s="536">
        <v>0</v>
      </c>
      <c r="J41" s="537">
        <v>0</v>
      </c>
      <c r="K41" s="538">
        <v>0</v>
      </c>
      <c r="L41" s="535">
        <v>0</v>
      </c>
      <c r="M41" s="536">
        <v>0</v>
      </c>
      <c r="N41" s="471">
        <v>7.4539969531688108E-2</v>
      </c>
      <c r="O41" s="473">
        <f t="shared" si="0"/>
        <v>1.9381131942503866</v>
      </c>
    </row>
    <row r="42" spans="2:15">
      <c r="B42" s="470">
        <f t="shared" si="1"/>
        <v>1974</v>
      </c>
      <c r="C42" s="533">
        <v>0</v>
      </c>
      <c r="D42" s="534">
        <v>2.909203597013562E-2</v>
      </c>
      <c r="E42" s="535">
        <v>0</v>
      </c>
      <c r="F42" s="535">
        <v>2.3006115801670467E-2</v>
      </c>
      <c r="G42" s="535">
        <v>1.8980045536378134E-2</v>
      </c>
      <c r="H42" s="535">
        <v>2.8891401239307096E-3</v>
      </c>
      <c r="I42" s="536">
        <v>0</v>
      </c>
      <c r="J42" s="537">
        <v>0</v>
      </c>
      <c r="K42" s="538">
        <v>0</v>
      </c>
      <c r="L42" s="535">
        <v>0</v>
      </c>
      <c r="M42" s="536">
        <v>0</v>
      </c>
      <c r="N42" s="471">
        <v>7.3967337432114935E-2</v>
      </c>
      <c r="O42" s="473">
        <f t="shared" si="0"/>
        <v>2.0120805316825017</v>
      </c>
    </row>
    <row r="43" spans="2:15">
      <c r="B43" s="470">
        <f t="shared" si="1"/>
        <v>1975</v>
      </c>
      <c r="C43" s="533">
        <v>0</v>
      </c>
      <c r="D43" s="534">
        <v>2.8868447810063102E-2</v>
      </c>
      <c r="E43" s="535">
        <v>0</v>
      </c>
      <c r="F43" s="535">
        <v>2.2829301256693583E-2</v>
      </c>
      <c r="G43" s="535">
        <v>1.8834173536772206E-2</v>
      </c>
      <c r="H43" s="535">
        <v>2.8669355066545427E-3</v>
      </c>
      <c r="I43" s="536">
        <v>0</v>
      </c>
      <c r="J43" s="537">
        <v>0</v>
      </c>
      <c r="K43" s="538">
        <v>0</v>
      </c>
      <c r="L43" s="535">
        <v>0</v>
      </c>
      <c r="M43" s="536">
        <v>0</v>
      </c>
      <c r="N43" s="471">
        <v>7.3398858110183429E-2</v>
      </c>
      <c r="O43" s="473">
        <f t="shared" si="0"/>
        <v>2.0854793897926851</v>
      </c>
    </row>
    <row r="44" spans="2:15">
      <c r="B44" s="470">
        <f t="shared" si="1"/>
        <v>1976</v>
      </c>
      <c r="C44" s="533">
        <v>0</v>
      </c>
      <c r="D44" s="534">
        <v>2.8646482268785658E-2</v>
      </c>
      <c r="E44" s="535">
        <v>0</v>
      </c>
      <c r="F44" s="535">
        <v>2.265376988612015E-2</v>
      </c>
      <c r="G44" s="535">
        <v>1.8689360156049124E-2</v>
      </c>
      <c r="H44" s="535">
        <v>2.8448920322104369E-3</v>
      </c>
      <c r="I44" s="536">
        <v>0</v>
      </c>
      <c r="J44" s="537">
        <v>0</v>
      </c>
      <c r="K44" s="538">
        <v>0</v>
      </c>
      <c r="L44" s="535">
        <v>0</v>
      </c>
      <c r="M44" s="536">
        <v>0</v>
      </c>
      <c r="N44" s="471">
        <v>7.2834504343165365E-2</v>
      </c>
      <c r="O44" s="473">
        <f t="shared" si="0"/>
        <v>2.1583138941358504</v>
      </c>
    </row>
    <row r="45" spans="2:15">
      <c r="B45" s="470">
        <f t="shared" si="1"/>
        <v>1977</v>
      </c>
      <c r="C45" s="533">
        <v>0</v>
      </c>
      <c r="D45" s="534">
        <v>2.8426128695377622E-2</v>
      </c>
      <c r="E45" s="535">
        <v>0</v>
      </c>
      <c r="F45" s="535">
        <v>2.2479513267149205E-2</v>
      </c>
      <c r="G45" s="535">
        <v>1.8545598445398093E-2</v>
      </c>
      <c r="H45" s="535">
        <v>2.8230086428512953E-3</v>
      </c>
      <c r="I45" s="536">
        <v>0</v>
      </c>
      <c r="J45" s="537">
        <v>0</v>
      </c>
      <c r="K45" s="538">
        <v>0</v>
      </c>
      <c r="L45" s="535">
        <v>0</v>
      </c>
      <c r="M45" s="536">
        <v>0</v>
      </c>
      <c r="N45" s="471">
        <v>7.2274249050776215E-2</v>
      </c>
      <c r="O45" s="473">
        <f t="shared" si="0"/>
        <v>2.2305881431866266</v>
      </c>
    </row>
    <row r="46" spans="2:15">
      <c r="B46" s="470">
        <f t="shared" si="1"/>
        <v>1978</v>
      </c>
      <c r="C46" s="533">
        <v>0</v>
      </c>
      <c r="D46" s="534">
        <v>2.8207376494839589E-2</v>
      </c>
      <c r="E46" s="535">
        <v>0</v>
      </c>
      <c r="F46" s="535">
        <v>2.2306523021206483E-2</v>
      </c>
      <c r="G46" s="535">
        <v>1.8402881492495346E-2</v>
      </c>
      <c r="H46" s="535">
        <v>2.8012842863840695E-3</v>
      </c>
      <c r="I46" s="536">
        <v>0</v>
      </c>
      <c r="J46" s="537">
        <v>0</v>
      </c>
      <c r="K46" s="538">
        <v>0</v>
      </c>
      <c r="L46" s="535">
        <v>0</v>
      </c>
      <c r="M46" s="536">
        <v>0</v>
      </c>
      <c r="N46" s="471">
        <v>7.1718065294925484E-2</v>
      </c>
      <c r="O46" s="473">
        <f t="shared" si="0"/>
        <v>2.3023062084815522</v>
      </c>
    </row>
    <row r="47" spans="2:15">
      <c r="B47" s="470">
        <f t="shared" si="1"/>
        <v>1979</v>
      </c>
      <c r="C47" s="533">
        <v>0</v>
      </c>
      <c r="D47" s="534">
        <v>2.7990215127997022E-2</v>
      </c>
      <c r="E47" s="535">
        <v>0</v>
      </c>
      <c r="F47" s="535">
        <v>2.2134790813864307E-2</v>
      </c>
      <c r="G47" s="535">
        <v>1.8261202421438055E-2</v>
      </c>
      <c r="H47" s="535">
        <v>2.7797179161597038E-3</v>
      </c>
      <c r="I47" s="536">
        <v>0</v>
      </c>
      <c r="J47" s="537">
        <v>0</v>
      </c>
      <c r="K47" s="538">
        <v>0</v>
      </c>
      <c r="L47" s="535">
        <v>0</v>
      </c>
      <c r="M47" s="536">
        <v>0</v>
      </c>
      <c r="N47" s="471">
        <v>7.1165926279459085E-2</v>
      </c>
      <c r="O47" s="473">
        <f t="shared" si="0"/>
        <v>2.3734721347610113</v>
      </c>
    </row>
    <row r="48" spans="2:15">
      <c r="B48" s="470">
        <f t="shared" si="1"/>
        <v>1980</v>
      </c>
      <c r="C48" s="533">
        <v>0</v>
      </c>
      <c r="D48" s="534">
        <v>2.7777533578593756E-2</v>
      </c>
      <c r="E48" s="535">
        <v>0</v>
      </c>
      <c r="F48" s="535">
        <v>2.1966601266750006E-2</v>
      </c>
      <c r="G48" s="535">
        <v>1.8122446045068755E-2</v>
      </c>
      <c r="H48" s="535">
        <v>2.7585964381500005E-3</v>
      </c>
      <c r="I48" s="536">
        <v>0</v>
      </c>
      <c r="J48" s="537">
        <v>0</v>
      </c>
      <c r="K48" s="538">
        <v>0</v>
      </c>
      <c r="L48" s="535">
        <v>0</v>
      </c>
      <c r="M48" s="536">
        <v>0</v>
      </c>
      <c r="N48" s="471">
        <v>7.0625177328562522E-2</v>
      </c>
      <c r="O48" s="473">
        <f t="shared" si="0"/>
        <v>2.4440973120895739</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2.4440973120895739</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2.4440973120895739</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2.4440973120895739</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2.4440973120895739</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2.4440973120895739</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2.4440973120895739</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2.4440973120895739</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2.4440973120895739</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2.4440973120895739</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2.4440973120895739</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2.4440973120895739</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2.4440973120895739</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2.4440973120895739</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2.4440973120895739</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2.4440973120895739</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2.4440973120895739</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2.4440973120895739</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2.4440973120895739</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2.4440973120895739</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2.4440973120895739</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2.4440973120895739</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2.4440973120895739</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2.4440973120895739</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2.4440973120895739</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2.4440973120895739</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2.4440973120895739</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2.4440973120895739</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2.4440973120895739</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2.4440973120895739</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2.4440973120895739</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2.4440973120895739</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2.4440973120895739</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2.4440973120895739</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2.4440973120895739</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2.4440973120895739</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2.4440973120895739</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2.4440973120895739</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2.4440973120895739</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2.4440973120895739</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2.4440973120895739</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2.4440973120895739</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2.4440973120895739</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2.4440973120895739</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2.4440973120895739</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2.4440973120895739</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2.4440973120895739</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2.4440973120895739</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2.4440973120895739</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2.4440973120895739</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2.4440973120895739</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65" t="s">
        <v>52</v>
      </c>
      <c r="C2" s="865"/>
      <c r="D2" s="865"/>
      <c r="E2" s="865"/>
      <c r="F2" s="865"/>
      <c r="G2" s="865"/>
      <c r="H2" s="865"/>
    </row>
    <row r="3" spans="1:35" ht="13.5" thickBot="1">
      <c r="B3" s="865"/>
      <c r="C3" s="865"/>
      <c r="D3" s="865"/>
      <c r="E3" s="865"/>
      <c r="F3" s="865"/>
      <c r="G3" s="865"/>
      <c r="H3" s="865"/>
    </row>
    <row r="4" spans="1:35" ht="13.5" thickBot="1">
      <c r="P4" s="848" t="s">
        <v>242</v>
      </c>
      <c r="Q4" s="849"/>
      <c r="R4" s="850" t="s">
        <v>243</v>
      </c>
      <c r="S4" s="851"/>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67" t="s">
        <v>47</v>
      </c>
      <c r="E5" s="868"/>
      <c r="F5" s="868"/>
      <c r="G5" s="857"/>
      <c r="H5" s="868" t="s">
        <v>57</v>
      </c>
      <c r="I5" s="868"/>
      <c r="J5" s="868"/>
      <c r="K5" s="857"/>
      <c r="L5" s="135"/>
      <c r="M5" s="135"/>
      <c r="N5" s="135"/>
      <c r="O5" s="163"/>
      <c r="P5" s="207" t="s">
        <v>116</v>
      </c>
      <c r="Q5" s="208" t="s">
        <v>113</v>
      </c>
      <c r="R5" s="207" t="s">
        <v>116</v>
      </c>
      <c r="S5" s="208" t="s">
        <v>113</v>
      </c>
      <c r="V5" s="305" t="s">
        <v>118</v>
      </c>
      <c r="W5" s="306">
        <v>3</v>
      </c>
      <c r="AF5" s="869" t="s">
        <v>126</v>
      </c>
      <c r="AG5" s="869" t="s">
        <v>129</v>
      </c>
      <c r="AH5" s="869" t="s">
        <v>154</v>
      </c>
      <c r="AI5"/>
    </row>
    <row r="6" spans="1:35" ht="13.5" thickBot="1">
      <c r="B6" s="166"/>
      <c r="C6" s="152"/>
      <c r="D6" s="866" t="s">
        <v>45</v>
      </c>
      <c r="E6" s="866"/>
      <c r="F6" s="866" t="s">
        <v>46</v>
      </c>
      <c r="G6" s="866"/>
      <c r="H6" s="866" t="s">
        <v>45</v>
      </c>
      <c r="I6" s="866"/>
      <c r="J6" s="866" t="s">
        <v>99</v>
      </c>
      <c r="K6" s="866"/>
      <c r="L6" s="135"/>
      <c r="M6" s="135"/>
      <c r="N6" s="135"/>
      <c r="O6" s="203" t="s">
        <v>6</v>
      </c>
      <c r="P6" s="162">
        <v>0.38</v>
      </c>
      <c r="Q6" s="164" t="s">
        <v>234</v>
      </c>
      <c r="R6" s="162">
        <v>0.15</v>
      </c>
      <c r="S6" s="164" t="s">
        <v>244</v>
      </c>
      <c r="W6" s="874" t="s">
        <v>125</v>
      </c>
      <c r="X6" s="876"/>
      <c r="Y6" s="876"/>
      <c r="Z6" s="876"/>
      <c r="AA6" s="876"/>
      <c r="AB6" s="876"/>
      <c r="AC6" s="876"/>
      <c r="AD6" s="876"/>
      <c r="AE6" s="876"/>
      <c r="AF6" s="870"/>
      <c r="AG6" s="870"/>
      <c r="AH6" s="870"/>
      <c r="AI6"/>
    </row>
    <row r="7" spans="1:35" ht="26.25" thickBot="1">
      <c r="B7" s="874" t="s">
        <v>133</v>
      </c>
      <c r="C7" s="875"/>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71"/>
      <c r="AG7" s="871"/>
      <c r="AH7" s="871"/>
      <c r="AI7"/>
    </row>
    <row r="8" spans="1:35" ht="25.5" customHeight="1">
      <c r="B8" s="872"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73"/>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62" t="s">
        <v>264</v>
      </c>
      <c r="P13" s="863"/>
      <c r="Q13" s="863"/>
      <c r="R13" s="863"/>
      <c r="S13" s="864"/>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54" t="s">
        <v>70</v>
      </c>
      <c r="C26" s="854"/>
      <c r="D26" s="854"/>
      <c r="E26" s="854"/>
      <c r="F26" s="854"/>
      <c r="G26" s="854"/>
      <c r="H26" s="854"/>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55"/>
      <c r="C27" s="855"/>
      <c r="D27" s="855"/>
      <c r="E27" s="855"/>
      <c r="F27" s="855"/>
      <c r="G27" s="855"/>
      <c r="H27" s="855"/>
      <c r="O27" s="84"/>
      <c r="P27" s="402"/>
      <c r="Q27" s="84"/>
      <c r="R27" s="84"/>
      <c r="S27" s="84"/>
      <c r="U27" s="171"/>
      <c r="V27" s="173"/>
    </row>
    <row r="28" spans="1:35">
      <c r="B28" s="855"/>
      <c r="C28" s="855"/>
      <c r="D28" s="855"/>
      <c r="E28" s="855"/>
      <c r="F28" s="855"/>
      <c r="G28" s="855"/>
      <c r="H28" s="855"/>
      <c r="O28" s="84"/>
      <c r="P28" s="402"/>
      <c r="Q28" s="84"/>
      <c r="R28" s="84"/>
      <c r="S28" s="84"/>
      <c r="V28" s="173"/>
    </row>
    <row r="29" spans="1:35">
      <c r="B29" s="855"/>
      <c r="C29" s="855"/>
      <c r="D29" s="855"/>
      <c r="E29" s="855"/>
      <c r="F29" s="855"/>
      <c r="G29" s="855"/>
      <c r="H29" s="855"/>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55"/>
      <c r="C30" s="855"/>
      <c r="D30" s="855"/>
      <c r="E30" s="855"/>
      <c r="F30" s="855"/>
      <c r="G30" s="855"/>
      <c r="H30" s="855"/>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56" t="s">
        <v>75</v>
      </c>
      <c r="D38" s="857"/>
      <c r="O38" s="394"/>
      <c r="P38" s="395"/>
      <c r="Q38" s="396"/>
      <c r="R38" s="84"/>
    </row>
    <row r="39" spans="2:18">
      <c r="B39" s="142">
        <v>35</v>
      </c>
      <c r="C39" s="860">
        <f>LN(2)/B39</f>
        <v>1.980420515885558E-2</v>
      </c>
      <c r="D39" s="861"/>
    </row>
    <row r="40" spans="2:18" ht="27">
      <c r="B40" s="364" t="s">
        <v>76</v>
      </c>
      <c r="C40" s="858" t="s">
        <v>77</v>
      </c>
      <c r="D40" s="859"/>
    </row>
    <row r="41" spans="2:18" ht="13.5" thickBot="1">
      <c r="B41" s="143">
        <v>0.05</v>
      </c>
      <c r="C41" s="852">
        <f>LN(2)/B41</f>
        <v>13.862943611198904</v>
      </c>
      <c r="D41" s="853"/>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3.6511762775400003</v>
      </c>
      <c r="D19" s="416">
        <f>Dry_Matter_Content!C6</f>
        <v>0.59</v>
      </c>
      <c r="E19" s="283">
        <f>MCF!R18</f>
        <v>0.8</v>
      </c>
      <c r="F19" s="130">
        <f>C19*D19*$K$6*DOCF*E19</f>
        <v>0.32743748856978727</v>
      </c>
      <c r="G19" s="65">
        <f t="shared" ref="G19:G50" si="0">F19*$K$12</f>
        <v>0.32743748856978727</v>
      </c>
      <c r="H19" s="65">
        <f t="shared" ref="H19:H50" si="1">F19*(1-$K$12)</f>
        <v>0</v>
      </c>
      <c r="I19" s="65">
        <f t="shared" ref="I19:I50" si="2">G19+I18*$K$10</f>
        <v>0.32743748856978727</v>
      </c>
      <c r="J19" s="65">
        <f t="shared" ref="J19:J50" si="3">I18*(1-$K$10)+H19</f>
        <v>0</v>
      </c>
      <c r="K19" s="66">
        <f>J19*CH4_fraction*conv</f>
        <v>0</v>
      </c>
      <c r="O19" s="95">
        <f>Amnt_Deposited!B14</f>
        <v>2000</v>
      </c>
      <c r="P19" s="98">
        <f>Amnt_Deposited!C14</f>
        <v>3.6511762775400003</v>
      </c>
      <c r="Q19" s="283">
        <f>MCF!R18</f>
        <v>0.8</v>
      </c>
      <c r="R19" s="130">
        <f t="shared" ref="R19:R50" si="4">P19*$W$6*DOCF*Q19</f>
        <v>0.21907057665240004</v>
      </c>
      <c r="S19" s="65">
        <f>R19*$W$12</f>
        <v>0.21907057665240004</v>
      </c>
      <c r="T19" s="65">
        <f>R19*(1-$W$12)</f>
        <v>0</v>
      </c>
      <c r="U19" s="65">
        <f>S19+U18*$W$10</f>
        <v>0.21907057665240004</v>
      </c>
      <c r="V19" s="65">
        <f>U18*(1-$W$10)+T19</f>
        <v>0</v>
      </c>
      <c r="W19" s="66">
        <f>V19*CH4_fraction*conv</f>
        <v>0</v>
      </c>
    </row>
    <row r="20" spans="2:23">
      <c r="B20" s="96">
        <f>Amnt_Deposited!B15</f>
        <v>2001</v>
      </c>
      <c r="C20" s="99">
        <f>Amnt_Deposited!C15</f>
        <v>3.73821822198</v>
      </c>
      <c r="D20" s="418">
        <f>Dry_Matter_Content!C7</f>
        <v>0.59</v>
      </c>
      <c r="E20" s="284">
        <f>MCF!R19</f>
        <v>0.8</v>
      </c>
      <c r="F20" s="67">
        <f t="shared" ref="F20:F50" si="5">C20*D20*$K$6*DOCF*E20</f>
        <v>0.33524341014716641</v>
      </c>
      <c r="G20" s="67">
        <f t="shared" si="0"/>
        <v>0.33524341014716641</v>
      </c>
      <c r="H20" s="67">
        <f t="shared" si="1"/>
        <v>0</v>
      </c>
      <c r="I20" s="67">
        <f t="shared" si="2"/>
        <v>0.55473132255906032</v>
      </c>
      <c r="J20" s="67">
        <f t="shared" si="3"/>
        <v>0.10794957615789334</v>
      </c>
      <c r="K20" s="100">
        <f>J20*CH4_fraction*conv</f>
        <v>7.1966384105262224E-2</v>
      </c>
      <c r="M20" s="393"/>
      <c r="O20" s="96">
        <f>Amnt_Deposited!B15</f>
        <v>2001</v>
      </c>
      <c r="P20" s="99">
        <f>Amnt_Deposited!C15</f>
        <v>3.73821822198</v>
      </c>
      <c r="Q20" s="284">
        <f>MCF!R19</f>
        <v>0.8</v>
      </c>
      <c r="R20" s="67">
        <f t="shared" si="4"/>
        <v>0.22429309331880001</v>
      </c>
      <c r="S20" s="67">
        <f>R20*$W$12</f>
        <v>0.22429309331880001</v>
      </c>
      <c r="T20" s="67">
        <f>R20*(1-$W$12)</f>
        <v>0</v>
      </c>
      <c r="U20" s="67">
        <f>S20+U19*$W$10</f>
        <v>0.37114049234549085</v>
      </c>
      <c r="V20" s="67">
        <f>U19*(1-$W$10)+T20</f>
        <v>7.2223177625709192E-2</v>
      </c>
      <c r="W20" s="100">
        <f>V20*CH4_fraction*conv</f>
        <v>4.8148785083806128E-2</v>
      </c>
    </row>
    <row r="21" spans="2:23">
      <c r="B21" s="96">
        <f>Amnt_Deposited!B16</f>
        <v>2002</v>
      </c>
      <c r="C21" s="99">
        <f>Amnt_Deposited!C16</f>
        <v>3.8113967390400005</v>
      </c>
      <c r="D21" s="418">
        <f>Dry_Matter_Content!C8</f>
        <v>0.59</v>
      </c>
      <c r="E21" s="284">
        <f>MCF!R20</f>
        <v>0.8</v>
      </c>
      <c r="F21" s="67">
        <f t="shared" si="5"/>
        <v>0.34180605955710724</v>
      </c>
      <c r="G21" s="67">
        <f t="shared" si="0"/>
        <v>0.34180605955710724</v>
      </c>
      <c r="H21" s="67">
        <f t="shared" si="1"/>
        <v>0</v>
      </c>
      <c r="I21" s="67">
        <f t="shared" si="2"/>
        <v>0.7136535852323076</v>
      </c>
      <c r="J21" s="67">
        <f t="shared" si="3"/>
        <v>0.18288379688385992</v>
      </c>
      <c r="K21" s="100">
        <f t="shared" ref="K21:K84" si="6">J21*CH4_fraction*conv</f>
        <v>0.1219225312559066</v>
      </c>
      <c r="O21" s="96">
        <f>Amnt_Deposited!B16</f>
        <v>2002</v>
      </c>
      <c r="P21" s="99">
        <f>Amnt_Deposited!C16</f>
        <v>3.8113967390400005</v>
      </c>
      <c r="Q21" s="284">
        <f>MCF!R20</f>
        <v>0.8</v>
      </c>
      <c r="R21" s="67">
        <f t="shared" si="4"/>
        <v>0.22868380434240004</v>
      </c>
      <c r="S21" s="67">
        <f t="shared" ref="S21:S84" si="7">R21*$W$12</f>
        <v>0.22868380434240004</v>
      </c>
      <c r="T21" s="67">
        <f t="shared" ref="T21:T84" si="8">R21*(1-$W$12)</f>
        <v>0</v>
      </c>
      <c r="U21" s="67">
        <f t="shared" ref="U21:U84" si="9">S21+U20*$W$10</f>
        <v>0.47746671625711934</v>
      </c>
      <c r="V21" s="67">
        <f t="shared" ref="V21:V84" si="10">U20*(1-$W$10)+T21</f>
        <v>0.12235758043077158</v>
      </c>
      <c r="W21" s="100">
        <f t="shared" ref="W21:W84" si="11">V21*CH4_fraction*conv</f>
        <v>8.1571720287181043E-2</v>
      </c>
    </row>
    <row r="22" spans="2:23">
      <c r="B22" s="96">
        <f>Amnt_Deposited!B17</f>
        <v>2003</v>
      </c>
      <c r="C22" s="99">
        <f>Amnt_Deposited!C17</f>
        <v>3.85237027296</v>
      </c>
      <c r="D22" s="418">
        <f>Dry_Matter_Content!C9</f>
        <v>0.59</v>
      </c>
      <c r="E22" s="284">
        <f>MCF!R21</f>
        <v>0.8</v>
      </c>
      <c r="F22" s="67">
        <f t="shared" si="5"/>
        <v>0.34548056607905275</v>
      </c>
      <c r="G22" s="67">
        <f t="shared" si="0"/>
        <v>0.34548056607905275</v>
      </c>
      <c r="H22" s="67">
        <f t="shared" si="1"/>
        <v>0</v>
      </c>
      <c r="I22" s="67">
        <f t="shared" si="2"/>
        <v>0.82385687018547227</v>
      </c>
      <c r="J22" s="67">
        <f t="shared" si="3"/>
        <v>0.23527728112588811</v>
      </c>
      <c r="K22" s="100">
        <f t="shared" si="6"/>
        <v>0.15685152075059206</v>
      </c>
      <c r="N22" s="258"/>
      <c r="O22" s="96">
        <f>Amnt_Deposited!B17</f>
        <v>2003</v>
      </c>
      <c r="P22" s="99">
        <f>Amnt_Deposited!C17</f>
        <v>3.85237027296</v>
      </c>
      <c r="Q22" s="284">
        <f>MCF!R21</f>
        <v>0.8</v>
      </c>
      <c r="R22" s="67">
        <f t="shared" si="4"/>
        <v>0.23114221637759999</v>
      </c>
      <c r="S22" s="67">
        <f t="shared" si="7"/>
        <v>0.23114221637759999</v>
      </c>
      <c r="T22" s="67">
        <f t="shared" si="8"/>
        <v>0</v>
      </c>
      <c r="U22" s="67">
        <f t="shared" si="9"/>
        <v>0.55119772759955776</v>
      </c>
      <c r="V22" s="67">
        <f t="shared" si="10"/>
        <v>0.15741120503516157</v>
      </c>
      <c r="W22" s="100">
        <f t="shared" si="11"/>
        <v>0.10494080335677437</v>
      </c>
    </row>
    <row r="23" spans="2:23">
      <c r="B23" s="96">
        <f>Amnt_Deposited!B18</f>
        <v>2004</v>
      </c>
      <c r="C23" s="99">
        <f>Amnt_Deposited!C18</f>
        <v>3.9543750655200003</v>
      </c>
      <c r="D23" s="418">
        <f>Dry_Matter_Content!C10</f>
        <v>0.59</v>
      </c>
      <c r="E23" s="284">
        <f>MCF!R22</f>
        <v>0.8</v>
      </c>
      <c r="F23" s="67">
        <f t="shared" si="5"/>
        <v>0.35462835587583363</v>
      </c>
      <c r="G23" s="67">
        <f t="shared" si="0"/>
        <v>0.35462835587583363</v>
      </c>
      <c r="H23" s="67">
        <f t="shared" si="1"/>
        <v>0</v>
      </c>
      <c r="I23" s="67">
        <f t="shared" si="2"/>
        <v>0.90687613102533715</v>
      </c>
      <c r="J23" s="67">
        <f t="shared" si="3"/>
        <v>0.27160909503596875</v>
      </c>
      <c r="K23" s="100">
        <f t="shared" si="6"/>
        <v>0.18107273002397917</v>
      </c>
      <c r="N23" s="258"/>
      <c r="O23" s="96">
        <f>Amnt_Deposited!B18</f>
        <v>2004</v>
      </c>
      <c r="P23" s="99">
        <f>Amnt_Deposited!C18</f>
        <v>3.9543750655200003</v>
      </c>
      <c r="Q23" s="284">
        <f>MCF!R22</f>
        <v>0.8</v>
      </c>
      <c r="R23" s="67">
        <f t="shared" si="4"/>
        <v>0.23726250393120002</v>
      </c>
      <c r="S23" s="67">
        <f t="shared" si="7"/>
        <v>0.23726250393120002</v>
      </c>
      <c r="T23" s="67">
        <f t="shared" si="8"/>
        <v>0</v>
      </c>
      <c r="U23" s="67">
        <f t="shared" si="9"/>
        <v>0.60674139007047534</v>
      </c>
      <c r="V23" s="67">
        <f t="shared" si="10"/>
        <v>0.18171884146028242</v>
      </c>
      <c r="W23" s="100">
        <f t="shared" si="11"/>
        <v>0.12114589430685493</v>
      </c>
    </row>
    <row r="24" spans="2:23">
      <c r="B24" s="96">
        <f>Amnt_Deposited!B19</f>
        <v>2005</v>
      </c>
      <c r="C24" s="99">
        <f>Amnt_Deposited!C19</f>
        <v>4.1211652363200004</v>
      </c>
      <c r="D24" s="418">
        <f>Dry_Matter_Content!C11</f>
        <v>0.59</v>
      </c>
      <c r="E24" s="284">
        <f>MCF!R23</f>
        <v>0.8</v>
      </c>
      <c r="F24" s="67">
        <f t="shared" si="5"/>
        <v>0.36958609839317769</v>
      </c>
      <c r="G24" s="67">
        <f t="shared" si="0"/>
        <v>0.36958609839317769</v>
      </c>
      <c r="H24" s="67">
        <f t="shared" si="1"/>
        <v>0</v>
      </c>
      <c r="I24" s="67">
        <f t="shared" si="2"/>
        <v>0.97748334829070416</v>
      </c>
      <c r="J24" s="67">
        <f t="shared" si="3"/>
        <v>0.29897888112781068</v>
      </c>
      <c r="K24" s="100">
        <f t="shared" si="6"/>
        <v>0.19931925408520712</v>
      </c>
      <c r="N24" s="258"/>
      <c r="O24" s="96">
        <f>Amnt_Deposited!B19</f>
        <v>2005</v>
      </c>
      <c r="P24" s="99">
        <f>Amnt_Deposited!C19</f>
        <v>4.1211652363200004</v>
      </c>
      <c r="Q24" s="284">
        <f>MCF!R23</f>
        <v>0.8</v>
      </c>
      <c r="R24" s="67">
        <f t="shared" si="4"/>
        <v>0.24726991417920005</v>
      </c>
      <c r="S24" s="67">
        <f t="shared" si="7"/>
        <v>0.24726991417920005</v>
      </c>
      <c r="T24" s="67">
        <f t="shared" si="8"/>
        <v>0</v>
      </c>
      <c r="U24" s="67">
        <f t="shared" si="9"/>
        <v>0.65398083070296886</v>
      </c>
      <c r="V24" s="67">
        <f t="shared" si="10"/>
        <v>0.2000304735467065</v>
      </c>
      <c r="W24" s="100">
        <f t="shared" si="11"/>
        <v>0.13335364903113767</v>
      </c>
    </row>
    <row r="25" spans="2:23">
      <c r="B25" s="96">
        <f>Amnt_Deposited!B20</f>
        <v>2006</v>
      </c>
      <c r="C25" s="99">
        <f>Amnt_Deposited!C20</f>
        <v>4.1774502151800004</v>
      </c>
      <c r="D25" s="418">
        <f>Dry_Matter_Content!C12</f>
        <v>0.59</v>
      </c>
      <c r="E25" s="284">
        <f>MCF!R24</f>
        <v>0.8</v>
      </c>
      <c r="F25" s="67">
        <f t="shared" si="5"/>
        <v>0.37463373529734245</v>
      </c>
      <c r="G25" s="67">
        <f t="shared" si="0"/>
        <v>0.37463373529734245</v>
      </c>
      <c r="H25" s="67">
        <f t="shared" si="1"/>
        <v>0</v>
      </c>
      <c r="I25" s="67">
        <f t="shared" si="2"/>
        <v>1.0298604183226381</v>
      </c>
      <c r="J25" s="67">
        <f t="shared" si="3"/>
        <v>0.32225666526540847</v>
      </c>
      <c r="K25" s="100">
        <f t="shared" si="6"/>
        <v>0.21483777684360564</v>
      </c>
      <c r="N25" s="258"/>
      <c r="O25" s="96">
        <f>Amnt_Deposited!B20</f>
        <v>2006</v>
      </c>
      <c r="P25" s="99">
        <f>Amnt_Deposited!C20</f>
        <v>4.1774502151800004</v>
      </c>
      <c r="Q25" s="284">
        <f>MCF!R24</f>
        <v>0.8</v>
      </c>
      <c r="R25" s="67">
        <f t="shared" si="4"/>
        <v>0.25064701291079999</v>
      </c>
      <c r="S25" s="67">
        <f t="shared" si="7"/>
        <v>0.25064701291079999</v>
      </c>
      <c r="T25" s="67">
        <f t="shared" si="8"/>
        <v>0</v>
      </c>
      <c r="U25" s="67">
        <f t="shared" si="9"/>
        <v>0.68902347345403969</v>
      </c>
      <c r="V25" s="67">
        <f t="shared" si="10"/>
        <v>0.21560437015972914</v>
      </c>
      <c r="W25" s="100">
        <f t="shared" si="11"/>
        <v>0.14373624677315275</v>
      </c>
    </row>
    <row r="26" spans="2:23">
      <c r="B26" s="96">
        <f>Amnt_Deposited!B21</f>
        <v>2007</v>
      </c>
      <c r="C26" s="99">
        <f>Amnt_Deposited!C21</f>
        <v>4.2326894035800002</v>
      </c>
      <c r="D26" s="418">
        <f>Dry_Matter_Content!C13</f>
        <v>0.59</v>
      </c>
      <c r="E26" s="284">
        <f>MCF!R25</f>
        <v>0.8</v>
      </c>
      <c r="F26" s="67">
        <f t="shared" si="5"/>
        <v>0.3795875857130544</v>
      </c>
      <c r="G26" s="67">
        <f t="shared" si="0"/>
        <v>0.3795875857130544</v>
      </c>
      <c r="H26" s="67">
        <f t="shared" si="1"/>
        <v>0</v>
      </c>
      <c r="I26" s="67">
        <f t="shared" si="2"/>
        <v>1.069923668733368</v>
      </c>
      <c r="J26" s="67">
        <f t="shared" si="3"/>
        <v>0.33952433530232456</v>
      </c>
      <c r="K26" s="100">
        <f t="shared" si="6"/>
        <v>0.22634955686821637</v>
      </c>
      <c r="N26" s="258"/>
      <c r="O26" s="96">
        <f>Amnt_Deposited!B21</f>
        <v>2007</v>
      </c>
      <c r="P26" s="99">
        <f>Amnt_Deposited!C21</f>
        <v>4.2326894035800002</v>
      </c>
      <c r="Q26" s="284">
        <f>MCF!R25</f>
        <v>0.8</v>
      </c>
      <c r="R26" s="67">
        <f t="shared" si="4"/>
        <v>0.25396136421480003</v>
      </c>
      <c r="S26" s="67">
        <f t="shared" si="7"/>
        <v>0.25396136421480003</v>
      </c>
      <c r="T26" s="67">
        <f t="shared" si="8"/>
        <v>0</v>
      </c>
      <c r="U26" s="67">
        <f t="shared" si="9"/>
        <v>0.71582761066014799</v>
      </c>
      <c r="V26" s="67">
        <f t="shared" si="10"/>
        <v>0.2271572270086917</v>
      </c>
      <c r="W26" s="100">
        <f t="shared" si="11"/>
        <v>0.1514381513391278</v>
      </c>
    </row>
    <row r="27" spans="2:23">
      <c r="B27" s="96">
        <f>Amnt_Deposited!B22</f>
        <v>2008</v>
      </c>
      <c r="C27" s="99">
        <f>Amnt_Deposited!C22</f>
        <v>4.2864537592799996</v>
      </c>
      <c r="D27" s="418">
        <f>Dry_Matter_Content!C14</f>
        <v>0.59</v>
      </c>
      <c r="E27" s="284">
        <f>MCF!R26</f>
        <v>0.8</v>
      </c>
      <c r="F27" s="67">
        <f t="shared" si="5"/>
        <v>0.38440917313223039</v>
      </c>
      <c r="G27" s="67">
        <f t="shared" si="0"/>
        <v>0.38440917313223039</v>
      </c>
      <c r="H27" s="67">
        <f t="shared" si="1"/>
        <v>0</v>
      </c>
      <c r="I27" s="67">
        <f t="shared" si="2"/>
        <v>1.1016004560122017</v>
      </c>
      <c r="J27" s="67">
        <f t="shared" si="3"/>
        <v>0.35273238585339661</v>
      </c>
      <c r="K27" s="100">
        <f t="shared" si="6"/>
        <v>0.23515492390226439</v>
      </c>
      <c r="N27" s="258"/>
      <c r="O27" s="96">
        <f>Amnt_Deposited!B22</f>
        <v>2008</v>
      </c>
      <c r="P27" s="99">
        <f>Amnt_Deposited!C22</f>
        <v>4.2864537592799996</v>
      </c>
      <c r="Q27" s="284">
        <f>MCF!R26</f>
        <v>0.8</v>
      </c>
      <c r="R27" s="67">
        <f t="shared" si="4"/>
        <v>0.25718722555679996</v>
      </c>
      <c r="S27" s="67">
        <f t="shared" si="7"/>
        <v>0.25718722555679996</v>
      </c>
      <c r="T27" s="67">
        <f t="shared" si="8"/>
        <v>0</v>
      </c>
      <c r="U27" s="67">
        <f t="shared" si="9"/>
        <v>0.73702082248809209</v>
      </c>
      <c r="V27" s="67">
        <f t="shared" si="10"/>
        <v>0.23599401372885589</v>
      </c>
      <c r="W27" s="100">
        <f t="shared" si="11"/>
        <v>0.15732934248590391</v>
      </c>
    </row>
    <row r="28" spans="2:23">
      <c r="B28" s="96">
        <f>Amnt_Deposited!B23</f>
        <v>2009</v>
      </c>
      <c r="C28" s="99">
        <f>Amnt_Deposited!C23</f>
        <v>4.3380997189200006</v>
      </c>
      <c r="D28" s="418">
        <f>Dry_Matter_Content!C15</f>
        <v>0.59</v>
      </c>
      <c r="E28" s="284">
        <f>MCF!R27</f>
        <v>0.8</v>
      </c>
      <c r="F28" s="67">
        <f t="shared" si="5"/>
        <v>0.38904078279274562</v>
      </c>
      <c r="G28" s="67">
        <f t="shared" si="0"/>
        <v>0.38904078279274562</v>
      </c>
      <c r="H28" s="67">
        <f t="shared" si="1"/>
        <v>0</v>
      </c>
      <c r="I28" s="67">
        <f t="shared" si="2"/>
        <v>1.1274656511797259</v>
      </c>
      <c r="J28" s="67">
        <f t="shared" si="3"/>
        <v>0.3631755876252214</v>
      </c>
      <c r="K28" s="100">
        <f t="shared" si="6"/>
        <v>0.24211705841681425</v>
      </c>
      <c r="N28" s="258"/>
      <c r="O28" s="96">
        <f>Amnt_Deposited!B23</f>
        <v>2009</v>
      </c>
      <c r="P28" s="99">
        <f>Amnt_Deposited!C23</f>
        <v>4.3380997189200006</v>
      </c>
      <c r="Q28" s="284">
        <f>MCF!R27</f>
        <v>0.8</v>
      </c>
      <c r="R28" s="67">
        <f t="shared" si="4"/>
        <v>0.26028598313520002</v>
      </c>
      <c r="S28" s="67">
        <f t="shared" si="7"/>
        <v>0.26028598313520002</v>
      </c>
      <c r="T28" s="67">
        <f t="shared" si="8"/>
        <v>0</v>
      </c>
      <c r="U28" s="67">
        <f t="shared" si="9"/>
        <v>0.75432581479464267</v>
      </c>
      <c r="V28" s="67">
        <f t="shared" si="10"/>
        <v>0.24298099082864943</v>
      </c>
      <c r="W28" s="100">
        <f t="shared" si="11"/>
        <v>0.16198732721909961</v>
      </c>
    </row>
    <row r="29" spans="2:23">
      <c r="B29" s="96">
        <f>Amnt_Deposited!B24</f>
        <v>2010</v>
      </c>
      <c r="C29" s="99">
        <f>Amnt_Deposited!C24</f>
        <v>4.4269382777399997</v>
      </c>
      <c r="D29" s="418">
        <f>Dry_Matter_Content!C16</f>
        <v>0.59</v>
      </c>
      <c r="E29" s="284">
        <f>MCF!R28</f>
        <v>0.8</v>
      </c>
      <c r="F29" s="67">
        <f t="shared" si="5"/>
        <v>0.39700782474772317</v>
      </c>
      <c r="G29" s="67">
        <f t="shared" si="0"/>
        <v>0.39700782474772317</v>
      </c>
      <c r="H29" s="67">
        <f t="shared" si="1"/>
        <v>0</v>
      </c>
      <c r="I29" s="67">
        <f t="shared" si="2"/>
        <v>1.1527706519501191</v>
      </c>
      <c r="J29" s="67">
        <f t="shared" si="3"/>
        <v>0.37170282397732995</v>
      </c>
      <c r="K29" s="100">
        <f t="shared" si="6"/>
        <v>0.24780188265155328</v>
      </c>
      <c r="O29" s="96">
        <f>Amnt_Deposited!B24</f>
        <v>2010</v>
      </c>
      <c r="P29" s="99">
        <f>Amnt_Deposited!C24</f>
        <v>4.4269382777399997</v>
      </c>
      <c r="Q29" s="284">
        <f>MCF!R28</f>
        <v>0.8</v>
      </c>
      <c r="R29" s="67">
        <f t="shared" si="4"/>
        <v>0.26561629666439995</v>
      </c>
      <c r="S29" s="67">
        <f t="shared" si="7"/>
        <v>0.26561629666439995</v>
      </c>
      <c r="T29" s="67">
        <f t="shared" si="8"/>
        <v>0</v>
      </c>
      <c r="U29" s="67">
        <f t="shared" si="9"/>
        <v>0.77125601156341594</v>
      </c>
      <c r="V29" s="67">
        <f t="shared" si="10"/>
        <v>0.24868609989562665</v>
      </c>
      <c r="W29" s="100">
        <f t="shared" si="11"/>
        <v>0.1657907332637511</v>
      </c>
    </row>
    <row r="30" spans="2:23">
      <c r="B30" s="96">
        <f>Amnt_Deposited!B25</f>
        <v>2011</v>
      </c>
      <c r="C30" s="99">
        <f>Amnt_Deposited!C25</f>
        <v>3.4619808384000001</v>
      </c>
      <c r="D30" s="418">
        <f>Dry_Matter_Content!C17</f>
        <v>0.59</v>
      </c>
      <c r="E30" s="284">
        <f>MCF!R29</f>
        <v>0.8</v>
      </c>
      <c r="F30" s="67">
        <f t="shared" si="5"/>
        <v>0.31047044158771203</v>
      </c>
      <c r="G30" s="67">
        <f t="shared" si="0"/>
        <v>0.31047044158771203</v>
      </c>
      <c r="H30" s="67">
        <f t="shared" si="1"/>
        <v>0</v>
      </c>
      <c r="I30" s="67">
        <f t="shared" si="2"/>
        <v>1.0831957180714498</v>
      </c>
      <c r="J30" s="67">
        <f t="shared" si="3"/>
        <v>0.38004537546638129</v>
      </c>
      <c r="K30" s="100">
        <f t="shared" si="6"/>
        <v>0.25336358364425415</v>
      </c>
      <c r="O30" s="96">
        <f>Amnt_Deposited!B25</f>
        <v>2011</v>
      </c>
      <c r="P30" s="99">
        <f>Amnt_Deposited!C25</f>
        <v>3.4619808384000001</v>
      </c>
      <c r="Q30" s="284">
        <f>MCF!R29</f>
        <v>0.8</v>
      </c>
      <c r="R30" s="67">
        <f t="shared" si="4"/>
        <v>0.207718850304</v>
      </c>
      <c r="S30" s="67">
        <f t="shared" si="7"/>
        <v>0.207718850304</v>
      </c>
      <c r="T30" s="67">
        <f t="shared" si="8"/>
        <v>0</v>
      </c>
      <c r="U30" s="67">
        <f t="shared" si="9"/>
        <v>0.72470721548045258</v>
      </c>
      <c r="V30" s="67">
        <f t="shared" si="10"/>
        <v>0.25426764638696336</v>
      </c>
      <c r="W30" s="100">
        <f t="shared" si="11"/>
        <v>0.16951176425797557</v>
      </c>
    </row>
    <row r="31" spans="2:23">
      <c r="B31" s="96">
        <f>Amnt_Deposited!B26</f>
        <v>2012</v>
      </c>
      <c r="C31" s="99">
        <f>Amnt_Deposited!C26</f>
        <v>3.4884303173999998</v>
      </c>
      <c r="D31" s="418">
        <f>Dry_Matter_Content!C18</f>
        <v>0.59</v>
      </c>
      <c r="E31" s="284">
        <f>MCF!R30</f>
        <v>0.8</v>
      </c>
      <c r="F31" s="67">
        <f t="shared" si="5"/>
        <v>0.31284243086443198</v>
      </c>
      <c r="G31" s="67">
        <f t="shared" si="0"/>
        <v>0.31284243086443198</v>
      </c>
      <c r="H31" s="67">
        <f t="shared" si="1"/>
        <v>0</v>
      </c>
      <c r="I31" s="67">
        <f t="shared" si="2"/>
        <v>1.0389302344676936</v>
      </c>
      <c r="J31" s="67">
        <f t="shared" si="3"/>
        <v>0.35710791446818818</v>
      </c>
      <c r="K31" s="100">
        <f t="shared" si="6"/>
        <v>0.23807194297879211</v>
      </c>
      <c r="O31" s="96">
        <f>Amnt_Deposited!B26</f>
        <v>2012</v>
      </c>
      <c r="P31" s="99">
        <f>Amnt_Deposited!C26</f>
        <v>3.4884303173999998</v>
      </c>
      <c r="Q31" s="284">
        <f>MCF!R30</f>
        <v>0.8</v>
      </c>
      <c r="R31" s="67">
        <f t="shared" si="4"/>
        <v>0.209305819044</v>
      </c>
      <c r="S31" s="67">
        <f t="shared" si="7"/>
        <v>0.209305819044</v>
      </c>
      <c r="T31" s="67">
        <f t="shared" si="8"/>
        <v>0</v>
      </c>
      <c r="U31" s="67">
        <f t="shared" si="9"/>
        <v>0.69509159308721702</v>
      </c>
      <c r="V31" s="67">
        <f t="shared" si="10"/>
        <v>0.23892144143723562</v>
      </c>
      <c r="W31" s="100">
        <f t="shared" si="11"/>
        <v>0.15928096095815708</v>
      </c>
    </row>
    <row r="32" spans="2:23">
      <c r="B32" s="96">
        <f>Amnt_Deposited!B27</f>
        <v>2013</v>
      </c>
      <c r="C32" s="99">
        <f>Amnt_Deposited!C27</f>
        <v>3.5107843932000002</v>
      </c>
      <c r="D32" s="418">
        <f>Dry_Matter_Content!C19</f>
        <v>0.59</v>
      </c>
      <c r="E32" s="284">
        <f>MCF!R31</f>
        <v>0.8</v>
      </c>
      <c r="F32" s="67">
        <f t="shared" si="5"/>
        <v>0.31484714438217609</v>
      </c>
      <c r="G32" s="67">
        <f t="shared" si="0"/>
        <v>0.31484714438217609</v>
      </c>
      <c r="H32" s="67">
        <f t="shared" si="1"/>
        <v>0</v>
      </c>
      <c r="I32" s="67">
        <f t="shared" si="2"/>
        <v>1.0112629069783781</v>
      </c>
      <c r="J32" s="67">
        <f t="shared" si="3"/>
        <v>0.34251447187149164</v>
      </c>
      <c r="K32" s="100">
        <f t="shared" si="6"/>
        <v>0.22834298124766109</v>
      </c>
      <c r="O32" s="96">
        <f>Amnt_Deposited!B27</f>
        <v>2013</v>
      </c>
      <c r="P32" s="99">
        <f>Amnt_Deposited!C27</f>
        <v>3.5107843932000002</v>
      </c>
      <c r="Q32" s="284">
        <f>MCF!R31</f>
        <v>0.8</v>
      </c>
      <c r="R32" s="67">
        <f t="shared" si="4"/>
        <v>0.21064706359200003</v>
      </c>
      <c r="S32" s="67">
        <f t="shared" si="7"/>
        <v>0.21064706359200003</v>
      </c>
      <c r="T32" s="67">
        <f t="shared" si="8"/>
        <v>0</v>
      </c>
      <c r="U32" s="67">
        <f t="shared" si="9"/>
        <v>0.67658089226920914</v>
      </c>
      <c r="V32" s="67">
        <f t="shared" si="10"/>
        <v>0.22915776441000782</v>
      </c>
      <c r="W32" s="100">
        <f t="shared" si="11"/>
        <v>0.1527718429400052</v>
      </c>
    </row>
    <row r="33" spans="2:23">
      <c r="B33" s="96">
        <f>Amnt_Deposited!B28</f>
        <v>2014</v>
      </c>
      <c r="C33" s="99">
        <f>Amnt_Deposited!C28</f>
        <v>3.5320902407999997</v>
      </c>
      <c r="D33" s="418">
        <f>Dry_Matter_Content!C20</f>
        <v>0.59</v>
      </c>
      <c r="E33" s="284">
        <f>MCF!R32</f>
        <v>0.8</v>
      </c>
      <c r="F33" s="67">
        <f t="shared" si="5"/>
        <v>0.31675785279494401</v>
      </c>
      <c r="G33" s="67">
        <f t="shared" si="0"/>
        <v>0.31675785279494401</v>
      </c>
      <c r="H33" s="67">
        <f t="shared" si="1"/>
        <v>0</v>
      </c>
      <c r="I33" s="67">
        <f t="shared" si="2"/>
        <v>0.99462765115482488</v>
      </c>
      <c r="J33" s="67">
        <f t="shared" si="3"/>
        <v>0.33339310861849725</v>
      </c>
      <c r="K33" s="100">
        <f t="shared" si="6"/>
        <v>0.22226207241233148</v>
      </c>
      <c r="O33" s="96">
        <f>Amnt_Deposited!B28</f>
        <v>2014</v>
      </c>
      <c r="P33" s="99">
        <f>Amnt_Deposited!C28</f>
        <v>3.5320902407999997</v>
      </c>
      <c r="Q33" s="284">
        <f>MCF!R32</f>
        <v>0.8</v>
      </c>
      <c r="R33" s="67">
        <f t="shared" si="4"/>
        <v>0.21192541444799998</v>
      </c>
      <c r="S33" s="67">
        <f t="shared" si="7"/>
        <v>0.21192541444799998</v>
      </c>
      <c r="T33" s="67">
        <f t="shared" si="8"/>
        <v>0</v>
      </c>
      <c r="U33" s="67">
        <f t="shared" si="9"/>
        <v>0.66545114930073024</v>
      </c>
      <c r="V33" s="67">
        <f t="shared" si="10"/>
        <v>0.22305515741647894</v>
      </c>
      <c r="W33" s="100">
        <f t="shared" si="11"/>
        <v>0.14870343827765262</v>
      </c>
    </row>
    <row r="34" spans="2:23">
      <c r="B34" s="96">
        <f>Amnt_Deposited!B29</f>
        <v>2015</v>
      </c>
      <c r="C34" s="99">
        <f>Amnt_Deposited!C29</f>
        <v>3.5551512612000007</v>
      </c>
      <c r="D34" s="418">
        <f>Dry_Matter_Content!C21</f>
        <v>0.59</v>
      </c>
      <c r="E34" s="284">
        <f>MCF!R33</f>
        <v>0.8</v>
      </c>
      <c r="F34" s="67">
        <f t="shared" si="5"/>
        <v>0.31882596510441608</v>
      </c>
      <c r="G34" s="67">
        <f t="shared" si="0"/>
        <v>0.31882596510441608</v>
      </c>
      <c r="H34" s="67">
        <f t="shared" si="1"/>
        <v>0</v>
      </c>
      <c r="I34" s="67">
        <f t="shared" si="2"/>
        <v>0.98554481801483806</v>
      </c>
      <c r="J34" s="67">
        <f t="shared" si="3"/>
        <v>0.32790879824440283</v>
      </c>
      <c r="K34" s="100">
        <f t="shared" si="6"/>
        <v>0.21860586549626854</v>
      </c>
      <c r="O34" s="96">
        <f>Amnt_Deposited!B29</f>
        <v>2015</v>
      </c>
      <c r="P34" s="99">
        <f>Amnt_Deposited!C29</f>
        <v>3.5551512612000007</v>
      </c>
      <c r="Q34" s="284">
        <f>MCF!R33</f>
        <v>0.8</v>
      </c>
      <c r="R34" s="67">
        <f t="shared" si="4"/>
        <v>0.21330907567200003</v>
      </c>
      <c r="S34" s="67">
        <f t="shared" si="7"/>
        <v>0.21330907567200003</v>
      </c>
      <c r="T34" s="67">
        <f t="shared" si="8"/>
        <v>0</v>
      </c>
      <c r="U34" s="67">
        <f t="shared" si="9"/>
        <v>0.65937432070573454</v>
      </c>
      <c r="V34" s="67">
        <f t="shared" si="10"/>
        <v>0.21938590426699564</v>
      </c>
      <c r="W34" s="100">
        <f t="shared" si="11"/>
        <v>0.14625726951133042</v>
      </c>
    </row>
    <row r="35" spans="2:23">
      <c r="B35" s="96">
        <f>Amnt_Deposited!B30</f>
        <v>2016</v>
      </c>
      <c r="C35" s="99">
        <f>Amnt_Deposited!C30</f>
        <v>3.5665842618000001</v>
      </c>
      <c r="D35" s="418">
        <f>Dry_Matter_Content!C22</f>
        <v>0.59</v>
      </c>
      <c r="E35" s="284">
        <f>MCF!R34</f>
        <v>0.8</v>
      </c>
      <c r="F35" s="67">
        <f t="shared" si="5"/>
        <v>0.31985127659822404</v>
      </c>
      <c r="G35" s="67">
        <f t="shared" si="0"/>
        <v>0.31985127659822404</v>
      </c>
      <c r="H35" s="67">
        <f t="shared" si="1"/>
        <v>0</v>
      </c>
      <c r="I35" s="67">
        <f t="shared" si="2"/>
        <v>0.98048172438011605</v>
      </c>
      <c r="J35" s="67">
        <f t="shared" si="3"/>
        <v>0.324914370232946</v>
      </c>
      <c r="K35" s="100">
        <f t="shared" si="6"/>
        <v>0.21660958015529733</v>
      </c>
      <c r="O35" s="96">
        <f>Amnt_Deposited!B30</f>
        <v>2016</v>
      </c>
      <c r="P35" s="99">
        <f>Amnt_Deposited!C30</f>
        <v>3.5665842618000001</v>
      </c>
      <c r="Q35" s="284">
        <f>MCF!R34</f>
        <v>0.8</v>
      </c>
      <c r="R35" s="67">
        <f t="shared" si="4"/>
        <v>0.21399505570800004</v>
      </c>
      <c r="S35" s="67">
        <f t="shared" si="7"/>
        <v>0.21399505570800004</v>
      </c>
      <c r="T35" s="67">
        <f t="shared" si="8"/>
        <v>0</v>
      </c>
      <c r="U35" s="67">
        <f t="shared" si="9"/>
        <v>0.65598688071818645</v>
      </c>
      <c r="V35" s="67">
        <f t="shared" si="10"/>
        <v>0.21738249569554816</v>
      </c>
      <c r="W35" s="100">
        <f t="shared" si="11"/>
        <v>0.14492166379703209</v>
      </c>
    </row>
    <row r="36" spans="2:23">
      <c r="B36" s="96">
        <f>Amnt_Deposited!B31</f>
        <v>2017</v>
      </c>
      <c r="C36" s="99">
        <f>Amnt_Deposited!C31</f>
        <v>3.6003881805456603</v>
      </c>
      <c r="D36" s="418">
        <f>Dry_Matter_Content!C23</f>
        <v>0.59</v>
      </c>
      <c r="E36" s="284">
        <f>MCF!R35</f>
        <v>0.8</v>
      </c>
      <c r="F36" s="67">
        <f t="shared" si="5"/>
        <v>0.32288281203133484</v>
      </c>
      <c r="G36" s="67">
        <f t="shared" si="0"/>
        <v>0.32288281203133484</v>
      </c>
      <c r="H36" s="67">
        <f t="shared" si="1"/>
        <v>0</v>
      </c>
      <c r="I36" s="67">
        <f t="shared" si="2"/>
        <v>0.98011936665491728</v>
      </c>
      <c r="J36" s="67">
        <f t="shared" si="3"/>
        <v>0.32324516975653361</v>
      </c>
      <c r="K36" s="100">
        <f t="shared" si="6"/>
        <v>0.21549677983768906</v>
      </c>
      <c r="O36" s="96">
        <f>Amnt_Deposited!B31</f>
        <v>2017</v>
      </c>
      <c r="P36" s="99">
        <f>Amnt_Deposited!C31</f>
        <v>3.6003881805456603</v>
      </c>
      <c r="Q36" s="284">
        <f>MCF!R35</f>
        <v>0.8</v>
      </c>
      <c r="R36" s="67">
        <f t="shared" si="4"/>
        <v>0.21602329083273963</v>
      </c>
      <c r="S36" s="67">
        <f t="shared" si="7"/>
        <v>0.21602329083273963</v>
      </c>
      <c r="T36" s="67">
        <f t="shared" si="8"/>
        <v>0</v>
      </c>
      <c r="U36" s="67">
        <f t="shared" si="9"/>
        <v>0.65574444691452982</v>
      </c>
      <c r="V36" s="67">
        <f t="shared" si="10"/>
        <v>0.21626572463639626</v>
      </c>
      <c r="W36" s="100">
        <f t="shared" si="11"/>
        <v>0.14417714975759749</v>
      </c>
    </row>
    <row r="37" spans="2:23">
      <c r="B37" s="96">
        <f>Amnt_Deposited!B32</f>
        <v>2018</v>
      </c>
      <c r="C37" s="99">
        <f>Amnt_Deposited!C32</f>
        <v>3.5212210013281924</v>
      </c>
      <c r="D37" s="418">
        <f>Dry_Matter_Content!C24</f>
        <v>0.59</v>
      </c>
      <c r="E37" s="284">
        <f>MCF!R36</f>
        <v>0.8</v>
      </c>
      <c r="F37" s="67">
        <f t="shared" si="5"/>
        <v>0.31578309939911225</v>
      </c>
      <c r="G37" s="67">
        <f t="shared" si="0"/>
        <v>0.31578309939911225</v>
      </c>
      <c r="H37" s="67">
        <f t="shared" si="1"/>
        <v>0</v>
      </c>
      <c r="I37" s="67">
        <f t="shared" si="2"/>
        <v>0.97277675837565813</v>
      </c>
      <c r="J37" s="67">
        <f t="shared" si="3"/>
        <v>0.32312570767837145</v>
      </c>
      <c r="K37" s="100">
        <f t="shared" si="6"/>
        <v>0.21541713845224764</v>
      </c>
      <c r="O37" s="96">
        <f>Amnt_Deposited!B32</f>
        <v>2018</v>
      </c>
      <c r="P37" s="99">
        <f>Amnt_Deposited!C32</f>
        <v>3.5212210013281924</v>
      </c>
      <c r="Q37" s="284">
        <f>MCF!R36</f>
        <v>0.8</v>
      </c>
      <c r="R37" s="67">
        <f t="shared" si="4"/>
        <v>0.21127326007969152</v>
      </c>
      <c r="S37" s="67">
        <f t="shared" si="7"/>
        <v>0.21127326007969152</v>
      </c>
      <c r="T37" s="67">
        <f t="shared" si="8"/>
        <v>0</v>
      </c>
      <c r="U37" s="67">
        <f t="shared" si="9"/>
        <v>0.65083190792305401</v>
      </c>
      <c r="V37" s="67">
        <f t="shared" si="10"/>
        <v>0.21618579907116733</v>
      </c>
      <c r="W37" s="100">
        <f t="shared" si="11"/>
        <v>0.14412386604744487</v>
      </c>
    </row>
    <row r="38" spans="2:23">
      <c r="B38" s="96">
        <f>Amnt_Deposited!B33</f>
        <v>2019</v>
      </c>
      <c r="C38" s="99">
        <f>Amnt_Deposited!C33</f>
        <v>3.4437827759604871</v>
      </c>
      <c r="D38" s="418">
        <f>Dry_Matter_Content!C25</f>
        <v>0.59</v>
      </c>
      <c r="E38" s="284">
        <f>MCF!R37</f>
        <v>0.8</v>
      </c>
      <c r="F38" s="67">
        <f t="shared" si="5"/>
        <v>0.30883843934813648</v>
      </c>
      <c r="G38" s="67">
        <f t="shared" si="0"/>
        <v>0.30883843934813648</v>
      </c>
      <c r="H38" s="67">
        <f t="shared" si="1"/>
        <v>0</v>
      </c>
      <c r="I38" s="67">
        <f t="shared" si="2"/>
        <v>0.96091020080490763</v>
      </c>
      <c r="J38" s="67">
        <f t="shared" si="3"/>
        <v>0.32070499691888699</v>
      </c>
      <c r="K38" s="100">
        <f t="shared" si="6"/>
        <v>0.21380333127925799</v>
      </c>
      <c r="O38" s="96">
        <f>Amnt_Deposited!B33</f>
        <v>2019</v>
      </c>
      <c r="P38" s="99">
        <f>Amnt_Deposited!C33</f>
        <v>3.4437827759604871</v>
      </c>
      <c r="Q38" s="284">
        <f>MCF!R37</f>
        <v>0.8</v>
      </c>
      <c r="R38" s="67">
        <f t="shared" si="4"/>
        <v>0.20662696655762922</v>
      </c>
      <c r="S38" s="67">
        <f t="shared" si="7"/>
        <v>0.20662696655762922</v>
      </c>
      <c r="T38" s="67">
        <f t="shared" si="8"/>
        <v>0</v>
      </c>
      <c r="U38" s="67">
        <f t="shared" si="9"/>
        <v>0.64289264103807375</v>
      </c>
      <c r="V38" s="67">
        <f t="shared" si="10"/>
        <v>0.21456623344260947</v>
      </c>
      <c r="W38" s="100">
        <f t="shared" si="11"/>
        <v>0.14304415562840631</v>
      </c>
    </row>
    <row r="39" spans="2:23">
      <c r="B39" s="96">
        <f>Amnt_Deposited!B34</f>
        <v>2020</v>
      </c>
      <c r="C39" s="99">
        <f>Amnt_Deposited!C34</f>
        <v>3.368036049696292</v>
      </c>
      <c r="D39" s="418">
        <f>Dry_Matter_Content!C26</f>
        <v>0.59</v>
      </c>
      <c r="E39" s="284">
        <f>MCF!R38</f>
        <v>0.8</v>
      </c>
      <c r="F39" s="67">
        <f t="shared" si="5"/>
        <v>0.30204547293676348</v>
      </c>
      <c r="G39" s="67">
        <f t="shared" si="0"/>
        <v>0.30204547293676348</v>
      </c>
      <c r="H39" s="67">
        <f t="shared" si="1"/>
        <v>0</v>
      </c>
      <c r="I39" s="67">
        <f t="shared" si="2"/>
        <v>0.94616284297642461</v>
      </c>
      <c r="J39" s="67">
        <f t="shared" si="3"/>
        <v>0.3167928307652465</v>
      </c>
      <c r="K39" s="100">
        <f t="shared" si="6"/>
        <v>0.21119522051016432</v>
      </c>
      <c r="O39" s="96">
        <f>Amnt_Deposited!B34</f>
        <v>2020</v>
      </c>
      <c r="P39" s="99">
        <f>Amnt_Deposited!C34</f>
        <v>3.368036049696292</v>
      </c>
      <c r="Q39" s="284">
        <f>MCF!R38</f>
        <v>0.8</v>
      </c>
      <c r="R39" s="67">
        <f t="shared" si="4"/>
        <v>0.2020821629817775</v>
      </c>
      <c r="S39" s="67">
        <f t="shared" si="7"/>
        <v>0.2020821629817775</v>
      </c>
      <c r="T39" s="67">
        <f t="shared" si="8"/>
        <v>0</v>
      </c>
      <c r="U39" s="67">
        <f t="shared" si="9"/>
        <v>0.6330259877183928</v>
      </c>
      <c r="V39" s="67">
        <f t="shared" si="10"/>
        <v>0.2119488163014584</v>
      </c>
      <c r="W39" s="100">
        <f t="shared" si="11"/>
        <v>0.14129921086763891</v>
      </c>
    </row>
    <row r="40" spans="2:23">
      <c r="B40" s="96">
        <f>Amnt_Deposited!B35</f>
        <v>2021</v>
      </c>
      <c r="C40" s="99">
        <f>Amnt_Deposited!C35</f>
        <v>3.2939441712866575</v>
      </c>
      <c r="D40" s="418">
        <f>Dry_Matter_Content!C27</f>
        <v>0.59</v>
      </c>
      <c r="E40" s="284">
        <f>MCF!R39</f>
        <v>0.8</v>
      </c>
      <c r="F40" s="67">
        <f t="shared" si="5"/>
        <v>0.29540091328098744</v>
      </c>
      <c r="G40" s="67">
        <f t="shared" si="0"/>
        <v>0.29540091328098744</v>
      </c>
      <c r="H40" s="67">
        <f t="shared" si="1"/>
        <v>0</v>
      </c>
      <c r="I40" s="67">
        <f t="shared" si="2"/>
        <v>0.92963283374215577</v>
      </c>
      <c r="J40" s="67">
        <f t="shared" si="3"/>
        <v>0.31193092251525628</v>
      </c>
      <c r="K40" s="100">
        <f t="shared" si="6"/>
        <v>0.20795394834350417</v>
      </c>
      <c r="O40" s="96">
        <f>Amnt_Deposited!B35</f>
        <v>2021</v>
      </c>
      <c r="P40" s="99">
        <f>Amnt_Deposited!C35</f>
        <v>3.2939441712866575</v>
      </c>
      <c r="Q40" s="284">
        <f>MCF!R39</f>
        <v>0.8</v>
      </c>
      <c r="R40" s="67">
        <f t="shared" si="4"/>
        <v>0.19763665027719945</v>
      </c>
      <c r="S40" s="67">
        <f t="shared" si="7"/>
        <v>0.19763665027719945</v>
      </c>
      <c r="T40" s="67">
        <f t="shared" si="8"/>
        <v>0</v>
      </c>
      <c r="U40" s="67">
        <f t="shared" si="9"/>
        <v>0.62196665950634855</v>
      </c>
      <c r="V40" s="67">
        <f t="shared" si="10"/>
        <v>0.20869597848924368</v>
      </c>
      <c r="W40" s="100">
        <f t="shared" si="11"/>
        <v>0.13913065232616245</v>
      </c>
    </row>
    <row r="41" spans="2:23">
      <c r="B41" s="96">
        <f>Amnt_Deposited!B36</f>
        <v>2022</v>
      </c>
      <c r="C41" s="99">
        <f>Amnt_Deposited!C36</f>
        <v>3.221471275949332</v>
      </c>
      <c r="D41" s="418">
        <f>Dry_Matter_Content!C28</f>
        <v>0.59</v>
      </c>
      <c r="E41" s="284">
        <f>MCF!R40</f>
        <v>0.8</v>
      </c>
      <c r="F41" s="67">
        <f t="shared" si="5"/>
        <v>0.28890154402713608</v>
      </c>
      <c r="G41" s="67">
        <f t="shared" si="0"/>
        <v>0.28890154402713608</v>
      </c>
      <c r="H41" s="67">
        <f t="shared" si="1"/>
        <v>0</v>
      </c>
      <c r="I41" s="67">
        <f t="shared" si="2"/>
        <v>0.9120530679374198</v>
      </c>
      <c r="J41" s="67">
        <f t="shared" si="3"/>
        <v>0.30648130983187205</v>
      </c>
      <c r="K41" s="100">
        <f t="shared" si="6"/>
        <v>0.20432087322124803</v>
      </c>
      <c r="O41" s="96">
        <f>Amnt_Deposited!B36</f>
        <v>2022</v>
      </c>
      <c r="P41" s="99">
        <f>Amnt_Deposited!C36</f>
        <v>3.221471275949332</v>
      </c>
      <c r="Q41" s="284">
        <f>MCF!R40</f>
        <v>0.8</v>
      </c>
      <c r="R41" s="67">
        <f t="shared" si="4"/>
        <v>0.1932882765569599</v>
      </c>
      <c r="S41" s="67">
        <f t="shared" si="7"/>
        <v>0.1932882765569599</v>
      </c>
      <c r="T41" s="67">
        <f t="shared" si="8"/>
        <v>0</v>
      </c>
      <c r="U41" s="67">
        <f t="shared" si="9"/>
        <v>0.61020499638988834</v>
      </c>
      <c r="V41" s="67">
        <f t="shared" si="10"/>
        <v>0.20504993967342017</v>
      </c>
      <c r="W41" s="100">
        <f t="shared" si="11"/>
        <v>0.13669995978228011</v>
      </c>
    </row>
    <row r="42" spans="2:23">
      <c r="B42" s="96">
        <f>Amnt_Deposited!B37</f>
        <v>2023</v>
      </c>
      <c r="C42" s="99">
        <f>Amnt_Deposited!C37</f>
        <v>3.1505822686936806</v>
      </c>
      <c r="D42" s="418">
        <f>Dry_Matter_Content!C29</f>
        <v>0.59</v>
      </c>
      <c r="E42" s="284">
        <f>MCF!R41</f>
        <v>0.8</v>
      </c>
      <c r="F42" s="67">
        <f t="shared" si="5"/>
        <v>0.28254421785644929</v>
      </c>
      <c r="G42" s="67">
        <f t="shared" si="0"/>
        <v>0.28254421785644929</v>
      </c>
      <c r="H42" s="67">
        <f t="shared" si="1"/>
        <v>0</v>
      </c>
      <c r="I42" s="67">
        <f t="shared" si="2"/>
        <v>0.89391167234320656</v>
      </c>
      <c r="J42" s="67">
        <f t="shared" si="3"/>
        <v>0.30068561345066247</v>
      </c>
      <c r="K42" s="100">
        <f t="shared" si="6"/>
        <v>0.20045707563377496</v>
      </c>
      <c r="O42" s="96">
        <f>Amnt_Deposited!B37</f>
        <v>2023</v>
      </c>
      <c r="P42" s="99">
        <f>Amnt_Deposited!C37</f>
        <v>3.1505822686936806</v>
      </c>
      <c r="Q42" s="284">
        <f>MCF!R41</f>
        <v>0.8</v>
      </c>
      <c r="R42" s="67">
        <f t="shared" si="4"/>
        <v>0.18903493612162084</v>
      </c>
      <c r="S42" s="67">
        <f t="shared" si="7"/>
        <v>0.18903493612162084</v>
      </c>
      <c r="T42" s="67">
        <f t="shared" si="8"/>
        <v>0</v>
      </c>
      <c r="U42" s="67">
        <f t="shared" si="9"/>
        <v>0.59806757739286798</v>
      </c>
      <c r="V42" s="67">
        <f t="shared" si="10"/>
        <v>0.20117235511864126</v>
      </c>
      <c r="W42" s="100">
        <f t="shared" si="11"/>
        <v>0.13411490341242749</v>
      </c>
    </row>
    <row r="43" spans="2:23">
      <c r="B43" s="96">
        <f>Amnt_Deposited!B38</f>
        <v>2024</v>
      </c>
      <c r="C43" s="99">
        <f>Amnt_Deposited!C38</f>
        <v>3.0812428079938479</v>
      </c>
      <c r="D43" s="418">
        <f>Dry_Matter_Content!C30</f>
        <v>0.59</v>
      </c>
      <c r="E43" s="284">
        <f>MCF!R42</f>
        <v>0.8</v>
      </c>
      <c r="F43" s="67">
        <f t="shared" si="5"/>
        <v>0.2763258550208883</v>
      </c>
      <c r="G43" s="67">
        <f t="shared" si="0"/>
        <v>0.2763258550208883</v>
      </c>
      <c r="H43" s="67">
        <f t="shared" si="1"/>
        <v>0</v>
      </c>
      <c r="I43" s="67">
        <f t="shared" si="2"/>
        <v>0.87553276837778182</v>
      </c>
      <c r="J43" s="67">
        <f t="shared" si="3"/>
        <v>0.29470475898631299</v>
      </c>
      <c r="K43" s="100">
        <f t="shared" si="6"/>
        <v>0.19646983932420864</v>
      </c>
      <c r="O43" s="96">
        <f>Amnt_Deposited!B38</f>
        <v>2024</v>
      </c>
      <c r="P43" s="99">
        <f>Amnt_Deposited!C38</f>
        <v>3.0812428079938479</v>
      </c>
      <c r="Q43" s="284">
        <f>MCF!R42</f>
        <v>0.8</v>
      </c>
      <c r="R43" s="67">
        <f t="shared" si="4"/>
        <v>0.18487456847963088</v>
      </c>
      <c r="S43" s="67">
        <f t="shared" si="7"/>
        <v>0.18487456847963088</v>
      </c>
      <c r="T43" s="67">
        <f t="shared" si="8"/>
        <v>0</v>
      </c>
      <c r="U43" s="67">
        <f t="shared" si="9"/>
        <v>0.58577125449004142</v>
      </c>
      <c r="V43" s="67">
        <f t="shared" si="10"/>
        <v>0.19717089138245744</v>
      </c>
      <c r="W43" s="100">
        <f t="shared" si="11"/>
        <v>0.13144726092163828</v>
      </c>
    </row>
    <row r="44" spans="2:23">
      <c r="B44" s="96">
        <f>Amnt_Deposited!B39</f>
        <v>2025</v>
      </c>
      <c r="C44" s="99">
        <f>Amnt_Deposited!C39</f>
        <v>3.013419289803049</v>
      </c>
      <c r="D44" s="418">
        <f>Dry_Matter_Content!C31</f>
        <v>0.59</v>
      </c>
      <c r="E44" s="284">
        <f>MCF!R43</f>
        <v>0.8</v>
      </c>
      <c r="F44" s="67">
        <f t="shared" si="5"/>
        <v>0.27024344190953742</v>
      </c>
      <c r="G44" s="67">
        <f t="shared" si="0"/>
        <v>0.27024344190953742</v>
      </c>
      <c r="H44" s="67">
        <f t="shared" si="1"/>
        <v>0</v>
      </c>
      <c r="I44" s="67">
        <f t="shared" si="2"/>
        <v>0.85713060751424286</v>
      </c>
      <c r="J44" s="67">
        <f t="shared" si="3"/>
        <v>0.28864560277307638</v>
      </c>
      <c r="K44" s="100">
        <f t="shared" si="6"/>
        <v>0.19243040184871757</v>
      </c>
      <c r="O44" s="96">
        <f>Amnt_Deposited!B39</f>
        <v>2025</v>
      </c>
      <c r="P44" s="99">
        <f>Amnt_Deposited!C39</f>
        <v>3.013419289803049</v>
      </c>
      <c r="Q44" s="284">
        <f>MCF!R43</f>
        <v>0.8</v>
      </c>
      <c r="R44" s="67">
        <f t="shared" si="4"/>
        <v>0.18080515738818292</v>
      </c>
      <c r="S44" s="67">
        <f t="shared" si="7"/>
        <v>0.18080515738818292</v>
      </c>
      <c r="T44" s="67">
        <f t="shared" si="8"/>
        <v>0</v>
      </c>
      <c r="U44" s="67">
        <f t="shared" si="9"/>
        <v>0.57345937166430172</v>
      </c>
      <c r="V44" s="67">
        <f t="shared" si="10"/>
        <v>0.19311704021392265</v>
      </c>
      <c r="W44" s="100">
        <f t="shared" si="11"/>
        <v>0.12874469347594841</v>
      </c>
    </row>
    <row r="45" spans="2:23">
      <c r="B45" s="96">
        <f>Amnt_Deposited!B40</f>
        <v>2026</v>
      </c>
      <c r="C45" s="99">
        <f>Amnt_Deposited!C40</f>
        <v>2.9470788319019721</v>
      </c>
      <c r="D45" s="418">
        <f>Dry_Matter_Content!C32</f>
        <v>0.59</v>
      </c>
      <c r="E45" s="284">
        <f>MCF!R44</f>
        <v>0.8</v>
      </c>
      <c r="F45" s="67">
        <f t="shared" si="5"/>
        <v>0.26429402964496884</v>
      </c>
      <c r="G45" s="67">
        <f t="shared" si="0"/>
        <v>0.26429402964496884</v>
      </c>
      <c r="H45" s="67">
        <f t="shared" si="1"/>
        <v>0</v>
      </c>
      <c r="I45" s="67">
        <f t="shared" si="2"/>
        <v>0.83884585793247157</v>
      </c>
      <c r="J45" s="67">
        <f t="shared" si="3"/>
        <v>0.28257877922674007</v>
      </c>
      <c r="K45" s="100">
        <f t="shared" si="6"/>
        <v>0.18838585281782672</v>
      </c>
      <c r="O45" s="96">
        <f>Amnt_Deposited!B40</f>
        <v>2026</v>
      </c>
      <c r="P45" s="99">
        <f>Amnt_Deposited!C40</f>
        <v>2.9470788319019721</v>
      </c>
      <c r="Q45" s="284">
        <f>MCF!R44</f>
        <v>0.8</v>
      </c>
      <c r="R45" s="67">
        <f t="shared" si="4"/>
        <v>0.17682472991411835</v>
      </c>
      <c r="S45" s="67">
        <f t="shared" si="7"/>
        <v>0.17682472991411835</v>
      </c>
      <c r="T45" s="67">
        <f t="shared" si="8"/>
        <v>0</v>
      </c>
      <c r="U45" s="67">
        <f t="shared" si="9"/>
        <v>0.5612260423277019</v>
      </c>
      <c r="V45" s="67">
        <f t="shared" si="10"/>
        <v>0.1890580592507182</v>
      </c>
      <c r="W45" s="100">
        <f t="shared" si="11"/>
        <v>0.12603870616714546</v>
      </c>
    </row>
    <row r="46" spans="2:23">
      <c r="B46" s="96">
        <f>Amnt_Deposited!B41</f>
        <v>2027</v>
      </c>
      <c r="C46" s="99">
        <f>Amnt_Deposited!C41</f>
        <v>2.8821892585744706</v>
      </c>
      <c r="D46" s="418">
        <f>Dry_Matter_Content!C33</f>
        <v>0.59</v>
      </c>
      <c r="E46" s="284">
        <f>MCF!R45</f>
        <v>0.8</v>
      </c>
      <c r="F46" s="67">
        <f t="shared" si="5"/>
        <v>0.25847473270895849</v>
      </c>
      <c r="G46" s="67">
        <f t="shared" si="0"/>
        <v>0.25847473270895849</v>
      </c>
      <c r="H46" s="67">
        <f t="shared" si="1"/>
        <v>0</v>
      </c>
      <c r="I46" s="67">
        <f t="shared" si="2"/>
        <v>0.82076992681505823</v>
      </c>
      <c r="J46" s="67">
        <f t="shared" si="3"/>
        <v>0.27655066382637183</v>
      </c>
      <c r="K46" s="100">
        <f t="shared" si="6"/>
        <v>0.1843671092175812</v>
      </c>
      <c r="O46" s="96">
        <f>Amnt_Deposited!B41</f>
        <v>2027</v>
      </c>
      <c r="P46" s="99">
        <f>Amnt_Deposited!C41</f>
        <v>2.8821892585744706</v>
      </c>
      <c r="Q46" s="284">
        <f>MCF!R45</f>
        <v>0.8</v>
      </c>
      <c r="R46" s="67">
        <f t="shared" si="4"/>
        <v>0.17293135551446825</v>
      </c>
      <c r="S46" s="67">
        <f t="shared" si="7"/>
        <v>0.17293135551446825</v>
      </c>
      <c r="T46" s="67">
        <f t="shared" si="8"/>
        <v>0</v>
      </c>
      <c r="U46" s="67">
        <f t="shared" si="9"/>
        <v>0.54913242204397306</v>
      </c>
      <c r="V46" s="67">
        <f t="shared" si="10"/>
        <v>0.1850249757981971</v>
      </c>
      <c r="W46" s="100">
        <f t="shared" si="11"/>
        <v>0.12334998386546472</v>
      </c>
    </row>
    <row r="47" spans="2:23">
      <c r="B47" s="96">
        <f>Amnt_Deposited!B42</f>
        <v>2028</v>
      </c>
      <c r="C47" s="99">
        <f>Amnt_Deposited!C42</f>
        <v>2.8187190856038149</v>
      </c>
      <c r="D47" s="418">
        <f>Dry_Matter_Content!C34</f>
        <v>0.59</v>
      </c>
      <c r="E47" s="284">
        <f>MCF!R46</f>
        <v>0.8</v>
      </c>
      <c r="F47" s="67">
        <f t="shared" si="5"/>
        <v>0.25278272759695014</v>
      </c>
      <c r="G47" s="67">
        <f t="shared" si="0"/>
        <v>0.25278272759695014</v>
      </c>
      <c r="H47" s="67">
        <f t="shared" si="1"/>
        <v>0</v>
      </c>
      <c r="I47" s="67">
        <f t="shared" si="2"/>
        <v>0.80296126272428836</v>
      </c>
      <c r="J47" s="67">
        <f t="shared" si="3"/>
        <v>0.27059139168772006</v>
      </c>
      <c r="K47" s="100">
        <f t="shared" si="6"/>
        <v>0.1803942611251467</v>
      </c>
      <c r="O47" s="96">
        <f>Amnt_Deposited!B42</f>
        <v>2028</v>
      </c>
      <c r="P47" s="99">
        <f>Amnt_Deposited!C42</f>
        <v>2.8187190856038149</v>
      </c>
      <c r="Q47" s="284">
        <f>MCF!R46</f>
        <v>0.8</v>
      </c>
      <c r="R47" s="67">
        <f t="shared" si="4"/>
        <v>0.16912314513622889</v>
      </c>
      <c r="S47" s="67">
        <f t="shared" si="7"/>
        <v>0.16912314513622889</v>
      </c>
      <c r="T47" s="67">
        <f t="shared" si="8"/>
        <v>0</v>
      </c>
      <c r="U47" s="67">
        <f t="shared" si="9"/>
        <v>0.53721761556040704</v>
      </c>
      <c r="V47" s="67">
        <f t="shared" si="10"/>
        <v>0.18103795161979491</v>
      </c>
      <c r="W47" s="100">
        <f t="shared" si="11"/>
        <v>0.12069196774652993</v>
      </c>
    </row>
    <row r="48" spans="2:23">
      <c r="B48" s="96">
        <f>Amnt_Deposited!B43</f>
        <v>2029</v>
      </c>
      <c r="C48" s="99">
        <f>Amnt_Deposited!C43</f>
        <v>2.756637505582936</v>
      </c>
      <c r="D48" s="418">
        <f>Dry_Matter_Content!C35</f>
        <v>0.59</v>
      </c>
      <c r="E48" s="284">
        <f>MCF!R47</f>
        <v>0.8</v>
      </c>
      <c r="F48" s="67">
        <f t="shared" si="5"/>
        <v>0.24721525150067772</v>
      </c>
      <c r="G48" s="67">
        <f t="shared" si="0"/>
        <v>0.24721525150067772</v>
      </c>
      <c r="H48" s="67">
        <f t="shared" si="1"/>
        <v>0</v>
      </c>
      <c r="I48" s="67">
        <f t="shared" si="2"/>
        <v>0.78545628209485774</v>
      </c>
      <c r="J48" s="67">
        <f t="shared" si="3"/>
        <v>0.26472023213010831</v>
      </c>
      <c r="K48" s="100">
        <f t="shared" si="6"/>
        <v>0.17648015475340553</v>
      </c>
      <c r="O48" s="96">
        <f>Amnt_Deposited!B43</f>
        <v>2029</v>
      </c>
      <c r="P48" s="99">
        <f>Amnt_Deposited!C43</f>
        <v>2.756637505582936</v>
      </c>
      <c r="Q48" s="284">
        <f>MCF!R47</f>
        <v>0.8</v>
      </c>
      <c r="R48" s="67">
        <f t="shared" si="4"/>
        <v>0.16539825033497615</v>
      </c>
      <c r="S48" s="67">
        <f t="shared" si="7"/>
        <v>0.16539825033497615</v>
      </c>
      <c r="T48" s="67">
        <f t="shared" si="8"/>
        <v>0</v>
      </c>
      <c r="U48" s="67">
        <f t="shared" si="9"/>
        <v>0.52550598712858454</v>
      </c>
      <c r="V48" s="67">
        <f t="shared" si="10"/>
        <v>0.1771098787667986</v>
      </c>
      <c r="W48" s="100">
        <f t="shared" si="11"/>
        <v>0.11807325251119906</v>
      </c>
    </row>
    <row r="49" spans="2:23">
      <c r="B49" s="96">
        <f>Amnt_Deposited!B44</f>
        <v>2030</v>
      </c>
      <c r="C49" s="99">
        <f>Amnt_Deposited!C44</f>
        <v>2.6960299500000007</v>
      </c>
      <c r="D49" s="418">
        <f>Dry_Matter_Content!C36</f>
        <v>0.59</v>
      </c>
      <c r="E49" s="284">
        <f>MCF!R48</f>
        <v>0.8</v>
      </c>
      <c r="F49" s="67">
        <f t="shared" si="5"/>
        <v>0.24177996591600009</v>
      </c>
      <c r="G49" s="67">
        <f t="shared" si="0"/>
        <v>0.24177996591600009</v>
      </c>
      <c r="H49" s="67">
        <f t="shared" si="1"/>
        <v>0</v>
      </c>
      <c r="I49" s="67">
        <f t="shared" si="2"/>
        <v>0.76828705708880718</v>
      </c>
      <c r="J49" s="67">
        <f t="shared" si="3"/>
        <v>0.2589491909220506</v>
      </c>
      <c r="K49" s="100">
        <f t="shared" si="6"/>
        <v>0.17263279394803371</v>
      </c>
      <c r="O49" s="96">
        <f>Amnt_Deposited!B44</f>
        <v>2030</v>
      </c>
      <c r="P49" s="99">
        <f>Amnt_Deposited!C44</f>
        <v>2.6960299500000007</v>
      </c>
      <c r="Q49" s="284">
        <f>MCF!R48</f>
        <v>0.8</v>
      </c>
      <c r="R49" s="67">
        <f t="shared" si="4"/>
        <v>0.16176179700000004</v>
      </c>
      <c r="S49" s="67">
        <f t="shared" si="7"/>
        <v>0.16176179700000004</v>
      </c>
      <c r="T49" s="67">
        <f t="shared" si="8"/>
        <v>0</v>
      </c>
      <c r="U49" s="67">
        <f t="shared" si="9"/>
        <v>0.51401899448403698</v>
      </c>
      <c r="V49" s="67">
        <f t="shared" si="10"/>
        <v>0.17324878964454765</v>
      </c>
      <c r="W49" s="100">
        <f t="shared" si="11"/>
        <v>0.1154991930963651</v>
      </c>
    </row>
    <row r="50" spans="2:23">
      <c r="B50" s="96">
        <f>Amnt_Deposited!B45</f>
        <v>2031</v>
      </c>
      <c r="C50" s="99">
        <f>Amnt_Deposited!C45</f>
        <v>0</v>
      </c>
      <c r="D50" s="418">
        <f>Dry_Matter_Content!C37</f>
        <v>0.59</v>
      </c>
      <c r="E50" s="284">
        <f>MCF!R49</f>
        <v>0.8</v>
      </c>
      <c r="F50" s="67">
        <f t="shared" si="5"/>
        <v>0</v>
      </c>
      <c r="G50" s="67">
        <f t="shared" si="0"/>
        <v>0</v>
      </c>
      <c r="H50" s="67">
        <f t="shared" si="1"/>
        <v>0</v>
      </c>
      <c r="I50" s="67">
        <f t="shared" si="2"/>
        <v>0.51499821547635505</v>
      </c>
      <c r="J50" s="67">
        <f t="shared" si="3"/>
        <v>0.25328884161245208</v>
      </c>
      <c r="K50" s="100">
        <f t="shared" si="6"/>
        <v>0.1688592277416347</v>
      </c>
      <c r="O50" s="96">
        <f>Amnt_Deposited!B45</f>
        <v>2031</v>
      </c>
      <c r="P50" s="99">
        <f>Amnt_Deposited!C45</f>
        <v>0</v>
      </c>
      <c r="Q50" s="284">
        <f>MCF!R49</f>
        <v>0.8</v>
      </c>
      <c r="R50" s="67">
        <f t="shared" si="4"/>
        <v>0</v>
      </c>
      <c r="S50" s="67">
        <f t="shared" si="7"/>
        <v>0</v>
      </c>
      <c r="T50" s="67">
        <f t="shared" si="8"/>
        <v>0</v>
      </c>
      <c r="U50" s="67">
        <f t="shared" si="9"/>
        <v>0.34455723604573268</v>
      </c>
      <c r="V50" s="67">
        <f t="shared" si="10"/>
        <v>0.16946175843830427</v>
      </c>
      <c r="W50" s="100">
        <f t="shared" si="11"/>
        <v>0.11297450562553618</v>
      </c>
    </row>
    <row r="51" spans="2:23">
      <c r="B51" s="96">
        <f>Amnt_Deposited!B46</f>
        <v>2032</v>
      </c>
      <c r="C51" s="99">
        <f>Amnt_Deposited!C46</f>
        <v>0</v>
      </c>
      <c r="D51" s="418">
        <f>Dry_Matter_Content!C38</f>
        <v>0.59</v>
      </c>
      <c r="E51" s="284">
        <f>MCF!R50</f>
        <v>0.8</v>
      </c>
      <c r="F51" s="67">
        <f t="shared" ref="F51:F82" si="12">C51*D51*$K$6*DOCF*E51</f>
        <v>0</v>
      </c>
      <c r="G51" s="67">
        <f t="shared" ref="G51:G82" si="13">F51*$K$12</f>
        <v>0</v>
      </c>
      <c r="H51" s="67">
        <f t="shared" ref="H51:H82" si="14">F51*(1-$K$12)</f>
        <v>0</v>
      </c>
      <c r="I51" s="67">
        <f t="shared" ref="I51:I82" si="15">G51+I50*$K$10</f>
        <v>0.3452136275063824</v>
      </c>
      <c r="J51" s="67">
        <f t="shared" ref="J51:J82" si="16">I50*(1-$K$10)+H51</f>
        <v>0.16978458796997262</v>
      </c>
      <c r="K51" s="100">
        <f t="shared" si="6"/>
        <v>0.11318972531331507</v>
      </c>
      <c r="O51" s="96">
        <f>Amnt_Deposited!B46</f>
        <v>2032</v>
      </c>
      <c r="P51" s="99">
        <f>Amnt_Deposited!C46</f>
        <v>0</v>
      </c>
      <c r="Q51" s="284">
        <f>MCF!R50</f>
        <v>0.8</v>
      </c>
      <c r="R51" s="67">
        <f t="shared" ref="R51:R82" si="17">P51*$W$6*DOCF*Q51</f>
        <v>0</v>
      </c>
      <c r="S51" s="67">
        <f t="shared" si="7"/>
        <v>0</v>
      </c>
      <c r="T51" s="67">
        <f t="shared" si="8"/>
        <v>0</v>
      </c>
      <c r="U51" s="67">
        <f t="shared" si="9"/>
        <v>0.23096362232808818</v>
      </c>
      <c r="V51" s="67">
        <f t="shared" si="10"/>
        <v>0.11359361371764451</v>
      </c>
      <c r="W51" s="100">
        <f t="shared" si="11"/>
        <v>7.5729075811762997E-2</v>
      </c>
    </row>
    <row r="52" spans="2:23">
      <c r="B52" s="96">
        <f>Amnt_Deposited!B47</f>
        <v>2033</v>
      </c>
      <c r="C52" s="99">
        <f>Amnt_Deposited!C47</f>
        <v>0</v>
      </c>
      <c r="D52" s="418">
        <f>Dry_Matter_Content!C39</f>
        <v>0.59</v>
      </c>
      <c r="E52" s="284">
        <f>MCF!R51</f>
        <v>0.8</v>
      </c>
      <c r="F52" s="67">
        <f t="shared" si="12"/>
        <v>0</v>
      </c>
      <c r="G52" s="67">
        <f t="shared" si="13"/>
        <v>0</v>
      </c>
      <c r="H52" s="67">
        <f t="shared" si="14"/>
        <v>0</v>
      </c>
      <c r="I52" s="67">
        <f t="shared" si="15"/>
        <v>0.2314036146822083</v>
      </c>
      <c r="J52" s="67">
        <f t="shared" si="16"/>
        <v>0.11381001282417411</v>
      </c>
      <c r="K52" s="100">
        <f t="shared" si="6"/>
        <v>7.5873341882782733E-2</v>
      </c>
      <c r="O52" s="96">
        <f>Amnt_Deposited!B47</f>
        <v>2033</v>
      </c>
      <c r="P52" s="99">
        <f>Amnt_Deposited!C47</f>
        <v>0</v>
      </c>
      <c r="Q52" s="284">
        <f>MCF!R51</f>
        <v>0.8</v>
      </c>
      <c r="R52" s="67">
        <f t="shared" si="17"/>
        <v>0</v>
      </c>
      <c r="S52" s="67">
        <f t="shared" si="7"/>
        <v>0</v>
      </c>
      <c r="T52" s="67">
        <f t="shared" si="8"/>
        <v>0</v>
      </c>
      <c r="U52" s="67">
        <f t="shared" si="9"/>
        <v>0.15481954595152209</v>
      </c>
      <c r="V52" s="67">
        <f t="shared" si="10"/>
        <v>7.6144076376566089E-2</v>
      </c>
      <c r="W52" s="100">
        <f t="shared" si="11"/>
        <v>5.0762717584377393E-2</v>
      </c>
    </row>
    <row r="53" spans="2:23">
      <c r="B53" s="96">
        <f>Amnt_Deposited!B48</f>
        <v>2034</v>
      </c>
      <c r="C53" s="99">
        <f>Amnt_Deposited!C48</f>
        <v>0</v>
      </c>
      <c r="D53" s="418">
        <f>Dry_Matter_Content!C40</f>
        <v>0.59</v>
      </c>
      <c r="E53" s="284">
        <f>MCF!R52</f>
        <v>0.8</v>
      </c>
      <c r="F53" s="67">
        <f t="shared" si="12"/>
        <v>0</v>
      </c>
      <c r="G53" s="67">
        <f t="shared" si="13"/>
        <v>0</v>
      </c>
      <c r="H53" s="67">
        <f t="shared" si="14"/>
        <v>0</v>
      </c>
      <c r="I53" s="67">
        <f t="shared" si="15"/>
        <v>0.15511448164659122</v>
      </c>
      <c r="J53" s="67">
        <f t="shared" si="16"/>
        <v>7.6289133035617088E-2</v>
      </c>
      <c r="K53" s="100">
        <f t="shared" si="6"/>
        <v>5.0859422023744723E-2</v>
      </c>
      <c r="O53" s="96">
        <f>Amnt_Deposited!B48</f>
        <v>2034</v>
      </c>
      <c r="P53" s="99">
        <f>Amnt_Deposited!C48</f>
        <v>0</v>
      </c>
      <c r="Q53" s="284">
        <f>MCF!R52</f>
        <v>0.8</v>
      </c>
      <c r="R53" s="67">
        <f t="shared" si="17"/>
        <v>0</v>
      </c>
      <c r="S53" s="67">
        <f t="shared" si="7"/>
        <v>0</v>
      </c>
      <c r="T53" s="67">
        <f t="shared" si="8"/>
        <v>0</v>
      </c>
      <c r="U53" s="67">
        <f t="shared" si="9"/>
        <v>0.10377864516944106</v>
      </c>
      <c r="V53" s="67">
        <f t="shared" si="10"/>
        <v>5.1040900782081025E-2</v>
      </c>
      <c r="W53" s="100">
        <f t="shared" si="11"/>
        <v>3.4027267188054017E-2</v>
      </c>
    </row>
    <row r="54" spans="2:23">
      <c r="B54" s="96">
        <f>Amnt_Deposited!B49</f>
        <v>2035</v>
      </c>
      <c r="C54" s="99">
        <f>Amnt_Deposited!C49</f>
        <v>0</v>
      </c>
      <c r="D54" s="418">
        <f>Dry_Matter_Content!C41</f>
        <v>0.59</v>
      </c>
      <c r="E54" s="284">
        <f>MCF!R53</f>
        <v>0.8</v>
      </c>
      <c r="F54" s="67">
        <f t="shared" si="12"/>
        <v>0</v>
      </c>
      <c r="G54" s="67">
        <f t="shared" si="13"/>
        <v>0</v>
      </c>
      <c r="H54" s="67">
        <f t="shared" si="14"/>
        <v>0</v>
      </c>
      <c r="I54" s="67">
        <f t="shared" si="15"/>
        <v>0.10397634647813736</v>
      </c>
      <c r="J54" s="67">
        <f t="shared" si="16"/>
        <v>5.1138135168453863E-2</v>
      </c>
      <c r="K54" s="100">
        <f t="shared" si="6"/>
        <v>3.4092090112302575E-2</v>
      </c>
      <c r="O54" s="96">
        <f>Amnt_Deposited!B49</f>
        <v>2035</v>
      </c>
      <c r="P54" s="99">
        <f>Amnt_Deposited!C49</f>
        <v>0</v>
      </c>
      <c r="Q54" s="284">
        <f>MCF!R53</f>
        <v>0.8</v>
      </c>
      <c r="R54" s="67">
        <f t="shared" si="17"/>
        <v>0</v>
      </c>
      <c r="S54" s="67">
        <f t="shared" si="7"/>
        <v>0</v>
      </c>
      <c r="T54" s="67">
        <f t="shared" si="8"/>
        <v>0</v>
      </c>
      <c r="U54" s="67">
        <f t="shared" si="9"/>
        <v>6.9564906207496016E-2</v>
      </c>
      <c r="V54" s="67">
        <f t="shared" si="10"/>
        <v>3.4213738961945052E-2</v>
      </c>
      <c r="W54" s="100">
        <f t="shared" si="11"/>
        <v>2.2809159307963366E-2</v>
      </c>
    </row>
    <row r="55" spans="2:23">
      <c r="B55" s="96">
        <f>Amnt_Deposited!B50</f>
        <v>2036</v>
      </c>
      <c r="C55" s="99">
        <f>Amnt_Deposited!C50</f>
        <v>0</v>
      </c>
      <c r="D55" s="418">
        <f>Dry_Matter_Content!C42</f>
        <v>0.59</v>
      </c>
      <c r="E55" s="284">
        <f>MCF!R54</f>
        <v>0.8</v>
      </c>
      <c r="F55" s="67">
        <f t="shared" si="12"/>
        <v>0</v>
      </c>
      <c r="G55" s="67">
        <f t="shared" si="13"/>
        <v>0</v>
      </c>
      <c r="H55" s="67">
        <f t="shared" si="14"/>
        <v>0</v>
      </c>
      <c r="I55" s="67">
        <f t="shared" si="15"/>
        <v>6.9697429357842622E-2</v>
      </c>
      <c r="J55" s="67">
        <f t="shared" si="16"/>
        <v>3.4278917120294738E-2</v>
      </c>
      <c r="K55" s="100">
        <f t="shared" si="6"/>
        <v>2.2852611413529823E-2</v>
      </c>
      <c r="O55" s="96">
        <f>Amnt_Deposited!B50</f>
        <v>2036</v>
      </c>
      <c r="P55" s="99">
        <f>Amnt_Deposited!C50</f>
        <v>0</v>
      </c>
      <c r="Q55" s="284">
        <f>MCF!R54</f>
        <v>0.8</v>
      </c>
      <c r="R55" s="67">
        <f t="shared" si="17"/>
        <v>0</v>
      </c>
      <c r="S55" s="67">
        <f t="shared" si="7"/>
        <v>0</v>
      </c>
      <c r="T55" s="67">
        <f t="shared" si="8"/>
        <v>0</v>
      </c>
      <c r="U55" s="67">
        <f t="shared" si="9"/>
        <v>4.6630751131473663E-2</v>
      </c>
      <c r="V55" s="67">
        <f t="shared" si="10"/>
        <v>2.2934155076022356E-2</v>
      </c>
      <c r="W55" s="100">
        <f t="shared" si="11"/>
        <v>1.5289436717348236E-2</v>
      </c>
    </row>
    <row r="56" spans="2:23">
      <c r="B56" s="96">
        <f>Amnt_Deposited!B51</f>
        <v>2037</v>
      </c>
      <c r="C56" s="99">
        <f>Amnt_Deposited!C51</f>
        <v>0</v>
      </c>
      <c r="D56" s="418">
        <f>Dry_Matter_Content!C43</f>
        <v>0.59</v>
      </c>
      <c r="E56" s="284">
        <f>MCF!R55</f>
        <v>0.8</v>
      </c>
      <c r="F56" s="67">
        <f t="shared" si="12"/>
        <v>0</v>
      </c>
      <c r="G56" s="67">
        <f t="shared" si="13"/>
        <v>0</v>
      </c>
      <c r="H56" s="67">
        <f t="shared" si="14"/>
        <v>0</v>
      </c>
      <c r="I56" s="67">
        <f t="shared" si="15"/>
        <v>4.6719584055714788E-2</v>
      </c>
      <c r="J56" s="67">
        <f t="shared" si="16"/>
        <v>2.2977845302127837E-2</v>
      </c>
      <c r="K56" s="100">
        <f t="shared" si="6"/>
        <v>1.5318563534751891E-2</v>
      </c>
      <c r="O56" s="96">
        <f>Amnt_Deposited!B51</f>
        <v>2037</v>
      </c>
      <c r="P56" s="99">
        <f>Amnt_Deposited!C51</f>
        <v>0</v>
      </c>
      <c r="Q56" s="284">
        <f>MCF!R55</f>
        <v>0.8</v>
      </c>
      <c r="R56" s="67">
        <f t="shared" si="17"/>
        <v>0</v>
      </c>
      <c r="S56" s="67">
        <f t="shared" si="7"/>
        <v>0</v>
      </c>
      <c r="T56" s="67">
        <f t="shared" si="8"/>
        <v>0</v>
      </c>
      <c r="U56" s="67">
        <f t="shared" si="9"/>
        <v>3.1257527245125864E-2</v>
      </c>
      <c r="V56" s="67">
        <f t="shared" si="10"/>
        <v>1.5373223886347797E-2</v>
      </c>
      <c r="W56" s="100">
        <f t="shared" si="11"/>
        <v>1.0248815924231864E-2</v>
      </c>
    </row>
    <row r="57" spans="2:23">
      <c r="B57" s="96">
        <f>Amnt_Deposited!B52</f>
        <v>2038</v>
      </c>
      <c r="C57" s="99">
        <f>Amnt_Deposited!C52</f>
        <v>0</v>
      </c>
      <c r="D57" s="418">
        <f>Dry_Matter_Content!C44</f>
        <v>0.59</v>
      </c>
      <c r="E57" s="284">
        <f>MCF!R56</f>
        <v>0.8</v>
      </c>
      <c r="F57" s="67">
        <f t="shared" si="12"/>
        <v>0</v>
      </c>
      <c r="G57" s="67">
        <f t="shared" si="13"/>
        <v>0</v>
      </c>
      <c r="H57" s="67">
        <f t="shared" si="14"/>
        <v>0</v>
      </c>
      <c r="I57" s="67">
        <f t="shared" si="15"/>
        <v>3.1317073734992658E-2</v>
      </c>
      <c r="J57" s="67">
        <f t="shared" si="16"/>
        <v>1.5402510320722131E-2</v>
      </c>
      <c r="K57" s="100">
        <f t="shared" si="6"/>
        <v>1.0268340213814753E-2</v>
      </c>
      <c r="O57" s="96">
        <f>Amnt_Deposited!B52</f>
        <v>2038</v>
      </c>
      <c r="P57" s="99">
        <f>Amnt_Deposited!C52</f>
        <v>0</v>
      </c>
      <c r="Q57" s="284">
        <f>MCF!R56</f>
        <v>0.8</v>
      </c>
      <c r="R57" s="67">
        <f t="shared" si="17"/>
        <v>0</v>
      </c>
      <c r="S57" s="67">
        <f t="shared" si="7"/>
        <v>0</v>
      </c>
      <c r="T57" s="67">
        <f t="shared" si="8"/>
        <v>0</v>
      </c>
      <c r="U57" s="67">
        <f t="shared" si="9"/>
        <v>2.0952547101913018E-2</v>
      </c>
      <c r="V57" s="67">
        <f t="shared" si="10"/>
        <v>1.0304980143212844E-2</v>
      </c>
      <c r="W57" s="100">
        <f t="shared" si="11"/>
        <v>6.8699867621418963E-3</v>
      </c>
    </row>
    <row r="58" spans="2:23">
      <c r="B58" s="96">
        <f>Amnt_Deposited!B53</f>
        <v>2039</v>
      </c>
      <c r="C58" s="99">
        <f>Amnt_Deposited!C53</f>
        <v>0</v>
      </c>
      <c r="D58" s="418">
        <f>Dry_Matter_Content!C45</f>
        <v>0.59</v>
      </c>
      <c r="E58" s="284">
        <f>MCF!R57</f>
        <v>0.8</v>
      </c>
      <c r="F58" s="67">
        <f t="shared" si="12"/>
        <v>0</v>
      </c>
      <c r="G58" s="67">
        <f t="shared" si="13"/>
        <v>0</v>
      </c>
      <c r="H58" s="67">
        <f t="shared" si="14"/>
        <v>0</v>
      </c>
      <c r="I58" s="67">
        <f t="shared" si="15"/>
        <v>2.099246230774179E-2</v>
      </c>
      <c r="J58" s="67">
        <f t="shared" si="16"/>
        <v>1.0324611427250868E-2</v>
      </c>
      <c r="K58" s="100">
        <f t="shared" si="6"/>
        <v>6.8830742848339111E-3</v>
      </c>
      <c r="O58" s="96">
        <f>Amnt_Deposited!B53</f>
        <v>2039</v>
      </c>
      <c r="P58" s="99">
        <f>Amnt_Deposited!C53</f>
        <v>0</v>
      </c>
      <c r="Q58" s="284">
        <f>MCF!R57</f>
        <v>0.8</v>
      </c>
      <c r="R58" s="67">
        <f t="shared" si="17"/>
        <v>0</v>
      </c>
      <c r="S58" s="67">
        <f t="shared" si="7"/>
        <v>0</v>
      </c>
      <c r="T58" s="67">
        <f t="shared" si="8"/>
        <v>0</v>
      </c>
      <c r="U58" s="67">
        <f t="shared" si="9"/>
        <v>1.4044912337918236E-2</v>
      </c>
      <c r="V58" s="67">
        <f t="shared" si="10"/>
        <v>6.9076347639947825E-3</v>
      </c>
      <c r="W58" s="100">
        <f t="shared" si="11"/>
        <v>4.6050898426631881E-3</v>
      </c>
    </row>
    <row r="59" spans="2:23">
      <c r="B59" s="96">
        <f>Amnt_Deposited!B54</f>
        <v>2040</v>
      </c>
      <c r="C59" s="99">
        <f>Amnt_Deposited!C54</f>
        <v>0</v>
      </c>
      <c r="D59" s="418">
        <f>Dry_Matter_Content!C46</f>
        <v>0.59</v>
      </c>
      <c r="E59" s="284">
        <f>MCF!R58</f>
        <v>0.8</v>
      </c>
      <c r="F59" s="67">
        <f t="shared" si="12"/>
        <v>0</v>
      </c>
      <c r="G59" s="67">
        <f t="shared" si="13"/>
        <v>0</v>
      </c>
      <c r="H59" s="67">
        <f t="shared" si="14"/>
        <v>0</v>
      </c>
      <c r="I59" s="67">
        <f t="shared" si="15"/>
        <v>1.4071668300526901E-2</v>
      </c>
      <c r="J59" s="67">
        <f t="shared" si="16"/>
        <v>6.9207940072148902E-3</v>
      </c>
      <c r="K59" s="100">
        <f t="shared" si="6"/>
        <v>4.6138626714765929E-3</v>
      </c>
      <c r="O59" s="96">
        <f>Amnt_Deposited!B54</f>
        <v>2040</v>
      </c>
      <c r="P59" s="99">
        <f>Amnt_Deposited!C54</f>
        <v>0</v>
      </c>
      <c r="Q59" s="284">
        <f>MCF!R58</f>
        <v>0.8</v>
      </c>
      <c r="R59" s="67">
        <f t="shared" si="17"/>
        <v>0</v>
      </c>
      <c r="S59" s="67">
        <f t="shared" si="7"/>
        <v>0</v>
      </c>
      <c r="T59" s="67">
        <f t="shared" si="8"/>
        <v>0</v>
      </c>
      <c r="U59" s="67">
        <f t="shared" si="9"/>
        <v>9.4145862849198715E-3</v>
      </c>
      <c r="V59" s="67">
        <f t="shared" si="10"/>
        <v>4.6303260529983658E-3</v>
      </c>
      <c r="W59" s="100">
        <f t="shared" si="11"/>
        <v>3.0868840353322439E-3</v>
      </c>
    </row>
    <row r="60" spans="2:23">
      <c r="B60" s="96">
        <f>Amnt_Deposited!B55</f>
        <v>2041</v>
      </c>
      <c r="C60" s="99">
        <f>Amnt_Deposited!C55</f>
        <v>0</v>
      </c>
      <c r="D60" s="418">
        <f>Dry_Matter_Content!C47</f>
        <v>0.59</v>
      </c>
      <c r="E60" s="284">
        <f>MCF!R59</f>
        <v>0.8</v>
      </c>
      <c r="F60" s="67">
        <f t="shared" si="12"/>
        <v>0</v>
      </c>
      <c r="G60" s="67">
        <f t="shared" si="13"/>
        <v>0</v>
      </c>
      <c r="H60" s="67">
        <f t="shared" si="14"/>
        <v>0</v>
      </c>
      <c r="I60" s="67">
        <f t="shared" si="15"/>
        <v>9.4325213430074394E-3</v>
      </c>
      <c r="J60" s="67">
        <f t="shared" si="16"/>
        <v>4.6391469575194624E-3</v>
      </c>
      <c r="K60" s="100">
        <f t="shared" si="6"/>
        <v>3.0927646383463081E-3</v>
      </c>
      <c r="O60" s="96">
        <f>Amnt_Deposited!B55</f>
        <v>2041</v>
      </c>
      <c r="P60" s="99">
        <f>Amnt_Deposited!C55</f>
        <v>0</v>
      </c>
      <c r="Q60" s="284">
        <f>MCF!R59</f>
        <v>0.8</v>
      </c>
      <c r="R60" s="67">
        <f t="shared" si="17"/>
        <v>0</v>
      </c>
      <c r="S60" s="67">
        <f t="shared" si="7"/>
        <v>0</v>
      </c>
      <c r="T60" s="67">
        <f t="shared" si="8"/>
        <v>0</v>
      </c>
      <c r="U60" s="67">
        <f t="shared" si="9"/>
        <v>6.3107859119139872E-3</v>
      </c>
      <c r="V60" s="67">
        <f t="shared" si="10"/>
        <v>3.1038003730058847E-3</v>
      </c>
      <c r="W60" s="100">
        <f t="shared" si="11"/>
        <v>2.0692002486705895E-3</v>
      </c>
    </row>
    <row r="61" spans="2:23">
      <c r="B61" s="96">
        <f>Amnt_Deposited!B56</f>
        <v>2042</v>
      </c>
      <c r="C61" s="99">
        <f>Amnt_Deposited!C56</f>
        <v>0</v>
      </c>
      <c r="D61" s="418">
        <f>Dry_Matter_Content!C48</f>
        <v>0.59</v>
      </c>
      <c r="E61" s="284">
        <f>MCF!R60</f>
        <v>0.8</v>
      </c>
      <c r="F61" s="67">
        <f t="shared" si="12"/>
        <v>0</v>
      </c>
      <c r="G61" s="67">
        <f t="shared" si="13"/>
        <v>0</v>
      </c>
      <c r="H61" s="67">
        <f t="shared" si="14"/>
        <v>0</v>
      </c>
      <c r="I61" s="67">
        <f t="shared" si="15"/>
        <v>6.322808140876897E-3</v>
      </c>
      <c r="J61" s="67">
        <f t="shared" si="16"/>
        <v>3.109713202130542E-3</v>
      </c>
      <c r="K61" s="100">
        <f t="shared" si="6"/>
        <v>2.0731421347536944E-3</v>
      </c>
      <c r="O61" s="96">
        <f>Amnt_Deposited!B56</f>
        <v>2042</v>
      </c>
      <c r="P61" s="99">
        <f>Amnt_Deposited!C56</f>
        <v>0</v>
      </c>
      <c r="Q61" s="284">
        <f>MCF!R60</f>
        <v>0.8</v>
      </c>
      <c r="R61" s="67">
        <f t="shared" si="17"/>
        <v>0</v>
      </c>
      <c r="S61" s="67">
        <f t="shared" si="7"/>
        <v>0</v>
      </c>
      <c r="T61" s="67">
        <f t="shared" si="8"/>
        <v>0</v>
      </c>
      <c r="U61" s="67">
        <f t="shared" si="9"/>
        <v>4.2302463029952478E-3</v>
      </c>
      <c r="V61" s="67">
        <f t="shared" si="10"/>
        <v>2.0805396089187394E-3</v>
      </c>
      <c r="W61" s="100">
        <f t="shared" si="11"/>
        <v>1.3870264059458262E-3</v>
      </c>
    </row>
    <row r="62" spans="2:23">
      <c r="B62" s="96">
        <f>Amnt_Deposited!B57</f>
        <v>2043</v>
      </c>
      <c r="C62" s="99">
        <f>Amnt_Deposited!C57</f>
        <v>0</v>
      </c>
      <c r="D62" s="418">
        <f>Dry_Matter_Content!C49</f>
        <v>0.59</v>
      </c>
      <c r="E62" s="284">
        <f>MCF!R61</f>
        <v>0.8</v>
      </c>
      <c r="F62" s="67">
        <f t="shared" si="12"/>
        <v>0</v>
      </c>
      <c r="G62" s="67">
        <f t="shared" si="13"/>
        <v>0</v>
      </c>
      <c r="H62" s="67">
        <f t="shared" si="14"/>
        <v>0</v>
      </c>
      <c r="I62" s="67">
        <f t="shared" si="15"/>
        <v>4.2383050440671166E-3</v>
      </c>
      <c r="J62" s="67">
        <f t="shared" si="16"/>
        <v>2.0845030968097804E-3</v>
      </c>
      <c r="K62" s="100">
        <f t="shared" si="6"/>
        <v>1.3896687312065202E-3</v>
      </c>
      <c r="O62" s="96">
        <f>Amnt_Deposited!B57</f>
        <v>2043</v>
      </c>
      <c r="P62" s="99">
        <f>Amnt_Deposited!C57</f>
        <v>0</v>
      </c>
      <c r="Q62" s="284">
        <f>MCF!R61</f>
        <v>0.8</v>
      </c>
      <c r="R62" s="67">
        <f t="shared" si="17"/>
        <v>0</v>
      </c>
      <c r="S62" s="67">
        <f t="shared" si="7"/>
        <v>0</v>
      </c>
      <c r="T62" s="67">
        <f t="shared" si="8"/>
        <v>0</v>
      </c>
      <c r="U62" s="67">
        <f t="shared" si="9"/>
        <v>2.8356188965658678E-3</v>
      </c>
      <c r="V62" s="67">
        <f t="shared" si="10"/>
        <v>1.3946274064293802E-3</v>
      </c>
      <c r="W62" s="100">
        <f t="shared" si="11"/>
        <v>9.2975160428625345E-4</v>
      </c>
    </row>
    <row r="63" spans="2:23">
      <c r="B63" s="96">
        <f>Amnt_Deposited!B58</f>
        <v>2044</v>
      </c>
      <c r="C63" s="99">
        <f>Amnt_Deposited!C58</f>
        <v>0</v>
      </c>
      <c r="D63" s="418">
        <f>Dry_Matter_Content!C50</f>
        <v>0.59</v>
      </c>
      <c r="E63" s="284">
        <f>MCF!R62</f>
        <v>0.8</v>
      </c>
      <c r="F63" s="67">
        <f t="shared" si="12"/>
        <v>0</v>
      </c>
      <c r="G63" s="67">
        <f t="shared" si="13"/>
        <v>0</v>
      </c>
      <c r="H63" s="67">
        <f t="shared" si="14"/>
        <v>0</v>
      </c>
      <c r="I63" s="67">
        <f t="shared" si="15"/>
        <v>2.8410208322521518E-3</v>
      </c>
      <c r="J63" s="67">
        <f t="shared" si="16"/>
        <v>1.3972842118149646E-3</v>
      </c>
      <c r="K63" s="100">
        <f t="shared" si="6"/>
        <v>9.3152280787664303E-4</v>
      </c>
      <c r="O63" s="96">
        <f>Amnt_Deposited!B58</f>
        <v>2044</v>
      </c>
      <c r="P63" s="99">
        <f>Amnt_Deposited!C58</f>
        <v>0</v>
      </c>
      <c r="Q63" s="284">
        <f>MCF!R62</f>
        <v>0.8</v>
      </c>
      <c r="R63" s="67">
        <f t="shared" si="17"/>
        <v>0</v>
      </c>
      <c r="S63" s="67">
        <f t="shared" si="7"/>
        <v>0</v>
      </c>
      <c r="T63" s="67">
        <f t="shared" si="8"/>
        <v>0</v>
      </c>
      <c r="U63" s="67">
        <f t="shared" si="9"/>
        <v>1.9007721892855614E-3</v>
      </c>
      <c r="V63" s="67">
        <f t="shared" si="10"/>
        <v>9.3484670728030651E-4</v>
      </c>
      <c r="W63" s="100">
        <f t="shared" si="11"/>
        <v>6.2323113818687093E-4</v>
      </c>
    </row>
    <row r="64" spans="2:23">
      <c r="B64" s="96">
        <f>Amnt_Deposited!B59</f>
        <v>2045</v>
      </c>
      <c r="C64" s="99">
        <f>Amnt_Deposited!C59</f>
        <v>0</v>
      </c>
      <c r="D64" s="418">
        <f>Dry_Matter_Content!C51</f>
        <v>0.59</v>
      </c>
      <c r="E64" s="284">
        <f>MCF!R63</f>
        <v>0.8</v>
      </c>
      <c r="F64" s="67">
        <f t="shared" si="12"/>
        <v>0</v>
      </c>
      <c r="G64" s="67">
        <f t="shared" si="13"/>
        <v>0</v>
      </c>
      <c r="H64" s="67">
        <f t="shared" si="14"/>
        <v>0</v>
      </c>
      <c r="I64" s="67">
        <f t="shared" si="15"/>
        <v>1.9043932150634728E-3</v>
      </c>
      <c r="J64" s="67">
        <f t="shared" si="16"/>
        <v>9.3662761718867906E-4</v>
      </c>
      <c r="K64" s="100">
        <f t="shared" si="6"/>
        <v>6.2441841145911934E-4</v>
      </c>
      <c r="O64" s="96">
        <f>Amnt_Deposited!B59</f>
        <v>2045</v>
      </c>
      <c r="P64" s="99">
        <f>Amnt_Deposited!C59</f>
        <v>0</v>
      </c>
      <c r="Q64" s="284">
        <f>MCF!R63</f>
        <v>0.8</v>
      </c>
      <c r="R64" s="67">
        <f t="shared" si="17"/>
        <v>0</v>
      </c>
      <c r="S64" s="67">
        <f t="shared" si="7"/>
        <v>0</v>
      </c>
      <c r="T64" s="67">
        <f t="shared" si="8"/>
        <v>0</v>
      </c>
      <c r="U64" s="67">
        <f t="shared" si="9"/>
        <v>1.2741257014251604E-3</v>
      </c>
      <c r="V64" s="67">
        <f t="shared" si="10"/>
        <v>6.2664648786040097E-4</v>
      </c>
      <c r="W64" s="100">
        <f t="shared" si="11"/>
        <v>4.1776432524026727E-4</v>
      </c>
    </row>
    <row r="65" spans="2:23">
      <c r="B65" s="96">
        <f>Amnt_Deposited!B60</f>
        <v>2046</v>
      </c>
      <c r="C65" s="99">
        <f>Amnt_Deposited!C60</f>
        <v>0</v>
      </c>
      <c r="D65" s="418">
        <f>Dry_Matter_Content!C52</f>
        <v>0.59</v>
      </c>
      <c r="E65" s="284">
        <f>MCF!R64</f>
        <v>0.8</v>
      </c>
      <c r="F65" s="67">
        <f t="shared" si="12"/>
        <v>0</v>
      </c>
      <c r="G65" s="67">
        <f t="shared" si="13"/>
        <v>0</v>
      </c>
      <c r="H65" s="67">
        <f t="shared" si="14"/>
        <v>0</v>
      </c>
      <c r="I65" s="67">
        <f t="shared" si="15"/>
        <v>1.2765529475913062E-3</v>
      </c>
      <c r="J65" s="67">
        <f t="shared" si="16"/>
        <v>6.2784026747216655E-4</v>
      </c>
      <c r="K65" s="100">
        <f t="shared" si="6"/>
        <v>4.1856017831477766E-4</v>
      </c>
      <c r="O65" s="96">
        <f>Amnt_Deposited!B60</f>
        <v>2046</v>
      </c>
      <c r="P65" s="99">
        <f>Amnt_Deposited!C60</f>
        <v>0</v>
      </c>
      <c r="Q65" s="284">
        <f>MCF!R64</f>
        <v>0.8</v>
      </c>
      <c r="R65" s="67">
        <f t="shared" si="17"/>
        <v>0</v>
      </c>
      <c r="S65" s="67">
        <f t="shared" si="7"/>
        <v>0</v>
      </c>
      <c r="T65" s="67">
        <f t="shared" si="8"/>
        <v>0</v>
      </c>
      <c r="U65" s="67">
        <f t="shared" si="9"/>
        <v>8.5407199883450477E-4</v>
      </c>
      <c r="V65" s="67">
        <f t="shared" si="10"/>
        <v>4.2005370259065567E-4</v>
      </c>
      <c r="W65" s="100">
        <f t="shared" si="11"/>
        <v>2.8003580172710374E-4</v>
      </c>
    </row>
    <row r="66" spans="2:23">
      <c r="B66" s="96">
        <f>Amnt_Deposited!B61</f>
        <v>2047</v>
      </c>
      <c r="C66" s="99">
        <f>Amnt_Deposited!C61</f>
        <v>0</v>
      </c>
      <c r="D66" s="418">
        <f>Dry_Matter_Content!C53</f>
        <v>0.59</v>
      </c>
      <c r="E66" s="284">
        <f>MCF!R65</f>
        <v>0.8</v>
      </c>
      <c r="F66" s="67">
        <f t="shared" si="12"/>
        <v>0</v>
      </c>
      <c r="G66" s="67">
        <f t="shared" si="13"/>
        <v>0</v>
      </c>
      <c r="H66" s="67">
        <f t="shared" si="14"/>
        <v>0</v>
      </c>
      <c r="I66" s="67">
        <f t="shared" si="15"/>
        <v>8.5569903059633549E-4</v>
      </c>
      <c r="J66" s="67">
        <f t="shared" si="16"/>
        <v>4.2085391699497074E-4</v>
      </c>
      <c r="K66" s="100">
        <f t="shared" si="6"/>
        <v>2.8056927799664712E-4</v>
      </c>
      <c r="O66" s="96">
        <f>Amnt_Deposited!B61</f>
        <v>2047</v>
      </c>
      <c r="P66" s="99">
        <f>Amnt_Deposited!C61</f>
        <v>0</v>
      </c>
      <c r="Q66" s="284">
        <f>MCF!R65</f>
        <v>0.8</v>
      </c>
      <c r="R66" s="67">
        <f t="shared" si="17"/>
        <v>0</v>
      </c>
      <c r="S66" s="67">
        <f t="shared" si="7"/>
        <v>0</v>
      </c>
      <c r="T66" s="67">
        <f t="shared" si="8"/>
        <v>0</v>
      </c>
      <c r="U66" s="67">
        <f t="shared" si="9"/>
        <v>5.7250158157649573E-4</v>
      </c>
      <c r="V66" s="67">
        <f t="shared" si="10"/>
        <v>2.8157041725800904E-4</v>
      </c>
      <c r="W66" s="100">
        <f t="shared" si="11"/>
        <v>1.8771361150533936E-4</v>
      </c>
    </row>
    <row r="67" spans="2:23">
      <c r="B67" s="96">
        <f>Amnt_Deposited!B62</f>
        <v>2048</v>
      </c>
      <c r="C67" s="99">
        <f>Amnt_Deposited!C62</f>
        <v>0</v>
      </c>
      <c r="D67" s="418">
        <f>Dry_Matter_Content!C54</f>
        <v>0.59</v>
      </c>
      <c r="E67" s="284">
        <f>MCF!R66</f>
        <v>0.8</v>
      </c>
      <c r="F67" s="67">
        <f t="shared" si="12"/>
        <v>0</v>
      </c>
      <c r="G67" s="67">
        <f t="shared" si="13"/>
        <v>0</v>
      </c>
      <c r="H67" s="67">
        <f t="shared" si="14"/>
        <v>0</v>
      </c>
      <c r="I67" s="67">
        <f t="shared" si="15"/>
        <v>5.7359221358198754E-4</v>
      </c>
      <c r="J67" s="67">
        <f t="shared" si="16"/>
        <v>2.8210681701434795E-4</v>
      </c>
      <c r="K67" s="100">
        <f t="shared" si="6"/>
        <v>1.8807121134289864E-4</v>
      </c>
      <c r="O67" s="96">
        <f>Amnt_Deposited!B62</f>
        <v>2048</v>
      </c>
      <c r="P67" s="99">
        <f>Amnt_Deposited!C62</f>
        <v>0</v>
      </c>
      <c r="Q67" s="284">
        <f>MCF!R66</f>
        <v>0.8</v>
      </c>
      <c r="R67" s="67">
        <f t="shared" si="17"/>
        <v>0</v>
      </c>
      <c r="S67" s="67">
        <f t="shared" si="7"/>
        <v>0</v>
      </c>
      <c r="T67" s="67">
        <f t="shared" si="8"/>
        <v>0</v>
      </c>
      <c r="U67" s="67">
        <f t="shared" si="9"/>
        <v>3.8375928651783296E-4</v>
      </c>
      <c r="V67" s="67">
        <f t="shared" si="10"/>
        <v>1.8874229505866279E-4</v>
      </c>
      <c r="W67" s="100">
        <f t="shared" si="11"/>
        <v>1.2582819670577518E-4</v>
      </c>
    </row>
    <row r="68" spans="2:23">
      <c r="B68" s="96">
        <f>Amnt_Deposited!B63</f>
        <v>2049</v>
      </c>
      <c r="C68" s="99">
        <f>Amnt_Deposited!C63</f>
        <v>0</v>
      </c>
      <c r="D68" s="418">
        <f>Dry_Matter_Content!C55</f>
        <v>0.59</v>
      </c>
      <c r="E68" s="284">
        <f>MCF!R67</f>
        <v>0.8</v>
      </c>
      <c r="F68" s="67">
        <f t="shared" si="12"/>
        <v>0</v>
      </c>
      <c r="G68" s="67">
        <f t="shared" si="13"/>
        <v>0</v>
      </c>
      <c r="H68" s="67">
        <f t="shared" si="14"/>
        <v>0</v>
      </c>
      <c r="I68" s="67">
        <f t="shared" si="15"/>
        <v>3.8449035901396214E-4</v>
      </c>
      <c r="J68" s="67">
        <f t="shared" si="16"/>
        <v>1.891018545680254E-4</v>
      </c>
      <c r="K68" s="100">
        <f t="shared" si="6"/>
        <v>1.2606790304535025E-4</v>
      </c>
      <c r="O68" s="96">
        <f>Amnt_Deposited!B63</f>
        <v>2049</v>
      </c>
      <c r="P68" s="99">
        <f>Amnt_Deposited!C63</f>
        <v>0</v>
      </c>
      <c r="Q68" s="284">
        <f>MCF!R67</f>
        <v>0.8</v>
      </c>
      <c r="R68" s="67">
        <f t="shared" si="17"/>
        <v>0</v>
      </c>
      <c r="S68" s="67">
        <f t="shared" si="7"/>
        <v>0</v>
      </c>
      <c r="T68" s="67">
        <f t="shared" si="8"/>
        <v>0</v>
      </c>
      <c r="U68" s="67">
        <f t="shared" si="9"/>
        <v>2.5724154260523788E-4</v>
      </c>
      <c r="V68" s="67">
        <f t="shared" si="10"/>
        <v>1.2651774391259508E-4</v>
      </c>
      <c r="W68" s="100">
        <f t="shared" si="11"/>
        <v>8.4345162608396711E-5</v>
      </c>
    </row>
    <row r="69" spans="2:23">
      <c r="B69" s="96">
        <f>Amnt_Deposited!B64</f>
        <v>2050</v>
      </c>
      <c r="C69" s="99">
        <f>Amnt_Deposited!C64</f>
        <v>0</v>
      </c>
      <c r="D69" s="418">
        <f>Dry_Matter_Content!C56</f>
        <v>0.59</v>
      </c>
      <c r="E69" s="284">
        <f>MCF!R68</f>
        <v>0.8</v>
      </c>
      <c r="F69" s="67">
        <f t="shared" si="12"/>
        <v>0</v>
      </c>
      <c r="G69" s="67">
        <f t="shared" si="13"/>
        <v>0</v>
      </c>
      <c r="H69" s="67">
        <f t="shared" si="14"/>
        <v>0</v>
      </c>
      <c r="I69" s="67">
        <f t="shared" si="15"/>
        <v>2.5773159515449858E-4</v>
      </c>
      <c r="J69" s="67">
        <f t="shared" si="16"/>
        <v>1.2675876385946354E-4</v>
      </c>
      <c r="K69" s="100">
        <f t="shared" si="6"/>
        <v>8.4505842572975683E-5</v>
      </c>
      <c r="O69" s="96">
        <f>Amnt_Deposited!B64</f>
        <v>2050</v>
      </c>
      <c r="P69" s="99">
        <f>Amnt_Deposited!C64</f>
        <v>0</v>
      </c>
      <c r="Q69" s="284">
        <f>MCF!R68</f>
        <v>0.8</v>
      </c>
      <c r="R69" s="67">
        <f t="shared" si="17"/>
        <v>0</v>
      </c>
      <c r="S69" s="67">
        <f t="shared" si="7"/>
        <v>0</v>
      </c>
      <c r="T69" s="67">
        <f t="shared" si="8"/>
        <v>0</v>
      </c>
      <c r="U69" s="67">
        <f t="shared" si="9"/>
        <v>1.7243416268142192E-4</v>
      </c>
      <c r="V69" s="67">
        <f t="shared" si="10"/>
        <v>8.4807379923815948E-5</v>
      </c>
      <c r="W69" s="100">
        <f t="shared" si="11"/>
        <v>5.6538253282543966E-5</v>
      </c>
    </row>
    <row r="70" spans="2:23">
      <c r="B70" s="96">
        <f>Amnt_Deposited!B65</f>
        <v>2051</v>
      </c>
      <c r="C70" s="99">
        <f>Amnt_Deposited!C65</f>
        <v>0</v>
      </c>
      <c r="D70" s="418">
        <f>Dry_Matter_Content!C57</f>
        <v>0.59</v>
      </c>
      <c r="E70" s="284">
        <f>MCF!R69</f>
        <v>0.8</v>
      </c>
      <c r="F70" s="67">
        <f t="shared" si="12"/>
        <v>0</v>
      </c>
      <c r="G70" s="67">
        <f t="shared" si="13"/>
        <v>0</v>
      </c>
      <c r="H70" s="67">
        <f t="shared" si="14"/>
        <v>0</v>
      </c>
      <c r="I70" s="67">
        <f t="shared" si="15"/>
        <v>1.7276265472880223E-4</v>
      </c>
      <c r="J70" s="67">
        <f t="shared" si="16"/>
        <v>8.4968940425696332E-5</v>
      </c>
      <c r="K70" s="100">
        <f t="shared" si="6"/>
        <v>5.6645960283797552E-5</v>
      </c>
      <c r="O70" s="96">
        <f>Amnt_Deposited!B65</f>
        <v>2051</v>
      </c>
      <c r="P70" s="99">
        <f>Amnt_Deposited!C65</f>
        <v>0</v>
      </c>
      <c r="Q70" s="284">
        <f>MCF!R69</f>
        <v>0.8</v>
      </c>
      <c r="R70" s="67">
        <f t="shared" si="17"/>
        <v>0</v>
      </c>
      <c r="S70" s="67">
        <f t="shared" si="7"/>
        <v>0</v>
      </c>
      <c r="T70" s="67">
        <f t="shared" si="8"/>
        <v>0</v>
      </c>
      <c r="U70" s="67">
        <f t="shared" si="9"/>
        <v>1.1558607586672766E-4</v>
      </c>
      <c r="V70" s="67">
        <f t="shared" si="10"/>
        <v>5.6848086814694256E-5</v>
      </c>
      <c r="W70" s="100">
        <f t="shared" si="11"/>
        <v>3.7898724543129502E-5</v>
      </c>
    </row>
    <row r="71" spans="2:23">
      <c r="B71" s="96">
        <f>Amnt_Deposited!B66</f>
        <v>2052</v>
      </c>
      <c r="C71" s="99">
        <f>Amnt_Deposited!C66</f>
        <v>0</v>
      </c>
      <c r="D71" s="418">
        <f>Dry_Matter_Content!C58</f>
        <v>0.59</v>
      </c>
      <c r="E71" s="284">
        <f>MCF!R70</f>
        <v>0.8</v>
      </c>
      <c r="F71" s="67">
        <f t="shared" si="12"/>
        <v>0</v>
      </c>
      <c r="G71" s="67">
        <f t="shared" si="13"/>
        <v>0</v>
      </c>
      <c r="H71" s="67">
        <f t="shared" si="14"/>
        <v>0</v>
      </c>
      <c r="I71" s="67">
        <f t="shared" si="15"/>
        <v>1.1580627067104997E-4</v>
      </c>
      <c r="J71" s="67">
        <f t="shared" si="16"/>
        <v>5.6956384057752257E-5</v>
      </c>
      <c r="K71" s="100">
        <f t="shared" si="6"/>
        <v>3.7970922705168169E-5</v>
      </c>
      <c r="O71" s="96">
        <f>Amnt_Deposited!B66</f>
        <v>2052</v>
      </c>
      <c r="P71" s="99">
        <f>Amnt_Deposited!C66</f>
        <v>0</v>
      </c>
      <c r="Q71" s="284">
        <f>MCF!R70</f>
        <v>0.8</v>
      </c>
      <c r="R71" s="67">
        <f t="shared" si="17"/>
        <v>0</v>
      </c>
      <c r="S71" s="67">
        <f t="shared" si="7"/>
        <v>0</v>
      </c>
      <c r="T71" s="67">
        <f t="shared" si="8"/>
        <v>0</v>
      </c>
      <c r="U71" s="67">
        <f t="shared" si="9"/>
        <v>7.7479663696063787E-5</v>
      </c>
      <c r="V71" s="67">
        <f t="shared" si="10"/>
        <v>3.8106412170663875E-5</v>
      </c>
      <c r="W71" s="100">
        <f t="shared" si="11"/>
        <v>2.5404274780442584E-5</v>
      </c>
    </row>
    <row r="72" spans="2:23">
      <c r="B72" s="96">
        <f>Amnt_Deposited!B67</f>
        <v>2053</v>
      </c>
      <c r="C72" s="99">
        <f>Amnt_Deposited!C67</f>
        <v>0</v>
      </c>
      <c r="D72" s="418">
        <f>Dry_Matter_Content!C59</f>
        <v>0.59</v>
      </c>
      <c r="E72" s="284">
        <f>MCF!R71</f>
        <v>0.8</v>
      </c>
      <c r="F72" s="67">
        <f t="shared" si="12"/>
        <v>0</v>
      </c>
      <c r="G72" s="67">
        <f t="shared" si="13"/>
        <v>0</v>
      </c>
      <c r="H72" s="67">
        <f t="shared" si="14"/>
        <v>0</v>
      </c>
      <c r="I72" s="67">
        <f t="shared" si="15"/>
        <v>7.7627264687433925E-5</v>
      </c>
      <c r="J72" s="67">
        <f t="shared" si="16"/>
        <v>3.8179005983616043E-5</v>
      </c>
      <c r="K72" s="100">
        <f t="shared" si="6"/>
        <v>2.5452670655744026E-5</v>
      </c>
      <c r="O72" s="96">
        <f>Amnt_Deposited!B67</f>
        <v>2053</v>
      </c>
      <c r="P72" s="99">
        <f>Amnt_Deposited!C67</f>
        <v>0</v>
      </c>
      <c r="Q72" s="284">
        <f>MCF!R71</f>
        <v>0.8</v>
      </c>
      <c r="R72" s="67">
        <f t="shared" si="17"/>
        <v>0</v>
      </c>
      <c r="S72" s="67">
        <f t="shared" si="7"/>
        <v>0</v>
      </c>
      <c r="T72" s="67">
        <f t="shared" si="8"/>
        <v>0</v>
      </c>
      <c r="U72" s="67">
        <f t="shared" si="9"/>
        <v>5.1936171735571333E-5</v>
      </c>
      <c r="V72" s="67">
        <f t="shared" si="10"/>
        <v>2.5543491960492457E-5</v>
      </c>
      <c r="W72" s="100">
        <f t="shared" si="11"/>
        <v>1.7028994640328305E-5</v>
      </c>
    </row>
    <row r="73" spans="2:23">
      <c r="B73" s="96">
        <f>Amnt_Deposited!B68</f>
        <v>2054</v>
      </c>
      <c r="C73" s="99">
        <f>Amnt_Deposited!C68</f>
        <v>0</v>
      </c>
      <c r="D73" s="418">
        <f>Dry_Matter_Content!C60</f>
        <v>0.59</v>
      </c>
      <c r="E73" s="284">
        <f>MCF!R72</f>
        <v>0.8</v>
      </c>
      <c r="F73" s="67">
        <f t="shared" si="12"/>
        <v>0</v>
      </c>
      <c r="G73" s="67">
        <f t="shared" si="13"/>
        <v>0</v>
      </c>
      <c r="H73" s="67">
        <f t="shared" si="14"/>
        <v>0</v>
      </c>
      <c r="I73" s="67">
        <f t="shared" si="15"/>
        <v>5.2035111638901464E-5</v>
      </c>
      <c r="J73" s="67">
        <f t="shared" si="16"/>
        <v>2.5592153048532457E-5</v>
      </c>
      <c r="K73" s="100">
        <f t="shared" si="6"/>
        <v>1.7061435365688302E-5</v>
      </c>
      <c r="O73" s="96">
        <f>Amnt_Deposited!B68</f>
        <v>2054</v>
      </c>
      <c r="P73" s="99">
        <f>Amnt_Deposited!C68</f>
        <v>0</v>
      </c>
      <c r="Q73" s="284">
        <f>MCF!R72</f>
        <v>0.8</v>
      </c>
      <c r="R73" s="67">
        <f t="shared" si="17"/>
        <v>0</v>
      </c>
      <c r="S73" s="67">
        <f t="shared" si="7"/>
        <v>0</v>
      </c>
      <c r="T73" s="67">
        <f t="shared" si="8"/>
        <v>0</v>
      </c>
      <c r="U73" s="67">
        <f t="shared" si="9"/>
        <v>3.4813857028703044E-5</v>
      </c>
      <c r="V73" s="67">
        <f t="shared" si="10"/>
        <v>1.7122314706868289E-5</v>
      </c>
      <c r="W73" s="100">
        <f t="shared" si="11"/>
        <v>1.1414876471245526E-5</v>
      </c>
    </row>
    <row r="74" spans="2:23">
      <c r="B74" s="96">
        <f>Amnt_Deposited!B69</f>
        <v>2055</v>
      </c>
      <c r="C74" s="99">
        <f>Amnt_Deposited!C69</f>
        <v>0</v>
      </c>
      <c r="D74" s="418">
        <f>Dry_Matter_Content!C61</f>
        <v>0.59</v>
      </c>
      <c r="E74" s="284">
        <f>MCF!R73</f>
        <v>0.8</v>
      </c>
      <c r="F74" s="67">
        <f t="shared" si="12"/>
        <v>0</v>
      </c>
      <c r="G74" s="67">
        <f t="shared" si="13"/>
        <v>0</v>
      </c>
      <c r="H74" s="67">
        <f t="shared" si="14"/>
        <v>0</v>
      </c>
      <c r="I74" s="67">
        <f t="shared" si="15"/>
        <v>3.4880178429258061E-5</v>
      </c>
      <c r="J74" s="67">
        <f t="shared" si="16"/>
        <v>1.7154933209643403E-5</v>
      </c>
      <c r="K74" s="100">
        <f t="shared" si="6"/>
        <v>1.1436622139762268E-5</v>
      </c>
      <c r="O74" s="96">
        <f>Amnt_Deposited!B69</f>
        <v>2055</v>
      </c>
      <c r="P74" s="99">
        <f>Amnt_Deposited!C69</f>
        <v>0</v>
      </c>
      <c r="Q74" s="284">
        <f>MCF!R73</f>
        <v>0.8</v>
      </c>
      <c r="R74" s="67">
        <f t="shared" si="17"/>
        <v>0</v>
      </c>
      <c r="S74" s="67">
        <f t="shared" si="7"/>
        <v>0</v>
      </c>
      <c r="T74" s="67">
        <f t="shared" si="8"/>
        <v>0</v>
      </c>
      <c r="U74" s="67">
        <f t="shared" si="9"/>
        <v>2.333642624615839E-5</v>
      </c>
      <c r="V74" s="67">
        <f t="shared" si="10"/>
        <v>1.1477430782544655E-5</v>
      </c>
      <c r="W74" s="100">
        <f t="shared" si="11"/>
        <v>7.6516205216964364E-6</v>
      </c>
    </row>
    <row r="75" spans="2:23">
      <c r="B75" s="96">
        <f>Amnt_Deposited!B70</f>
        <v>2056</v>
      </c>
      <c r="C75" s="99">
        <f>Amnt_Deposited!C70</f>
        <v>0</v>
      </c>
      <c r="D75" s="418">
        <f>Dry_Matter_Content!C62</f>
        <v>0.59</v>
      </c>
      <c r="E75" s="284">
        <f>MCF!R74</f>
        <v>0.8</v>
      </c>
      <c r="F75" s="67">
        <f t="shared" si="12"/>
        <v>0</v>
      </c>
      <c r="G75" s="67">
        <f t="shared" si="13"/>
        <v>0</v>
      </c>
      <c r="H75" s="67">
        <f t="shared" si="14"/>
        <v>0</v>
      </c>
      <c r="I75" s="67">
        <f t="shared" si="15"/>
        <v>2.3380882810431579E-5</v>
      </c>
      <c r="J75" s="67">
        <f t="shared" si="16"/>
        <v>1.1499295618826484E-5</v>
      </c>
      <c r="K75" s="100">
        <f t="shared" si="6"/>
        <v>7.6661970792176549E-6</v>
      </c>
      <c r="O75" s="96">
        <f>Amnt_Deposited!B70</f>
        <v>2056</v>
      </c>
      <c r="P75" s="99">
        <f>Amnt_Deposited!C70</f>
        <v>0</v>
      </c>
      <c r="Q75" s="284">
        <f>MCF!R74</f>
        <v>0.8</v>
      </c>
      <c r="R75" s="67">
        <f t="shared" si="17"/>
        <v>0</v>
      </c>
      <c r="S75" s="67">
        <f t="shared" si="7"/>
        <v>0</v>
      </c>
      <c r="T75" s="67">
        <f t="shared" si="8"/>
        <v>0</v>
      </c>
      <c r="U75" s="67">
        <f t="shared" si="9"/>
        <v>1.5642874315632192E-5</v>
      </c>
      <c r="V75" s="67">
        <f t="shared" si="10"/>
        <v>7.6935519305261957E-6</v>
      </c>
      <c r="W75" s="100">
        <f t="shared" si="11"/>
        <v>5.1290346203507972E-6</v>
      </c>
    </row>
    <row r="76" spans="2:23">
      <c r="B76" s="96">
        <f>Amnt_Deposited!B71</f>
        <v>2057</v>
      </c>
      <c r="C76" s="99">
        <f>Amnt_Deposited!C71</f>
        <v>0</v>
      </c>
      <c r="D76" s="418">
        <f>Dry_Matter_Content!C63</f>
        <v>0.59</v>
      </c>
      <c r="E76" s="284">
        <f>MCF!R75</f>
        <v>0.8</v>
      </c>
      <c r="F76" s="67">
        <f t="shared" si="12"/>
        <v>0</v>
      </c>
      <c r="G76" s="67">
        <f t="shared" si="13"/>
        <v>0</v>
      </c>
      <c r="H76" s="67">
        <f t="shared" si="14"/>
        <v>0</v>
      </c>
      <c r="I76" s="67">
        <f t="shared" si="15"/>
        <v>1.5672674441842383E-5</v>
      </c>
      <c r="J76" s="67">
        <f t="shared" si="16"/>
        <v>7.7082083685891944E-6</v>
      </c>
      <c r="K76" s="100">
        <f t="shared" si="6"/>
        <v>5.1388055790594624E-6</v>
      </c>
      <c r="O76" s="96">
        <f>Amnt_Deposited!B71</f>
        <v>2057</v>
      </c>
      <c r="P76" s="99">
        <f>Amnt_Deposited!C71</f>
        <v>0</v>
      </c>
      <c r="Q76" s="284">
        <f>MCF!R75</f>
        <v>0.8</v>
      </c>
      <c r="R76" s="67">
        <f t="shared" si="17"/>
        <v>0</v>
      </c>
      <c r="S76" s="67">
        <f t="shared" si="7"/>
        <v>0</v>
      </c>
      <c r="T76" s="67">
        <f t="shared" si="8"/>
        <v>0</v>
      </c>
      <c r="U76" s="67">
        <f t="shared" si="9"/>
        <v>1.0485732231384291E-5</v>
      </c>
      <c r="V76" s="67">
        <f t="shared" si="10"/>
        <v>5.157142084247901E-6</v>
      </c>
      <c r="W76" s="100">
        <f t="shared" si="11"/>
        <v>3.438094722831934E-6</v>
      </c>
    </row>
    <row r="77" spans="2:23">
      <c r="B77" s="96">
        <f>Amnt_Deposited!B72</f>
        <v>2058</v>
      </c>
      <c r="C77" s="99">
        <f>Amnt_Deposited!C72</f>
        <v>0</v>
      </c>
      <c r="D77" s="418">
        <f>Dry_Matter_Content!C64</f>
        <v>0.59</v>
      </c>
      <c r="E77" s="284">
        <f>MCF!R76</f>
        <v>0.8</v>
      </c>
      <c r="F77" s="67">
        <f t="shared" si="12"/>
        <v>0</v>
      </c>
      <c r="G77" s="67">
        <f t="shared" si="13"/>
        <v>0</v>
      </c>
      <c r="H77" s="67">
        <f t="shared" si="14"/>
        <v>0</v>
      </c>
      <c r="I77" s="67">
        <f t="shared" si="15"/>
        <v>1.0505707853357374E-5</v>
      </c>
      <c r="J77" s="67">
        <f t="shared" si="16"/>
        <v>5.1669665884850087E-6</v>
      </c>
      <c r="K77" s="100">
        <f t="shared" si="6"/>
        <v>3.4446443923233388E-6</v>
      </c>
      <c r="O77" s="96">
        <f>Amnt_Deposited!B72</f>
        <v>2058</v>
      </c>
      <c r="P77" s="99">
        <f>Amnt_Deposited!C72</f>
        <v>0</v>
      </c>
      <c r="Q77" s="284">
        <f>MCF!R76</f>
        <v>0.8</v>
      </c>
      <c r="R77" s="67">
        <f t="shared" si="17"/>
        <v>0</v>
      </c>
      <c r="S77" s="67">
        <f t="shared" si="7"/>
        <v>0</v>
      </c>
      <c r="T77" s="67">
        <f t="shared" si="8"/>
        <v>0</v>
      </c>
      <c r="U77" s="67">
        <f t="shared" si="9"/>
        <v>7.0287965120589048E-6</v>
      </c>
      <c r="V77" s="67">
        <f t="shared" si="10"/>
        <v>3.456935719325386E-6</v>
      </c>
      <c r="W77" s="100">
        <f t="shared" si="11"/>
        <v>2.3046238128835904E-6</v>
      </c>
    </row>
    <row r="78" spans="2:23">
      <c r="B78" s="96">
        <f>Amnt_Deposited!B73</f>
        <v>2059</v>
      </c>
      <c r="C78" s="99">
        <f>Amnt_Deposited!C73</f>
        <v>0</v>
      </c>
      <c r="D78" s="418">
        <f>Dry_Matter_Content!C65</f>
        <v>0.59</v>
      </c>
      <c r="E78" s="284">
        <f>MCF!R77</f>
        <v>0.8</v>
      </c>
      <c r="F78" s="67">
        <f t="shared" si="12"/>
        <v>0</v>
      </c>
      <c r="G78" s="67">
        <f t="shared" si="13"/>
        <v>0</v>
      </c>
      <c r="H78" s="67">
        <f t="shared" si="14"/>
        <v>0</v>
      </c>
      <c r="I78" s="67">
        <f t="shared" si="15"/>
        <v>7.0421865718994929E-6</v>
      </c>
      <c r="J78" s="67">
        <f t="shared" si="16"/>
        <v>3.4635212814578814E-6</v>
      </c>
      <c r="K78" s="100">
        <f t="shared" si="6"/>
        <v>2.3090141876385876E-6</v>
      </c>
      <c r="O78" s="96">
        <f>Amnt_Deposited!B73</f>
        <v>2059</v>
      </c>
      <c r="P78" s="99">
        <f>Amnt_Deposited!C73</f>
        <v>0</v>
      </c>
      <c r="Q78" s="284">
        <f>MCF!R77</f>
        <v>0.8</v>
      </c>
      <c r="R78" s="67">
        <f t="shared" si="17"/>
        <v>0</v>
      </c>
      <c r="S78" s="67">
        <f t="shared" si="7"/>
        <v>0</v>
      </c>
      <c r="T78" s="67">
        <f t="shared" si="8"/>
        <v>0</v>
      </c>
      <c r="U78" s="67">
        <f t="shared" si="9"/>
        <v>4.7115432015384665E-6</v>
      </c>
      <c r="V78" s="67">
        <f t="shared" si="10"/>
        <v>2.3172533105204387E-6</v>
      </c>
      <c r="W78" s="100">
        <f t="shared" si="11"/>
        <v>1.5448355403469591E-6</v>
      </c>
    </row>
    <row r="79" spans="2:23">
      <c r="B79" s="96">
        <f>Amnt_Deposited!B74</f>
        <v>2060</v>
      </c>
      <c r="C79" s="99">
        <f>Amnt_Deposited!C74</f>
        <v>0</v>
      </c>
      <c r="D79" s="418">
        <f>Dry_Matter_Content!C66</f>
        <v>0.59</v>
      </c>
      <c r="E79" s="284">
        <f>MCF!R78</f>
        <v>0.8</v>
      </c>
      <c r="F79" s="67">
        <f t="shared" si="12"/>
        <v>0</v>
      </c>
      <c r="G79" s="67">
        <f t="shared" si="13"/>
        <v>0</v>
      </c>
      <c r="H79" s="67">
        <f t="shared" si="14"/>
        <v>0</v>
      </c>
      <c r="I79" s="67">
        <f t="shared" si="15"/>
        <v>4.7205188270672287E-6</v>
      </c>
      <c r="J79" s="67">
        <f t="shared" si="16"/>
        <v>2.3216677448322637E-6</v>
      </c>
      <c r="K79" s="100">
        <f t="shared" si="6"/>
        <v>1.5477784965548423E-6</v>
      </c>
      <c r="O79" s="96">
        <f>Amnt_Deposited!B74</f>
        <v>2060</v>
      </c>
      <c r="P79" s="99">
        <f>Amnt_Deposited!C74</f>
        <v>0</v>
      </c>
      <c r="Q79" s="284">
        <f>MCF!R78</f>
        <v>0.8</v>
      </c>
      <c r="R79" s="67">
        <f t="shared" si="17"/>
        <v>0</v>
      </c>
      <c r="S79" s="67">
        <f t="shared" si="7"/>
        <v>0</v>
      </c>
      <c r="T79" s="67">
        <f t="shared" si="8"/>
        <v>0</v>
      </c>
      <c r="U79" s="67">
        <f t="shared" si="9"/>
        <v>3.1582418557541685E-6</v>
      </c>
      <c r="V79" s="67">
        <f t="shared" si="10"/>
        <v>1.5533013457842982E-6</v>
      </c>
      <c r="W79" s="100">
        <f t="shared" si="11"/>
        <v>1.0355342305228653E-6</v>
      </c>
    </row>
    <row r="80" spans="2:23">
      <c r="B80" s="96">
        <f>Amnt_Deposited!B75</f>
        <v>2061</v>
      </c>
      <c r="C80" s="99">
        <f>Amnt_Deposited!C75</f>
        <v>0</v>
      </c>
      <c r="D80" s="418">
        <f>Dry_Matter_Content!C67</f>
        <v>0.59</v>
      </c>
      <c r="E80" s="284">
        <f>MCF!R79</f>
        <v>0.8</v>
      </c>
      <c r="F80" s="67">
        <f t="shared" si="12"/>
        <v>0</v>
      </c>
      <c r="G80" s="67">
        <f t="shared" si="13"/>
        <v>0</v>
      </c>
      <c r="H80" s="67">
        <f t="shared" si="14"/>
        <v>0</v>
      </c>
      <c r="I80" s="67">
        <f t="shared" si="15"/>
        <v>3.1642583974718068E-6</v>
      </c>
      <c r="J80" s="67">
        <f t="shared" si="16"/>
        <v>1.5562604295954218E-6</v>
      </c>
      <c r="K80" s="100">
        <f t="shared" si="6"/>
        <v>1.0375069530636144E-6</v>
      </c>
      <c r="O80" s="96">
        <f>Amnt_Deposited!B75</f>
        <v>2061</v>
      </c>
      <c r="P80" s="99">
        <f>Amnt_Deposited!C75</f>
        <v>0</v>
      </c>
      <c r="Q80" s="284">
        <f>MCF!R79</f>
        <v>0.8</v>
      </c>
      <c r="R80" s="67">
        <f t="shared" si="17"/>
        <v>0</v>
      </c>
      <c r="S80" s="67">
        <f t="shared" si="7"/>
        <v>0</v>
      </c>
      <c r="T80" s="67">
        <f t="shared" si="8"/>
        <v>0</v>
      </c>
      <c r="U80" s="67">
        <f t="shared" si="9"/>
        <v>2.1170328261408172E-6</v>
      </c>
      <c r="V80" s="67">
        <f t="shared" si="10"/>
        <v>1.0412090296133513E-6</v>
      </c>
      <c r="W80" s="100">
        <f t="shared" si="11"/>
        <v>6.9413935307556749E-7</v>
      </c>
    </row>
    <row r="81" spans="2:23">
      <c r="B81" s="96">
        <f>Amnt_Deposited!B76</f>
        <v>2062</v>
      </c>
      <c r="C81" s="99">
        <f>Amnt_Deposited!C76</f>
        <v>0</v>
      </c>
      <c r="D81" s="418">
        <f>Dry_Matter_Content!C68</f>
        <v>0.59</v>
      </c>
      <c r="E81" s="284">
        <f>MCF!R80</f>
        <v>0.8</v>
      </c>
      <c r="F81" s="67">
        <f t="shared" si="12"/>
        <v>0</v>
      </c>
      <c r="G81" s="67">
        <f t="shared" si="13"/>
        <v>0</v>
      </c>
      <c r="H81" s="67">
        <f t="shared" si="14"/>
        <v>0</v>
      </c>
      <c r="I81" s="67">
        <f t="shared" si="15"/>
        <v>2.1210658346619599E-6</v>
      </c>
      <c r="J81" s="67">
        <f t="shared" si="16"/>
        <v>1.0431925628098469E-6</v>
      </c>
      <c r="K81" s="100">
        <f t="shared" si="6"/>
        <v>6.9546170853989791E-7</v>
      </c>
      <c r="O81" s="96">
        <f>Amnt_Deposited!B76</f>
        <v>2062</v>
      </c>
      <c r="P81" s="99">
        <f>Amnt_Deposited!C76</f>
        <v>0</v>
      </c>
      <c r="Q81" s="284">
        <f>MCF!R80</f>
        <v>0.8</v>
      </c>
      <c r="R81" s="67">
        <f t="shared" si="17"/>
        <v>0</v>
      </c>
      <c r="S81" s="67">
        <f t="shared" si="7"/>
        <v>0</v>
      </c>
      <c r="T81" s="67">
        <f t="shared" si="8"/>
        <v>0</v>
      </c>
      <c r="U81" s="67">
        <f t="shared" si="9"/>
        <v>1.4190895414776721E-6</v>
      </c>
      <c r="V81" s="67">
        <f t="shared" si="10"/>
        <v>6.9794328466314497E-7</v>
      </c>
      <c r="W81" s="100">
        <f t="shared" si="11"/>
        <v>4.652955231087633E-7</v>
      </c>
    </row>
    <row r="82" spans="2:23">
      <c r="B82" s="96">
        <f>Amnt_Deposited!B77</f>
        <v>2063</v>
      </c>
      <c r="C82" s="99">
        <f>Amnt_Deposited!C77</f>
        <v>0</v>
      </c>
      <c r="D82" s="418">
        <f>Dry_Matter_Content!C69</f>
        <v>0.59</v>
      </c>
      <c r="E82" s="284">
        <f>MCF!R81</f>
        <v>0.8</v>
      </c>
      <c r="F82" s="67">
        <f t="shared" si="12"/>
        <v>0</v>
      </c>
      <c r="G82" s="67">
        <f t="shared" si="13"/>
        <v>0</v>
      </c>
      <c r="H82" s="67">
        <f t="shared" si="14"/>
        <v>0</v>
      </c>
      <c r="I82" s="67">
        <f t="shared" si="15"/>
        <v>1.4217929479352267E-6</v>
      </c>
      <c r="J82" s="67">
        <f t="shared" si="16"/>
        <v>6.9927288672673323E-7</v>
      </c>
      <c r="K82" s="100">
        <f t="shared" si="6"/>
        <v>4.6618192448448882E-7</v>
      </c>
      <c r="O82" s="96">
        <f>Amnt_Deposited!B77</f>
        <v>2063</v>
      </c>
      <c r="P82" s="99">
        <f>Amnt_Deposited!C77</f>
        <v>0</v>
      </c>
      <c r="Q82" s="284">
        <f>MCF!R81</f>
        <v>0.8</v>
      </c>
      <c r="R82" s="67">
        <f t="shared" si="17"/>
        <v>0</v>
      </c>
      <c r="S82" s="67">
        <f t="shared" si="7"/>
        <v>0</v>
      </c>
      <c r="T82" s="67">
        <f t="shared" si="8"/>
        <v>0</v>
      </c>
      <c r="U82" s="67">
        <f t="shared" si="9"/>
        <v>9.5124416677200744E-7</v>
      </c>
      <c r="V82" s="67">
        <f t="shared" si="10"/>
        <v>4.6784537470566463E-7</v>
      </c>
      <c r="W82" s="100">
        <f t="shared" si="11"/>
        <v>3.1189691647044307E-7</v>
      </c>
    </row>
    <row r="83" spans="2:23">
      <c r="B83" s="96">
        <f>Amnt_Deposited!B78</f>
        <v>2064</v>
      </c>
      <c r="C83" s="99">
        <f>Amnt_Deposited!C78</f>
        <v>0</v>
      </c>
      <c r="D83" s="418">
        <f>Dry_Matter_Content!C70</f>
        <v>0.59</v>
      </c>
      <c r="E83" s="284">
        <f>MCF!R82</f>
        <v>0.8</v>
      </c>
      <c r="F83" s="67">
        <f t="shared" ref="F83:F99" si="18">C83*D83*$K$6*DOCF*E83</f>
        <v>0</v>
      </c>
      <c r="G83" s="67">
        <f t="shared" ref="G83:G99" si="19">F83*$K$12</f>
        <v>0</v>
      </c>
      <c r="H83" s="67">
        <f t="shared" ref="H83:H99" si="20">F83*(1-$K$12)</f>
        <v>0</v>
      </c>
      <c r="I83" s="67">
        <f t="shared" ref="I83:I99" si="21">G83+I82*$K$10</f>
        <v>9.5305631431308853E-7</v>
      </c>
      <c r="J83" s="67">
        <f t="shared" ref="J83:J99" si="22">I82*(1-$K$10)+H83</f>
        <v>4.687366336221382E-7</v>
      </c>
      <c r="K83" s="100">
        <f t="shared" si="6"/>
        <v>3.1249108908142543E-7</v>
      </c>
      <c r="O83" s="96">
        <f>Amnt_Deposited!B78</f>
        <v>2064</v>
      </c>
      <c r="P83" s="99">
        <f>Amnt_Deposited!C78</f>
        <v>0</v>
      </c>
      <c r="Q83" s="284">
        <f>MCF!R82</f>
        <v>0.8</v>
      </c>
      <c r="R83" s="67">
        <f t="shared" ref="R83:R99" si="23">P83*$W$6*DOCF*Q83</f>
        <v>0</v>
      </c>
      <c r="S83" s="67">
        <f t="shared" si="7"/>
        <v>0</v>
      </c>
      <c r="T83" s="67">
        <f t="shared" si="8"/>
        <v>0</v>
      </c>
      <c r="U83" s="67">
        <f t="shared" si="9"/>
        <v>6.3763803366174539E-7</v>
      </c>
      <c r="V83" s="67">
        <f t="shared" si="10"/>
        <v>3.1360613311026205E-7</v>
      </c>
      <c r="W83" s="100">
        <f t="shared" si="11"/>
        <v>2.0907075540684135E-7</v>
      </c>
    </row>
    <row r="84" spans="2:23">
      <c r="B84" s="96">
        <f>Amnt_Deposited!B79</f>
        <v>2065</v>
      </c>
      <c r="C84" s="99">
        <f>Amnt_Deposited!C79</f>
        <v>0</v>
      </c>
      <c r="D84" s="418">
        <f>Dry_Matter_Content!C71</f>
        <v>0.59</v>
      </c>
      <c r="E84" s="284">
        <f>MCF!R83</f>
        <v>0.8</v>
      </c>
      <c r="F84" s="67">
        <f t="shared" si="18"/>
        <v>0</v>
      </c>
      <c r="G84" s="67">
        <f t="shared" si="19"/>
        <v>0</v>
      </c>
      <c r="H84" s="67">
        <f t="shared" si="20"/>
        <v>0</v>
      </c>
      <c r="I84" s="67">
        <f t="shared" si="21"/>
        <v>6.388527524849062E-7</v>
      </c>
      <c r="J84" s="67">
        <f t="shared" si="22"/>
        <v>3.1420356182818228E-7</v>
      </c>
      <c r="K84" s="100">
        <f t="shared" si="6"/>
        <v>2.0946904121878818E-7</v>
      </c>
      <c r="O84" s="96">
        <f>Amnt_Deposited!B79</f>
        <v>2065</v>
      </c>
      <c r="P84" s="99">
        <f>Amnt_Deposited!C79</f>
        <v>0</v>
      </c>
      <c r="Q84" s="284">
        <f>MCF!R83</f>
        <v>0.8</v>
      </c>
      <c r="R84" s="67">
        <f t="shared" si="23"/>
        <v>0</v>
      </c>
      <c r="S84" s="67">
        <f t="shared" si="7"/>
        <v>0</v>
      </c>
      <c r="T84" s="67">
        <f t="shared" si="8"/>
        <v>0</v>
      </c>
      <c r="U84" s="67">
        <f t="shared" si="9"/>
        <v>4.2742155607821569E-7</v>
      </c>
      <c r="V84" s="67">
        <f t="shared" si="10"/>
        <v>2.1021647758352967E-7</v>
      </c>
      <c r="W84" s="100">
        <f t="shared" si="11"/>
        <v>1.4014431838901976E-7</v>
      </c>
    </row>
    <row r="85" spans="2:23">
      <c r="B85" s="96">
        <f>Amnt_Deposited!B80</f>
        <v>2066</v>
      </c>
      <c r="C85" s="99">
        <f>Amnt_Deposited!C80</f>
        <v>0</v>
      </c>
      <c r="D85" s="418">
        <f>Dry_Matter_Content!C72</f>
        <v>0.59</v>
      </c>
      <c r="E85" s="284">
        <f>MCF!R84</f>
        <v>0.8</v>
      </c>
      <c r="F85" s="67">
        <f t="shared" si="18"/>
        <v>0</v>
      </c>
      <c r="G85" s="67">
        <f t="shared" si="19"/>
        <v>0</v>
      </c>
      <c r="H85" s="67">
        <f t="shared" si="20"/>
        <v>0</v>
      </c>
      <c r="I85" s="67">
        <f t="shared" si="21"/>
        <v>4.2823580645567721E-7</v>
      </c>
      <c r="J85" s="67">
        <f t="shared" si="22"/>
        <v>2.1061694602922899E-7</v>
      </c>
      <c r="K85" s="100">
        <f t="shared" ref="K85:K99" si="24">J85*CH4_fraction*conv</f>
        <v>1.4041129735281931E-7</v>
      </c>
      <c r="O85" s="96">
        <f>Amnt_Deposited!B80</f>
        <v>2066</v>
      </c>
      <c r="P85" s="99">
        <f>Amnt_Deposited!C80</f>
        <v>0</v>
      </c>
      <c r="Q85" s="284">
        <f>MCF!R84</f>
        <v>0.8</v>
      </c>
      <c r="R85" s="67">
        <f t="shared" si="23"/>
        <v>0</v>
      </c>
      <c r="S85" s="67">
        <f t="shared" ref="S85:S98" si="25">R85*$W$12</f>
        <v>0</v>
      </c>
      <c r="T85" s="67">
        <f t="shared" ref="T85:T98" si="26">R85*(1-$W$12)</f>
        <v>0</v>
      </c>
      <c r="U85" s="67">
        <f t="shared" ref="U85:U98" si="27">S85+U84*$W$10</f>
        <v>2.8650923714697411E-7</v>
      </c>
      <c r="V85" s="67">
        <f t="shared" ref="V85:V98" si="28">U84*(1-$W$10)+T85</f>
        <v>1.4091231893124155E-7</v>
      </c>
      <c r="W85" s="100">
        <f t="shared" ref="W85:W99" si="29">V85*CH4_fraction*conv</f>
        <v>9.3941545954161028E-8</v>
      </c>
    </row>
    <row r="86" spans="2:23">
      <c r="B86" s="96">
        <f>Amnt_Deposited!B81</f>
        <v>2067</v>
      </c>
      <c r="C86" s="99">
        <f>Amnt_Deposited!C81</f>
        <v>0</v>
      </c>
      <c r="D86" s="418">
        <f>Dry_Matter_Content!C73</f>
        <v>0.59</v>
      </c>
      <c r="E86" s="284">
        <f>MCF!R85</f>
        <v>0.8</v>
      </c>
      <c r="F86" s="67">
        <f t="shared" si="18"/>
        <v>0</v>
      </c>
      <c r="G86" s="67">
        <f t="shared" si="19"/>
        <v>0</v>
      </c>
      <c r="H86" s="67">
        <f t="shared" si="20"/>
        <v>0</v>
      </c>
      <c r="I86" s="67">
        <f t="shared" si="21"/>
        <v>2.8705504549747871E-7</v>
      </c>
      <c r="J86" s="67">
        <f t="shared" si="22"/>
        <v>1.4118076095819853E-7</v>
      </c>
      <c r="K86" s="100">
        <f t="shared" si="24"/>
        <v>9.4120507305465688E-8</v>
      </c>
      <c r="O86" s="96">
        <f>Amnt_Deposited!B81</f>
        <v>2067</v>
      </c>
      <c r="P86" s="99">
        <f>Amnt_Deposited!C81</f>
        <v>0</v>
      </c>
      <c r="Q86" s="284">
        <f>MCF!R85</f>
        <v>0.8</v>
      </c>
      <c r="R86" s="67">
        <f t="shared" si="23"/>
        <v>0</v>
      </c>
      <c r="S86" s="67">
        <f t="shared" si="25"/>
        <v>0</v>
      </c>
      <c r="T86" s="67">
        <f t="shared" si="26"/>
        <v>0</v>
      </c>
      <c r="U86" s="67">
        <f t="shared" si="27"/>
        <v>1.920528850339956E-7</v>
      </c>
      <c r="V86" s="67">
        <f t="shared" si="28"/>
        <v>9.4456352112978527E-8</v>
      </c>
      <c r="W86" s="100">
        <f t="shared" si="29"/>
        <v>6.2970901408652342E-8</v>
      </c>
    </row>
    <row r="87" spans="2:23">
      <c r="B87" s="96">
        <f>Amnt_Deposited!B82</f>
        <v>2068</v>
      </c>
      <c r="C87" s="99">
        <f>Amnt_Deposited!C82</f>
        <v>0</v>
      </c>
      <c r="D87" s="418">
        <f>Dry_Matter_Content!C74</f>
        <v>0.59</v>
      </c>
      <c r="E87" s="284">
        <f>MCF!R86</f>
        <v>0.8</v>
      </c>
      <c r="F87" s="67">
        <f t="shared" si="18"/>
        <v>0</v>
      </c>
      <c r="G87" s="67">
        <f t="shared" si="19"/>
        <v>0</v>
      </c>
      <c r="H87" s="67">
        <f t="shared" si="20"/>
        <v>0</v>
      </c>
      <c r="I87" s="67">
        <f t="shared" si="21"/>
        <v>1.9241875131263247E-7</v>
      </c>
      <c r="J87" s="67">
        <f t="shared" si="22"/>
        <v>9.4636294184846235E-8</v>
      </c>
      <c r="K87" s="100">
        <f t="shared" si="24"/>
        <v>6.3090862789897486E-8</v>
      </c>
      <c r="O87" s="96">
        <f>Amnt_Deposited!B82</f>
        <v>2068</v>
      </c>
      <c r="P87" s="99">
        <f>Amnt_Deposited!C82</f>
        <v>0</v>
      </c>
      <c r="Q87" s="284">
        <f>MCF!R86</f>
        <v>0.8</v>
      </c>
      <c r="R87" s="67">
        <f t="shared" si="23"/>
        <v>0</v>
      </c>
      <c r="S87" s="67">
        <f t="shared" si="25"/>
        <v>0</v>
      </c>
      <c r="T87" s="67">
        <f t="shared" si="26"/>
        <v>0</v>
      </c>
      <c r="U87" s="67">
        <f t="shared" si="27"/>
        <v>1.2873689873726528E-7</v>
      </c>
      <c r="V87" s="67">
        <f t="shared" si="28"/>
        <v>6.3315986296730317E-8</v>
      </c>
      <c r="W87" s="100">
        <f t="shared" si="29"/>
        <v>4.2210657531153543E-8</v>
      </c>
    </row>
    <row r="88" spans="2:23">
      <c r="B88" s="96">
        <f>Amnt_Deposited!B83</f>
        <v>2069</v>
      </c>
      <c r="C88" s="99">
        <f>Amnt_Deposited!C83</f>
        <v>0</v>
      </c>
      <c r="D88" s="418">
        <f>Dry_Matter_Content!C75</f>
        <v>0.59</v>
      </c>
      <c r="E88" s="284">
        <f>MCF!R87</f>
        <v>0.8</v>
      </c>
      <c r="F88" s="67">
        <f t="shared" si="18"/>
        <v>0</v>
      </c>
      <c r="G88" s="67">
        <f t="shared" si="19"/>
        <v>0</v>
      </c>
      <c r="H88" s="67">
        <f t="shared" si="20"/>
        <v>0</v>
      </c>
      <c r="I88" s="67">
        <f t="shared" si="21"/>
        <v>1.2898214623800404E-7</v>
      </c>
      <c r="J88" s="67">
        <f t="shared" si="22"/>
        <v>6.3436605074628444E-8</v>
      </c>
      <c r="K88" s="100">
        <f t="shared" si="24"/>
        <v>4.2291070049752294E-8</v>
      </c>
      <c r="O88" s="96">
        <f>Amnt_Deposited!B83</f>
        <v>2069</v>
      </c>
      <c r="P88" s="99">
        <f>Amnt_Deposited!C83</f>
        <v>0</v>
      </c>
      <c r="Q88" s="284">
        <f>MCF!R87</f>
        <v>0.8</v>
      </c>
      <c r="R88" s="67">
        <f t="shared" si="23"/>
        <v>0</v>
      </c>
      <c r="S88" s="67">
        <f t="shared" si="25"/>
        <v>0</v>
      </c>
      <c r="T88" s="67">
        <f t="shared" si="26"/>
        <v>0</v>
      </c>
      <c r="U88" s="67">
        <f t="shared" si="27"/>
        <v>8.6294923888049106E-8</v>
      </c>
      <c r="V88" s="67">
        <f t="shared" si="28"/>
        <v>4.2441974849216183E-8</v>
      </c>
      <c r="W88" s="100">
        <f t="shared" si="29"/>
        <v>2.8294649899477456E-8</v>
      </c>
    </row>
    <row r="89" spans="2:23">
      <c r="B89" s="96">
        <f>Amnt_Deposited!B84</f>
        <v>2070</v>
      </c>
      <c r="C89" s="99">
        <f>Amnt_Deposited!C84</f>
        <v>0</v>
      </c>
      <c r="D89" s="418">
        <f>Dry_Matter_Content!C76</f>
        <v>0.59</v>
      </c>
      <c r="E89" s="284">
        <f>MCF!R88</f>
        <v>0.8</v>
      </c>
      <c r="F89" s="67">
        <f t="shared" si="18"/>
        <v>0</v>
      </c>
      <c r="G89" s="67">
        <f t="shared" si="19"/>
        <v>0</v>
      </c>
      <c r="H89" s="67">
        <f t="shared" si="20"/>
        <v>0</v>
      </c>
      <c r="I89" s="67">
        <f t="shared" si="21"/>
        <v>8.645931820403443E-8</v>
      </c>
      <c r="J89" s="67">
        <f t="shared" si="22"/>
        <v>4.2522828033969609E-8</v>
      </c>
      <c r="K89" s="100">
        <f t="shared" si="24"/>
        <v>2.8348552022646406E-8</v>
      </c>
      <c r="O89" s="96">
        <f>Amnt_Deposited!B84</f>
        <v>2070</v>
      </c>
      <c r="P89" s="99">
        <f>Amnt_Deposited!C84</f>
        <v>0</v>
      </c>
      <c r="Q89" s="284">
        <f>MCF!R88</f>
        <v>0.8</v>
      </c>
      <c r="R89" s="67">
        <f t="shared" si="23"/>
        <v>0</v>
      </c>
      <c r="S89" s="67">
        <f t="shared" si="25"/>
        <v>0</v>
      </c>
      <c r="T89" s="67">
        <f t="shared" si="26"/>
        <v>0</v>
      </c>
      <c r="U89" s="67">
        <f t="shared" si="27"/>
        <v>5.7845217353279071E-8</v>
      </c>
      <c r="V89" s="67">
        <f t="shared" si="28"/>
        <v>2.8449706534770038E-8</v>
      </c>
      <c r="W89" s="100">
        <f t="shared" si="29"/>
        <v>1.8966471023180023E-8</v>
      </c>
    </row>
    <row r="90" spans="2:23">
      <c r="B90" s="96">
        <f>Amnt_Deposited!B85</f>
        <v>2071</v>
      </c>
      <c r="C90" s="99">
        <f>Amnt_Deposited!C85</f>
        <v>0</v>
      </c>
      <c r="D90" s="418">
        <f>Dry_Matter_Content!C77</f>
        <v>0.59</v>
      </c>
      <c r="E90" s="284">
        <f>MCF!R89</f>
        <v>0.8</v>
      </c>
      <c r="F90" s="67">
        <f t="shared" si="18"/>
        <v>0</v>
      </c>
      <c r="G90" s="67">
        <f t="shared" si="19"/>
        <v>0</v>
      </c>
      <c r="H90" s="67">
        <f t="shared" si="20"/>
        <v>0</v>
      </c>
      <c r="I90" s="67">
        <f t="shared" si="21"/>
        <v>5.7955414158738347E-8</v>
      </c>
      <c r="J90" s="67">
        <f t="shared" si="22"/>
        <v>2.850390404529608E-8</v>
      </c>
      <c r="K90" s="100">
        <f t="shared" si="24"/>
        <v>1.9002602696864051E-8</v>
      </c>
      <c r="O90" s="96">
        <f>Amnt_Deposited!B85</f>
        <v>2071</v>
      </c>
      <c r="P90" s="99">
        <f>Amnt_Deposited!C85</f>
        <v>0</v>
      </c>
      <c r="Q90" s="284">
        <f>MCF!R89</f>
        <v>0.8</v>
      </c>
      <c r="R90" s="67">
        <f t="shared" si="23"/>
        <v>0</v>
      </c>
      <c r="S90" s="67">
        <f t="shared" si="25"/>
        <v>0</v>
      </c>
      <c r="T90" s="67">
        <f t="shared" si="26"/>
        <v>0</v>
      </c>
      <c r="U90" s="67">
        <f t="shared" si="27"/>
        <v>3.8774808759191587E-8</v>
      </c>
      <c r="V90" s="67">
        <f t="shared" si="28"/>
        <v>1.9070408594087481E-8</v>
      </c>
      <c r="W90" s="100">
        <f t="shared" si="29"/>
        <v>1.2713605729391653E-8</v>
      </c>
    </row>
    <row r="91" spans="2:23">
      <c r="B91" s="96">
        <f>Amnt_Deposited!B86</f>
        <v>2072</v>
      </c>
      <c r="C91" s="99">
        <f>Amnt_Deposited!C86</f>
        <v>0</v>
      </c>
      <c r="D91" s="418">
        <f>Dry_Matter_Content!C78</f>
        <v>0.59</v>
      </c>
      <c r="E91" s="284">
        <f>MCF!R90</f>
        <v>0.8</v>
      </c>
      <c r="F91" s="67">
        <f t="shared" si="18"/>
        <v>0</v>
      </c>
      <c r="G91" s="67">
        <f t="shared" si="19"/>
        <v>0</v>
      </c>
      <c r="H91" s="67">
        <f t="shared" si="20"/>
        <v>0</v>
      </c>
      <c r="I91" s="67">
        <f t="shared" si="21"/>
        <v>3.8848675886900034E-8</v>
      </c>
      <c r="J91" s="67">
        <f t="shared" si="22"/>
        <v>1.9106738271838316E-8</v>
      </c>
      <c r="K91" s="100">
        <f t="shared" si="24"/>
        <v>1.2737825514558877E-8</v>
      </c>
      <c r="O91" s="96">
        <f>Amnt_Deposited!B86</f>
        <v>2072</v>
      </c>
      <c r="P91" s="99">
        <f>Amnt_Deposited!C86</f>
        <v>0</v>
      </c>
      <c r="Q91" s="284">
        <f>MCF!R90</f>
        <v>0.8</v>
      </c>
      <c r="R91" s="67">
        <f t="shared" si="23"/>
        <v>0</v>
      </c>
      <c r="S91" s="67">
        <f t="shared" si="25"/>
        <v>0</v>
      </c>
      <c r="T91" s="67">
        <f t="shared" si="26"/>
        <v>0</v>
      </c>
      <c r="U91" s="67">
        <f t="shared" si="27"/>
        <v>2.5991531592484417E-8</v>
      </c>
      <c r="V91" s="67">
        <f t="shared" si="28"/>
        <v>1.2783277166707172E-8</v>
      </c>
      <c r="W91" s="100">
        <f t="shared" si="29"/>
        <v>8.5221847778047799E-9</v>
      </c>
    </row>
    <row r="92" spans="2:23">
      <c r="B92" s="96">
        <f>Amnt_Deposited!B87</f>
        <v>2073</v>
      </c>
      <c r="C92" s="99">
        <f>Amnt_Deposited!C87</f>
        <v>0</v>
      </c>
      <c r="D92" s="418">
        <f>Dry_Matter_Content!C79</f>
        <v>0.59</v>
      </c>
      <c r="E92" s="284">
        <f>MCF!R91</f>
        <v>0.8</v>
      </c>
      <c r="F92" s="67">
        <f t="shared" si="18"/>
        <v>0</v>
      </c>
      <c r="G92" s="67">
        <f t="shared" si="19"/>
        <v>0</v>
      </c>
      <c r="H92" s="67">
        <f t="shared" si="20"/>
        <v>0</v>
      </c>
      <c r="I92" s="67">
        <f t="shared" si="21"/>
        <v>2.6041046208930463E-8</v>
      </c>
      <c r="J92" s="67">
        <f t="shared" si="22"/>
        <v>1.2807629677969572E-8</v>
      </c>
      <c r="K92" s="100">
        <f t="shared" si="24"/>
        <v>8.5384197853130475E-9</v>
      </c>
      <c r="O92" s="96">
        <f>Amnt_Deposited!B87</f>
        <v>2073</v>
      </c>
      <c r="P92" s="99">
        <f>Amnt_Deposited!C87</f>
        <v>0</v>
      </c>
      <c r="Q92" s="284">
        <f>MCF!R91</f>
        <v>0.8</v>
      </c>
      <c r="R92" s="67">
        <f t="shared" si="23"/>
        <v>0</v>
      </c>
      <c r="S92" s="67">
        <f t="shared" si="25"/>
        <v>0</v>
      </c>
      <c r="T92" s="67">
        <f t="shared" si="26"/>
        <v>0</v>
      </c>
      <c r="U92" s="67">
        <f t="shared" si="27"/>
        <v>1.7422644653610928E-8</v>
      </c>
      <c r="V92" s="67">
        <f t="shared" si="28"/>
        <v>8.5688869388734894E-9</v>
      </c>
      <c r="W92" s="100">
        <f t="shared" si="29"/>
        <v>5.7125912925823257E-9</v>
      </c>
    </row>
    <row r="93" spans="2:23">
      <c r="B93" s="96">
        <f>Amnt_Deposited!B88</f>
        <v>2074</v>
      </c>
      <c r="C93" s="99">
        <f>Amnt_Deposited!C88</f>
        <v>0</v>
      </c>
      <c r="D93" s="418">
        <f>Dry_Matter_Content!C80</f>
        <v>0.59</v>
      </c>
      <c r="E93" s="284">
        <f>MCF!R92</f>
        <v>0.8</v>
      </c>
      <c r="F93" s="67">
        <f t="shared" si="18"/>
        <v>0</v>
      </c>
      <c r="G93" s="67">
        <f t="shared" si="19"/>
        <v>0</v>
      </c>
      <c r="H93" s="67">
        <f t="shared" si="20"/>
        <v>0</v>
      </c>
      <c r="I93" s="67">
        <f t="shared" si="21"/>
        <v>1.7455835293586478E-8</v>
      </c>
      <c r="J93" s="67">
        <f t="shared" si="22"/>
        <v>8.5852109153439835E-9</v>
      </c>
      <c r="K93" s="100">
        <f t="shared" si="24"/>
        <v>5.7234739435626554E-9</v>
      </c>
      <c r="O93" s="96">
        <f>Amnt_Deposited!B88</f>
        <v>2074</v>
      </c>
      <c r="P93" s="99">
        <f>Amnt_Deposited!C88</f>
        <v>0</v>
      </c>
      <c r="Q93" s="284">
        <f>MCF!R92</f>
        <v>0.8</v>
      </c>
      <c r="R93" s="67">
        <f t="shared" si="23"/>
        <v>0</v>
      </c>
      <c r="S93" s="67">
        <f t="shared" si="25"/>
        <v>0</v>
      </c>
      <c r="T93" s="67">
        <f t="shared" si="26"/>
        <v>0</v>
      </c>
      <c r="U93" s="67">
        <f t="shared" si="27"/>
        <v>1.1678747966271063E-8</v>
      </c>
      <c r="V93" s="67">
        <f t="shared" si="28"/>
        <v>5.7438966873398652E-9</v>
      </c>
      <c r="W93" s="100">
        <f t="shared" si="29"/>
        <v>3.8292644582265766E-9</v>
      </c>
    </row>
    <row r="94" spans="2:23">
      <c r="B94" s="96">
        <f>Amnt_Deposited!B89</f>
        <v>2075</v>
      </c>
      <c r="C94" s="99">
        <f>Amnt_Deposited!C89</f>
        <v>0</v>
      </c>
      <c r="D94" s="418">
        <f>Dry_Matter_Content!C81</f>
        <v>0.59</v>
      </c>
      <c r="E94" s="284">
        <f>MCF!R93</f>
        <v>0.8</v>
      </c>
      <c r="F94" s="67">
        <f t="shared" si="18"/>
        <v>0</v>
      </c>
      <c r="G94" s="67">
        <f t="shared" si="19"/>
        <v>0</v>
      </c>
      <c r="H94" s="67">
        <f t="shared" si="20"/>
        <v>0</v>
      </c>
      <c r="I94" s="67">
        <f t="shared" si="21"/>
        <v>1.1700996317587425E-8</v>
      </c>
      <c r="J94" s="67">
        <f t="shared" si="22"/>
        <v>5.7548389759990527E-9</v>
      </c>
      <c r="K94" s="100">
        <f t="shared" si="24"/>
        <v>3.8365593173327012E-9</v>
      </c>
      <c r="O94" s="96">
        <f>Amnt_Deposited!B89</f>
        <v>2075</v>
      </c>
      <c r="P94" s="99">
        <f>Amnt_Deposited!C89</f>
        <v>0</v>
      </c>
      <c r="Q94" s="284">
        <f>MCF!R93</f>
        <v>0.8</v>
      </c>
      <c r="R94" s="67">
        <f t="shared" si="23"/>
        <v>0</v>
      </c>
      <c r="S94" s="67">
        <f t="shared" si="25"/>
        <v>0</v>
      </c>
      <c r="T94" s="67">
        <f t="shared" si="26"/>
        <v>0</v>
      </c>
      <c r="U94" s="67">
        <f t="shared" si="27"/>
        <v>7.8284988743894485E-9</v>
      </c>
      <c r="V94" s="67">
        <f t="shared" si="28"/>
        <v>3.8502490918816149E-9</v>
      </c>
      <c r="W94" s="100">
        <f t="shared" si="29"/>
        <v>2.5668327279210766E-9</v>
      </c>
    </row>
    <row r="95" spans="2:23">
      <c r="B95" s="96">
        <f>Amnt_Deposited!B90</f>
        <v>2076</v>
      </c>
      <c r="C95" s="99">
        <f>Amnt_Deposited!C90</f>
        <v>0</v>
      </c>
      <c r="D95" s="418">
        <f>Dry_Matter_Content!C82</f>
        <v>0.59</v>
      </c>
      <c r="E95" s="284">
        <f>MCF!R94</f>
        <v>0.8</v>
      </c>
      <c r="F95" s="67">
        <f t="shared" si="18"/>
        <v>0</v>
      </c>
      <c r="G95" s="67">
        <f t="shared" si="19"/>
        <v>0</v>
      </c>
      <c r="H95" s="67">
        <f t="shared" si="20"/>
        <v>0</v>
      </c>
      <c r="I95" s="67">
        <f t="shared" si="21"/>
        <v>7.84341239026805E-9</v>
      </c>
      <c r="J95" s="67">
        <f t="shared" si="22"/>
        <v>3.8575839273193762E-9</v>
      </c>
      <c r="K95" s="100">
        <f t="shared" si="24"/>
        <v>2.5717226182129172E-9</v>
      </c>
      <c r="O95" s="96">
        <f>Amnt_Deposited!B90</f>
        <v>2076</v>
      </c>
      <c r="P95" s="99">
        <f>Amnt_Deposited!C90</f>
        <v>0</v>
      </c>
      <c r="Q95" s="284">
        <f>MCF!R94</f>
        <v>0.8</v>
      </c>
      <c r="R95" s="67">
        <f t="shared" si="23"/>
        <v>0</v>
      </c>
      <c r="S95" s="67">
        <f t="shared" si="25"/>
        <v>0</v>
      </c>
      <c r="T95" s="67">
        <f t="shared" si="26"/>
        <v>0</v>
      </c>
      <c r="U95" s="67">
        <f t="shared" si="27"/>
        <v>5.2475997258706856E-9</v>
      </c>
      <c r="V95" s="67">
        <f t="shared" si="28"/>
        <v>2.5808991485187629E-9</v>
      </c>
      <c r="W95" s="100">
        <f t="shared" si="29"/>
        <v>1.7205994323458418E-9</v>
      </c>
    </row>
    <row r="96" spans="2:23">
      <c r="B96" s="96">
        <f>Amnt_Deposited!B91</f>
        <v>2077</v>
      </c>
      <c r="C96" s="99">
        <f>Amnt_Deposited!C91</f>
        <v>0</v>
      </c>
      <c r="D96" s="418">
        <f>Dry_Matter_Content!C83</f>
        <v>0.59</v>
      </c>
      <c r="E96" s="284">
        <f>MCF!R95</f>
        <v>0.8</v>
      </c>
      <c r="F96" s="67">
        <f t="shared" si="18"/>
        <v>0</v>
      </c>
      <c r="G96" s="67">
        <f t="shared" si="19"/>
        <v>0</v>
      </c>
      <c r="H96" s="67">
        <f t="shared" si="20"/>
        <v>0</v>
      </c>
      <c r="I96" s="67">
        <f t="shared" si="21"/>
        <v>5.2575965545209832E-9</v>
      </c>
      <c r="J96" s="67">
        <f t="shared" si="22"/>
        <v>2.5858158357470667E-9</v>
      </c>
      <c r="K96" s="100">
        <f t="shared" si="24"/>
        <v>1.7238772238313778E-9</v>
      </c>
      <c r="O96" s="96">
        <f>Amnt_Deposited!B91</f>
        <v>2077</v>
      </c>
      <c r="P96" s="99">
        <f>Amnt_Deposited!C91</f>
        <v>0</v>
      </c>
      <c r="Q96" s="284">
        <f>MCF!R95</f>
        <v>0.8</v>
      </c>
      <c r="R96" s="67">
        <f t="shared" si="23"/>
        <v>0</v>
      </c>
      <c r="S96" s="67">
        <f t="shared" si="25"/>
        <v>0</v>
      </c>
      <c r="T96" s="67">
        <f t="shared" si="26"/>
        <v>0</v>
      </c>
      <c r="U96" s="67">
        <f t="shared" si="27"/>
        <v>3.5175712898222464E-9</v>
      </c>
      <c r="V96" s="67">
        <f t="shared" si="28"/>
        <v>1.7300284360484393E-9</v>
      </c>
      <c r="W96" s="100">
        <f t="shared" si="29"/>
        <v>1.1533522906989594E-9</v>
      </c>
    </row>
    <row r="97" spans="2:23">
      <c r="B97" s="96">
        <f>Amnt_Deposited!B92</f>
        <v>2078</v>
      </c>
      <c r="C97" s="99">
        <f>Amnt_Deposited!C92</f>
        <v>0</v>
      </c>
      <c r="D97" s="418">
        <f>Dry_Matter_Content!C84</f>
        <v>0.59</v>
      </c>
      <c r="E97" s="284">
        <f>MCF!R96</f>
        <v>0.8</v>
      </c>
      <c r="F97" s="67">
        <f t="shared" si="18"/>
        <v>0</v>
      </c>
      <c r="G97" s="67">
        <f t="shared" si="19"/>
        <v>0</v>
      </c>
      <c r="H97" s="67">
        <f t="shared" si="20"/>
        <v>0</v>
      </c>
      <c r="I97" s="67">
        <f t="shared" si="21"/>
        <v>3.5242723644633243E-9</v>
      </c>
      <c r="J97" s="67">
        <f t="shared" si="22"/>
        <v>1.7333241900576591E-9</v>
      </c>
      <c r="K97" s="100">
        <f t="shared" si="24"/>
        <v>1.1555494600384394E-9</v>
      </c>
      <c r="O97" s="96">
        <f>Amnt_Deposited!B92</f>
        <v>2078</v>
      </c>
      <c r="P97" s="99">
        <f>Amnt_Deposited!C92</f>
        <v>0</v>
      </c>
      <c r="Q97" s="284">
        <f>MCF!R96</f>
        <v>0.8</v>
      </c>
      <c r="R97" s="67">
        <f t="shared" si="23"/>
        <v>0</v>
      </c>
      <c r="S97" s="67">
        <f t="shared" si="25"/>
        <v>0</v>
      </c>
      <c r="T97" s="67">
        <f t="shared" si="26"/>
        <v>0</v>
      </c>
      <c r="U97" s="67">
        <f t="shared" si="27"/>
        <v>2.3578985489272913E-9</v>
      </c>
      <c r="V97" s="67">
        <f t="shared" si="28"/>
        <v>1.159672740894955E-9</v>
      </c>
      <c r="W97" s="100">
        <f t="shared" si="29"/>
        <v>7.7311516059663665E-10</v>
      </c>
    </row>
    <row r="98" spans="2:23">
      <c r="B98" s="96">
        <f>Amnt_Deposited!B93</f>
        <v>2079</v>
      </c>
      <c r="C98" s="99">
        <f>Amnt_Deposited!C93</f>
        <v>0</v>
      </c>
      <c r="D98" s="418">
        <f>Dry_Matter_Content!C85</f>
        <v>0.59</v>
      </c>
      <c r="E98" s="284">
        <f>MCF!R97</f>
        <v>0.8</v>
      </c>
      <c r="F98" s="67">
        <f t="shared" si="18"/>
        <v>0</v>
      </c>
      <c r="G98" s="67">
        <f t="shared" si="19"/>
        <v>0</v>
      </c>
      <c r="H98" s="67">
        <f t="shared" si="20"/>
        <v>0</v>
      </c>
      <c r="I98" s="67">
        <f t="shared" si="21"/>
        <v>2.3623904135891868E-9</v>
      </c>
      <c r="J98" s="67">
        <f t="shared" si="22"/>
        <v>1.1618819508741373E-9</v>
      </c>
      <c r="K98" s="100">
        <f t="shared" si="24"/>
        <v>7.7458796724942487E-10</v>
      </c>
      <c r="O98" s="96">
        <f>Amnt_Deposited!B93</f>
        <v>2079</v>
      </c>
      <c r="P98" s="99">
        <f>Amnt_Deposited!C93</f>
        <v>0</v>
      </c>
      <c r="Q98" s="284">
        <f>MCF!R97</f>
        <v>0.8</v>
      </c>
      <c r="R98" s="67">
        <f t="shared" si="23"/>
        <v>0</v>
      </c>
      <c r="S98" s="67">
        <f t="shared" si="25"/>
        <v>0</v>
      </c>
      <c r="T98" s="67">
        <f t="shared" si="26"/>
        <v>0</v>
      </c>
      <c r="U98" s="67">
        <f t="shared" si="27"/>
        <v>1.5805466638643092E-9</v>
      </c>
      <c r="V98" s="67">
        <f t="shared" si="28"/>
        <v>7.7735188506298229E-10</v>
      </c>
      <c r="W98" s="100">
        <f t="shared" si="29"/>
        <v>5.1823459004198816E-10</v>
      </c>
    </row>
    <row r="99" spans="2:23" ht="13.5" thickBot="1">
      <c r="B99" s="97">
        <f>Amnt_Deposited!B94</f>
        <v>2080</v>
      </c>
      <c r="C99" s="101">
        <f>Amnt_Deposited!C94</f>
        <v>0</v>
      </c>
      <c r="D99" s="419">
        <f>Dry_Matter_Content!C86</f>
        <v>0.59</v>
      </c>
      <c r="E99" s="285">
        <f>MCF!R98</f>
        <v>0.8</v>
      </c>
      <c r="F99" s="68">
        <f t="shared" si="18"/>
        <v>0</v>
      </c>
      <c r="G99" s="68">
        <f t="shared" si="19"/>
        <v>0</v>
      </c>
      <c r="H99" s="68">
        <f t="shared" si="20"/>
        <v>0</v>
      </c>
      <c r="I99" s="68">
        <f t="shared" si="21"/>
        <v>1.5835576507912567E-9</v>
      </c>
      <c r="J99" s="68">
        <f t="shared" si="22"/>
        <v>7.7883276279793013E-10</v>
      </c>
      <c r="K99" s="102">
        <f t="shared" si="24"/>
        <v>5.1922184186528672E-10</v>
      </c>
      <c r="O99" s="97">
        <f>Amnt_Deposited!B94</f>
        <v>2080</v>
      </c>
      <c r="P99" s="101">
        <f>Amnt_Deposited!C94</f>
        <v>0</v>
      </c>
      <c r="Q99" s="285">
        <f>MCF!R98</f>
        <v>0.8</v>
      </c>
      <c r="R99" s="68">
        <f t="shared" si="23"/>
        <v>0</v>
      </c>
      <c r="S99" s="68">
        <f>R99*$W$12</f>
        <v>0</v>
      </c>
      <c r="T99" s="68">
        <f>R99*(1-$W$12)</f>
        <v>0</v>
      </c>
      <c r="U99" s="68">
        <f>S99+U98*$W$10</f>
        <v>1.0594721124829999E-9</v>
      </c>
      <c r="V99" s="68">
        <f>U98*(1-$W$10)+T99</f>
        <v>5.2107455138130926E-10</v>
      </c>
      <c r="W99" s="102">
        <f t="shared" si="29"/>
        <v>3.4738303425420617E-10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1.0827626202360001</v>
      </c>
      <c r="D19" s="416">
        <f>Dry_Matter_Content!D6</f>
        <v>0.44</v>
      </c>
      <c r="E19" s="283">
        <f>MCF!R18</f>
        <v>0.8</v>
      </c>
      <c r="F19" s="130">
        <f t="shared" ref="F19:F50" si="0">C19*D19*$K$6*DOCF*E19</f>
        <v>8.384913731107585E-2</v>
      </c>
      <c r="G19" s="65">
        <f t="shared" ref="G19:G82" si="1">F19*$K$12</f>
        <v>8.384913731107585E-2</v>
      </c>
      <c r="H19" s="65">
        <f t="shared" ref="H19:H82" si="2">F19*(1-$K$12)</f>
        <v>0</v>
      </c>
      <c r="I19" s="65">
        <f t="shared" ref="I19:I82" si="3">G19+I18*$K$10</f>
        <v>8.384913731107585E-2</v>
      </c>
      <c r="J19" s="65">
        <f t="shared" ref="J19:J82" si="4">I18*(1-$K$10)+H19</f>
        <v>0</v>
      </c>
      <c r="K19" s="66">
        <f>J19*CH4_fraction*conv</f>
        <v>0</v>
      </c>
      <c r="O19" s="95">
        <f>Amnt_Deposited!B14</f>
        <v>2000</v>
      </c>
      <c r="P19" s="98">
        <f>Amnt_Deposited!D14</f>
        <v>1.0827626202360001</v>
      </c>
      <c r="Q19" s="283">
        <f>MCF!R18</f>
        <v>0.8</v>
      </c>
      <c r="R19" s="130">
        <f t="shared" ref="R19:R50" si="5">P19*$W$6*DOCF*Q19</f>
        <v>0.17324201923776006</v>
      </c>
      <c r="S19" s="65">
        <f>R19*$W$12</f>
        <v>0.17324201923776006</v>
      </c>
      <c r="T19" s="65">
        <f>R19*(1-$W$12)</f>
        <v>0</v>
      </c>
      <c r="U19" s="65">
        <f>S19+U18*$W$10</f>
        <v>0.17324201923776006</v>
      </c>
      <c r="V19" s="65">
        <f>U18*(1-$W$10)+T19</f>
        <v>0</v>
      </c>
      <c r="W19" s="66">
        <f>V19*CH4_fraction*conv</f>
        <v>0</v>
      </c>
    </row>
    <row r="20" spans="2:23">
      <c r="B20" s="96">
        <f>Amnt_Deposited!B15</f>
        <v>2001</v>
      </c>
      <c r="C20" s="99">
        <f>Amnt_Deposited!D15</f>
        <v>1.108575058932</v>
      </c>
      <c r="D20" s="418">
        <f>Dry_Matter_Content!D7</f>
        <v>0.44</v>
      </c>
      <c r="E20" s="284">
        <f>MCF!R19</f>
        <v>0.8</v>
      </c>
      <c r="F20" s="67">
        <f t="shared" si="0"/>
        <v>8.5848052563694099E-2</v>
      </c>
      <c r="G20" s="67">
        <f t="shared" si="1"/>
        <v>8.5848052563694099E-2</v>
      </c>
      <c r="H20" s="67">
        <f t="shared" si="2"/>
        <v>0</v>
      </c>
      <c r="I20" s="67">
        <f t="shared" si="3"/>
        <v>0.1640284699969865</v>
      </c>
      <c r="J20" s="67">
        <f t="shared" si="4"/>
        <v>5.6687198777834657E-3</v>
      </c>
      <c r="K20" s="100">
        <f>J20*CH4_fraction*conv</f>
        <v>3.7791465851889769E-3</v>
      </c>
      <c r="M20" s="393"/>
      <c r="O20" s="96">
        <f>Amnt_Deposited!B15</f>
        <v>2001</v>
      </c>
      <c r="P20" s="99">
        <f>Amnt_Deposited!D15</f>
        <v>1.108575058932</v>
      </c>
      <c r="Q20" s="284">
        <f>MCF!R19</f>
        <v>0.8</v>
      </c>
      <c r="R20" s="67">
        <f t="shared" si="5"/>
        <v>0.17737200942912001</v>
      </c>
      <c r="S20" s="67">
        <f>R20*$W$12</f>
        <v>0.17737200942912001</v>
      </c>
      <c r="T20" s="67">
        <f>R20*(1-$W$12)</f>
        <v>0</v>
      </c>
      <c r="U20" s="67">
        <f>S20+U19*$W$10</f>
        <v>0.33890179751443489</v>
      </c>
      <c r="V20" s="67">
        <f>U19*(1-$W$10)+T20</f>
        <v>1.171223115244518E-2</v>
      </c>
      <c r="W20" s="100">
        <f>V20*CH4_fraction*conv</f>
        <v>7.8081541016301196E-3</v>
      </c>
    </row>
    <row r="21" spans="2:23">
      <c r="B21" s="96">
        <f>Amnt_Deposited!B16</f>
        <v>2002</v>
      </c>
      <c r="C21" s="99">
        <f>Amnt_Deposited!D16</f>
        <v>1.1302762743360002</v>
      </c>
      <c r="D21" s="418">
        <f>Dry_Matter_Content!D8</f>
        <v>0.44</v>
      </c>
      <c r="E21" s="284">
        <f>MCF!R20</f>
        <v>0.8</v>
      </c>
      <c r="F21" s="67">
        <f t="shared" si="0"/>
        <v>8.7528594684579866E-2</v>
      </c>
      <c r="G21" s="67">
        <f t="shared" si="1"/>
        <v>8.7528594684579866E-2</v>
      </c>
      <c r="H21" s="67">
        <f t="shared" si="2"/>
        <v>0</v>
      </c>
      <c r="I21" s="67">
        <f t="shared" si="3"/>
        <v>0.24046772639839836</v>
      </c>
      <c r="J21" s="67">
        <f t="shared" si="4"/>
        <v>1.108933828316803E-2</v>
      </c>
      <c r="K21" s="100">
        <f t="shared" ref="K21:K84" si="6">J21*CH4_fraction*conv</f>
        <v>7.3928921887786861E-3</v>
      </c>
      <c r="O21" s="96">
        <f>Amnt_Deposited!B16</f>
        <v>2002</v>
      </c>
      <c r="P21" s="99">
        <f>Amnt_Deposited!D16</f>
        <v>1.1302762743360002</v>
      </c>
      <c r="Q21" s="284">
        <f>MCF!R20</f>
        <v>0.8</v>
      </c>
      <c r="R21" s="67">
        <f t="shared" si="5"/>
        <v>0.18084420389376005</v>
      </c>
      <c r="S21" s="67">
        <f t="shared" ref="S21:S84" si="7">R21*$W$12</f>
        <v>0.18084420389376005</v>
      </c>
      <c r="T21" s="67">
        <f t="shared" ref="T21:T84" si="8">R21*(1-$W$12)</f>
        <v>0</v>
      </c>
      <c r="U21" s="67">
        <f t="shared" ref="U21:U84" si="9">S21+U20*$W$10</f>
        <v>0.49683414545123622</v>
      </c>
      <c r="V21" s="67">
        <f t="shared" ref="V21:V84" si="10">U20*(1-$W$10)+T21</f>
        <v>2.2911855956958736E-2</v>
      </c>
      <c r="W21" s="100">
        <f t="shared" ref="W21:W84" si="11">V21*CH4_fraction*conv</f>
        <v>1.527457063797249E-2</v>
      </c>
    </row>
    <row r="22" spans="2:23">
      <c r="B22" s="96">
        <f>Amnt_Deposited!B17</f>
        <v>2003</v>
      </c>
      <c r="C22" s="99">
        <f>Amnt_Deposited!D17</f>
        <v>1.1424270464640001</v>
      </c>
      <c r="D22" s="418">
        <f>Dry_Matter_Content!D9</f>
        <v>0.44</v>
      </c>
      <c r="E22" s="284">
        <f>MCF!R21</f>
        <v>0.8</v>
      </c>
      <c r="F22" s="67">
        <f t="shared" si="0"/>
        <v>8.8469550478172163E-2</v>
      </c>
      <c r="G22" s="67">
        <f t="shared" si="1"/>
        <v>8.8469550478172163E-2</v>
      </c>
      <c r="H22" s="67">
        <f t="shared" si="2"/>
        <v>0</v>
      </c>
      <c r="I22" s="67">
        <f t="shared" si="3"/>
        <v>0.31268017245887325</v>
      </c>
      <c r="J22" s="67">
        <f t="shared" si="4"/>
        <v>1.6257104417697277E-2</v>
      </c>
      <c r="K22" s="100">
        <f t="shared" si="6"/>
        <v>1.0838069611798184E-2</v>
      </c>
      <c r="N22" s="258"/>
      <c r="O22" s="96">
        <f>Amnt_Deposited!B17</f>
        <v>2003</v>
      </c>
      <c r="P22" s="99">
        <f>Amnt_Deposited!D17</f>
        <v>1.1424270464640001</v>
      </c>
      <c r="Q22" s="284">
        <f>MCF!R21</f>
        <v>0.8</v>
      </c>
      <c r="R22" s="67">
        <f t="shared" si="5"/>
        <v>0.18278832743424003</v>
      </c>
      <c r="S22" s="67">
        <f t="shared" si="7"/>
        <v>0.18278832743424003</v>
      </c>
      <c r="T22" s="67">
        <f t="shared" si="8"/>
        <v>0</v>
      </c>
      <c r="U22" s="67">
        <f t="shared" si="9"/>
        <v>0.64603341417122573</v>
      </c>
      <c r="V22" s="67">
        <f t="shared" si="10"/>
        <v>3.3589058714250566E-2</v>
      </c>
      <c r="W22" s="100">
        <f t="shared" si="11"/>
        <v>2.2392705809500375E-2</v>
      </c>
    </row>
    <row r="23" spans="2:23">
      <c r="B23" s="96">
        <f>Amnt_Deposited!B18</f>
        <v>2004</v>
      </c>
      <c r="C23" s="99">
        <f>Amnt_Deposited!D18</f>
        <v>1.1726767435680001</v>
      </c>
      <c r="D23" s="418">
        <f>Dry_Matter_Content!D10</f>
        <v>0.44</v>
      </c>
      <c r="E23" s="284">
        <f>MCF!R22</f>
        <v>0.8</v>
      </c>
      <c r="F23" s="67">
        <f t="shared" si="0"/>
        <v>9.0812087021905935E-2</v>
      </c>
      <c r="G23" s="67">
        <f t="shared" si="1"/>
        <v>9.0812087021905935E-2</v>
      </c>
      <c r="H23" s="67">
        <f t="shared" si="2"/>
        <v>0</v>
      </c>
      <c r="I23" s="67">
        <f t="shared" si="3"/>
        <v>0.3823531474296854</v>
      </c>
      <c r="J23" s="67">
        <f t="shared" si="4"/>
        <v>2.1139112051093738E-2</v>
      </c>
      <c r="K23" s="100">
        <f t="shared" si="6"/>
        <v>1.4092741367395824E-2</v>
      </c>
      <c r="N23" s="258"/>
      <c r="O23" s="96">
        <f>Amnt_Deposited!B18</f>
        <v>2004</v>
      </c>
      <c r="P23" s="99">
        <f>Amnt_Deposited!D18</f>
        <v>1.1726767435680001</v>
      </c>
      <c r="Q23" s="284">
        <f>MCF!R22</f>
        <v>0.8</v>
      </c>
      <c r="R23" s="67">
        <f t="shared" si="5"/>
        <v>0.18762827897088005</v>
      </c>
      <c r="S23" s="67">
        <f t="shared" si="7"/>
        <v>0.18762827897088005</v>
      </c>
      <c r="T23" s="67">
        <f t="shared" si="8"/>
        <v>0</v>
      </c>
      <c r="U23" s="67">
        <f t="shared" si="9"/>
        <v>0.78998584179687081</v>
      </c>
      <c r="V23" s="67">
        <f t="shared" si="10"/>
        <v>4.3675851345234995E-2</v>
      </c>
      <c r="W23" s="100">
        <f t="shared" si="11"/>
        <v>2.9117234230156663E-2</v>
      </c>
    </row>
    <row r="24" spans="2:23">
      <c r="B24" s="96">
        <f>Amnt_Deposited!B19</f>
        <v>2005</v>
      </c>
      <c r="C24" s="99">
        <f>Amnt_Deposited!D19</f>
        <v>1.2221386562880001</v>
      </c>
      <c r="D24" s="418">
        <f>Dry_Matter_Content!D11</f>
        <v>0.44</v>
      </c>
      <c r="E24" s="284">
        <f>MCF!R23</f>
        <v>0.8</v>
      </c>
      <c r="F24" s="67">
        <f t="shared" si="0"/>
        <v>9.4642417542942725E-2</v>
      </c>
      <c r="G24" s="67">
        <f t="shared" si="1"/>
        <v>9.4642417542942725E-2</v>
      </c>
      <c r="H24" s="67">
        <f t="shared" si="2"/>
        <v>0</v>
      </c>
      <c r="I24" s="67">
        <f t="shared" si="3"/>
        <v>0.45114612922796932</v>
      </c>
      <c r="J24" s="67">
        <f t="shared" si="4"/>
        <v>2.5849435744658821E-2</v>
      </c>
      <c r="K24" s="100">
        <f t="shared" si="6"/>
        <v>1.723295716310588E-2</v>
      </c>
      <c r="N24" s="258"/>
      <c r="O24" s="96">
        <f>Amnt_Deposited!B19</f>
        <v>2005</v>
      </c>
      <c r="P24" s="99">
        <f>Amnt_Deposited!D19</f>
        <v>1.2221386562880001</v>
      </c>
      <c r="Q24" s="284">
        <f>MCF!R23</f>
        <v>0.8</v>
      </c>
      <c r="R24" s="67">
        <f t="shared" si="5"/>
        <v>0.19554218500608003</v>
      </c>
      <c r="S24" s="67">
        <f t="shared" si="7"/>
        <v>0.19554218500608003</v>
      </c>
      <c r="T24" s="67">
        <f t="shared" si="8"/>
        <v>0</v>
      </c>
      <c r="U24" s="67">
        <f t="shared" si="9"/>
        <v>0.93212010171068049</v>
      </c>
      <c r="V24" s="67">
        <f t="shared" si="10"/>
        <v>5.3407925092270304E-2</v>
      </c>
      <c r="W24" s="100">
        <f t="shared" si="11"/>
        <v>3.5605283394846865E-2</v>
      </c>
    </row>
    <row r="25" spans="2:23">
      <c r="B25" s="96">
        <f>Amnt_Deposited!B20</f>
        <v>2006</v>
      </c>
      <c r="C25" s="99">
        <f>Amnt_Deposited!D20</f>
        <v>1.238830063812</v>
      </c>
      <c r="D25" s="418">
        <f>Dry_Matter_Content!D12</f>
        <v>0.44</v>
      </c>
      <c r="E25" s="284">
        <f>MCF!R24</f>
        <v>0.8</v>
      </c>
      <c r="F25" s="67">
        <f t="shared" si="0"/>
        <v>9.5935000141601279E-2</v>
      </c>
      <c r="G25" s="67">
        <f t="shared" si="1"/>
        <v>9.5935000141601279E-2</v>
      </c>
      <c r="H25" s="67">
        <f t="shared" si="2"/>
        <v>0</v>
      </c>
      <c r="I25" s="67">
        <f t="shared" si="3"/>
        <v>0.51658086290825023</v>
      </c>
      <c r="J25" s="67">
        <f t="shared" si="4"/>
        <v>3.0500266461320428E-2</v>
      </c>
      <c r="K25" s="100">
        <f t="shared" si="6"/>
        <v>2.0333510974213619E-2</v>
      </c>
      <c r="N25" s="258"/>
      <c r="O25" s="96">
        <f>Amnt_Deposited!B20</f>
        <v>2006</v>
      </c>
      <c r="P25" s="99">
        <f>Amnt_Deposited!D20</f>
        <v>1.238830063812</v>
      </c>
      <c r="Q25" s="284">
        <f>MCF!R24</f>
        <v>0.8</v>
      </c>
      <c r="R25" s="67">
        <f t="shared" si="5"/>
        <v>0.19821281020992002</v>
      </c>
      <c r="S25" s="67">
        <f t="shared" si="7"/>
        <v>0.19821281020992002</v>
      </c>
      <c r="T25" s="67">
        <f t="shared" si="8"/>
        <v>0</v>
      </c>
      <c r="U25" s="67">
        <f t="shared" si="9"/>
        <v>1.0673158324550625</v>
      </c>
      <c r="V25" s="67">
        <f t="shared" si="10"/>
        <v>6.3017079465538084E-2</v>
      </c>
      <c r="W25" s="100">
        <f t="shared" si="11"/>
        <v>4.2011386310358723E-2</v>
      </c>
    </row>
    <row r="26" spans="2:23">
      <c r="B26" s="96">
        <f>Amnt_Deposited!B21</f>
        <v>2007</v>
      </c>
      <c r="C26" s="99">
        <f>Amnt_Deposited!D21</f>
        <v>1.255211340372</v>
      </c>
      <c r="D26" s="418">
        <f>Dry_Matter_Content!D13</f>
        <v>0.44</v>
      </c>
      <c r="E26" s="284">
        <f>MCF!R25</f>
        <v>0.8</v>
      </c>
      <c r="F26" s="67">
        <f t="shared" si="0"/>
        <v>9.7203566198407698E-2</v>
      </c>
      <c r="G26" s="67">
        <f t="shared" si="1"/>
        <v>9.7203566198407698E-2</v>
      </c>
      <c r="H26" s="67">
        <f t="shared" si="2"/>
        <v>0</v>
      </c>
      <c r="I26" s="67">
        <f t="shared" si="3"/>
        <v>0.57886037025574211</v>
      </c>
      <c r="J26" s="67">
        <f t="shared" si="4"/>
        <v>3.4924058850915811E-2</v>
      </c>
      <c r="K26" s="100">
        <f t="shared" si="6"/>
        <v>2.3282705900610538E-2</v>
      </c>
      <c r="N26" s="258"/>
      <c r="O26" s="96">
        <f>Amnt_Deposited!B21</f>
        <v>2007</v>
      </c>
      <c r="P26" s="99">
        <f>Amnt_Deposited!D21</f>
        <v>1.255211340372</v>
      </c>
      <c r="Q26" s="284">
        <f>MCF!R25</f>
        <v>0.8</v>
      </c>
      <c r="R26" s="67">
        <f t="shared" si="5"/>
        <v>0.20083381445952</v>
      </c>
      <c r="S26" s="67">
        <f t="shared" si="7"/>
        <v>0.20083381445952</v>
      </c>
      <c r="T26" s="67">
        <f t="shared" si="8"/>
        <v>0</v>
      </c>
      <c r="U26" s="67">
        <f t="shared" si="9"/>
        <v>1.1959925005283929</v>
      </c>
      <c r="V26" s="67">
        <f t="shared" si="10"/>
        <v>7.2157146386189697E-2</v>
      </c>
      <c r="W26" s="100">
        <f t="shared" si="11"/>
        <v>4.8104764257459798E-2</v>
      </c>
    </row>
    <row r="27" spans="2:23">
      <c r="B27" s="96">
        <f>Amnt_Deposited!B22</f>
        <v>2008</v>
      </c>
      <c r="C27" s="99">
        <f>Amnt_Deposited!D22</f>
        <v>1.271155252752</v>
      </c>
      <c r="D27" s="418">
        <f>Dry_Matter_Content!D14</f>
        <v>0.44</v>
      </c>
      <c r="E27" s="284">
        <f>MCF!R26</f>
        <v>0.8</v>
      </c>
      <c r="F27" s="67">
        <f t="shared" si="0"/>
        <v>9.843826277311489E-2</v>
      </c>
      <c r="G27" s="67">
        <f t="shared" si="1"/>
        <v>9.843826277311489E-2</v>
      </c>
      <c r="H27" s="67">
        <f t="shared" si="2"/>
        <v>0</v>
      </c>
      <c r="I27" s="67">
        <f t="shared" si="3"/>
        <v>0.6381640945880378</v>
      </c>
      <c r="J27" s="67">
        <f t="shared" si="4"/>
        <v>3.9134538440819162E-2</v>
      </c>
      <c r="K27" s="100">
        <f t="shared" si="6"/>
        <v>2.6089692293879439E-2</v>
      </c>
      <c r="N27" s="258"/>
      <c r="O27" s="96">
        <f>Amnt_Deposited!B22</f>
        <v>2008</v>
      </c>
      <c r="P27" s="99">
        <f>Amnt_Deposited!D22</f>
        <v>1.271155252752</v>
      </c>
      <c r="Q27" s="284">
        <f>MCF!R26</f>
        <v>0.8</v>
      </c>
      <c r="R27" s="67">
        <f t="shared" si="5"/>
        <v>0.20338484044032001</v>
      </c>
      <c r="S27" s="67">
        <f t="shared" si="7"/>
        <v>0.20338484044032001</v>
      </c>
      <c r="T27" s="67">
        <f t="shared" si="8"/>
        <v>0</v>
      </c>
      <c r="U27" s="67">
        <f t="shared" si="9"/>
        <v>1.3185208565868551</v>
      </c>
      <c r="V27" s="67">
        <f t="shared" si="10"/>
        <v>8.0856484381857788E-2</v>
      </c>
      <c r="W27" s="100">
        <f t="shared" si="11"/>
        <v>5.3904322921238521E-2</v>
      </c>
    </row>
    <row r="28" spans="2:23">
      <c r="B28" s="96">
        <f>Amnt_Deposited!B23</f>
        <v>2009</v>
      </c>
      <c r="C28" s="99">
        <f>Amnt_Deposited!D23</f>
        <v>1.2864709511280001</v>
      </c>
      <c r="D28" s="418">
        <f>Dry_Matter_Content!D15</f>
        <v>0.44</v>
      </c>
      <c r="E28" s="284">
        <f>MCF!R27</f>
        <v>0.8</v>
      </c>
      <c r="F28" s="67">
        <f t="shared" si="0"/>
        <v>9.9624310455352347E-2</v>
      </c>
      <c r="G28" s="67">
        <f t="shared" si="1"/>
        <v>9.9624310455352347E-2</v>
      </c>
      <c r="H28" s="67">
        <f t="shared" si="2"/>
        <v>0</v>
      </c>
      <c r="I28" s="67">
        <f t="shared" si="3"/>
        <v>0.69464456833511379</v>
      </c>
      <c r="J28" s="67">
        <f t="shared" si="4"/>
        <v>4.3143836708276345E-2</v>
      </c>
      <c r="K28" s="100">
        <f t="shared" si="6"/>
        <v>2.8762557805517563E-2</v>
      </c>
      <c r="N28" s="258"/>
      <c r="O28" s="96">
        <f>Amnt_Deposited!B23</f>
        <v>2009</v>
      </c>
      <c r="P28" s="99">
        <f>Amnt_Deposited!D23</f>
        <v>1.2864709511280001</v>
      </c>
      <c r="Q28" s="284">
        <f>MCF!R27</f>
        <v>0.8</v>
      </c>
      <c r="R28" s="67">
        <f t="shared" si="5"/>
        <v>0.20583535218048002</v>
      </c>
      <c r="S28" s="67">
        <f t="shared" si="7"/>
        <v>0.20583535218048002</v>
      </c>
      <c r="T28" s="67">
        <f t="shared" si="8"/>
        <v>0</v>
      </c>
      <c r="U28" s="67">
        <f t="shared" si="9"/>
        <v>1.4352160502791609</v>
      </c>
      <c r="V28" s="67">
        <f t="shared" si="10"/>
        <v>8.9140158488174276E-2</v>
      </c>
      <c r="W28" s="100">
        <f t="shared" si="11"/>
        <v>5.9426772325449517E-2</v>
      </c>
    </row>
    <row r="29" spans="2:23">
      <c r="B29" s="96">
        <f>Amnt_Deposited!B24</f>
        <v>2010</v>
      </c>
      <c r="C29" s="99">
        <f>Amnt_Deposited!D24</f>
        <v>1.312816178916</v>
      </c>
      <c r="D29" s="418">
        <f>Dry_Matter_Content!D16</f>
        <v>0.44</v>
      </c>
      <c r="E29" s="284">
        <f>MCF!R28</f>
        <v>0.8</v>
      </c>
      <c r="F29" s="67">
        <f t="shared" si="0"/>
        <v>0.10166448489525504</v>
      </c>
      <c r="G29" s="67">
        <f t="shared" si="1"/>
        <v>0.10166448489525504</v>
      </c>
      <c r="H29" s="67">
        <f t="shared" si="2"/>
        <v>0</v>
      </c>
      <c r="I29" s="67">
        <f t="shared" si="3"/>
        <v>0.74934678744215033</v>
      </c>
      <c r="J29" s="67">
        <f t="shared" si="4"/>
        <v>4.6962265788218521E-2</v>
      </c>
      <c r="K29" s="100">
        <f t="shared" si="6"/>
        <v>3.1308177192145681E-2</v>
      </c>
      <c r="O29" s="96">
        <f>Amnt_Deposited!B24</f>
        <v>2010</v>
      </c>
      <c r="P29" s="99">
        <f>Amnt_Deposited!D24</f>
        <v>1.312816178916</v>
      </c>
      <c r="Q29" s="284">
        <f>MCF!R28</f>
        <v>0.8</v>
      </c>
      <c r="R29" s="67">
        <f t="shared" si="5"/>
        <v>0.21005058862656001</v>
      </c>
      <c r="S29" s="67">
        <f t="shared" si="7"/>
        <v>0.21005058862656001</v>
      </c>
      <c r="T29" s="67">
        <f t="shared" si="8"/>
        <v>0</v>
      </c>
      <c r="U29" s="67">
        <f t="shared" si="9"/>
        <v>1.5482371641366743</v>
      </c>
      <c r="V29" s="67">
        <f t="shared" si="10"/>
        <v>9.7029474769046553E-2</v>
      </c>
      <c r="W29" s="100">
        <f t="shared" si="11"/>
        <v>6.4686316512697697E-2</v>
      </c>
    </row>
    <row r="30" spans="2:23">
      <c r="B30" s="96">
        <f>Amnt_Deposited!B25</f>
        <v>2011</v>
      </c>
      <c r="C30" s="99">
        <f>Amnt_Deposited!D25</f>
        <v>1.02665638656</v>
      </c>
      <c r="D30" s="418">
        <f>Dry_Matter_Content!D17</f>
        <v>0.44</v>
      </c>
      <c r="E30" s="284">
        <f>MCF!R29</f>
        <v>0.8</v>
      </c>
      <c r="F30" s="67">
        <f t="shared" si="0"/>
        <v>7.9504270575206412E-2</v>
      </c>
      <c r="G30" s="67">
        <f t="shared" si="1"/>
        <v>7.9504270575206412E-2</v>
      </c>
      <c r="H30" s="67">
        <f t="shared" si="2"/>
        <v>0</v>
      </c>
      <c r="I30" s="67">
        <f t="shared" si="3"/>
        <v>0.77819058415264364</v>
      </c>
      <c r="J30" s="67">
        <f t="shared" si="4"/>
        <v>5.0660473864713111E-2</v>
      </c>
      <c r="K30" s="100">
        <f t="shared" si="6"/>
        <v>3.3773649243142072E-2</v>
      </c>
      <c r="O30" s="96">
        <f>Amnt_Deposited!B25</f>
        <v>2011</v>
      </c>
      <c r="P30" s="99">
        <f>Amnt_Deposited!D25</f>
        <v>1.02665638656</v>
      </c>
      <c r="Q30" s="284">
        <f>MCF!R29</f>
        <v>0.8</v>
      </c>
      <c r="R30" s="67">
        <f t="shared" si="5"/>
        <v>0.16426502184960001</v>
      </c>
      <c r="S30" s="67">
        <f t="shared" si="7"/>
        <v>0.16426502184960001</v>
      </c>
      <c r="T30" s="67">
        <f t="shared" si="8"/>
        <v>0</v>
      </c>
      <c r="U30" s="67">
        <f t="shared" si="9"/>
        <v>1.6078317854393465</v>
      </c>
      <c r="V30" s="67">
        <f t="shared" si="10"/>
        <v>0.10467040054692793</v>
      </c>
      <c r="W30" s="100">
        <f t="shared" si="11"/>
        <v>6.9780267031285287E-2</v>
      </c>
    </row>
    <row r="31" spans="2:23">
      <c r="B31" s="96">
        <f>Amnt_Deposited!B26</f>
        <v>2012</v>
      </c>
      <c r="C31" s="99">
        <f>Amnt_Deposited!D26</f>
        <v>1.0345000251600001</v>
      </c>
      <c r="D31" s="418">
        <f>Dry_Matter_Content!D18</f>
        <v>0.44</v>
      </c>
      <c r="E31" s="284">
        <f>MCF!R30</f>
        <v>0.8</v>
      </c>
      <c r="F31" s="67">
        <f t="shared" si="0"/>
        <v>8.0111681948390412E-2</v>
      </c>
      <c r="G31" s="67">
        <f t="shared" si="1"/>
        <v>8.0111681948390412E-2</v>
      </c>
      <c r="H31" s="67">
        <f t="shared" si="2"/>
        <v>0</v>
      </c>
      <c r="I31" s="67">
        <f t="shared" si="3"/>
        <v>0.80569177332131514</v>
      </c>
      <c r="J31" s="67">
        <f t="shared" si="4"/>
        <v>5.2610492779718944E-2</v>
      </c>
      <c r="K31" s="100">
        <f t="shared" si="6"/>
        <v>3.5073661853145963E-2</v>
      </c>
      <c r="O31" s="96">
        <f>Amnt_Deposited!B26</f>
        <v>2012</v>
      </c>
      <c r="P31" s="99">
        <f>Amnt_Deposited!D26</f>
        <v>1.0345000251600001</v>
      </c>
      <c r="Q31" s="284">
        <f>MCF!R30</f>
        <v>0.8</v>
      </c>
      <c r="R31" s="67">
        <f t="shared" si="5"/>
        <v>0.16552000402560002</v>
      </c>
      <c r="S31" s="67">
        <f t="shared" si="7"/>
        <v>0.16552000402560002</v>
      </c>
      <c r="T31" s="67">
        <f t="shared" si="8"/>
        <v>0</v>
      </c>
      <c r="U31" s="67">
        <f t="shared" si="9"/>
        <v>1.6646524242175933</v>
      </c>
      <c r="V31" s="67">
        <f t="shared" si="10"/>
        <v>0.10869936524735319</v>
      </c>
      <c r="W31" s="100">
        <f t="shared" si="11"/>
        <v>7.2466243498235453E-2</v>
      </c>
    </row>
    <row r="32" spans="2:23">
      <c r="B32" s="96">
        <f>Amnt_Deposited!B27</f>
        <v>2013</v>
      </c>
      <c r="C32" s="99">
        <f>Amnt_Deposited!D27</f>
        <v>1.0411291648800001</v>
      </c>
      <c r="D32" s="418">
        <f>Dry_Matter_Content!D19</f>
        <v>0.44</v>
      </c>
      <c r="E32" s="284">
        <f>MCF!R31</f>
        <v>0.8</v>
      </c>
      <c r="F32" s="67">
        <f t="shared" si="0"/>
        <v>8.0625042528307211E-2</v>
      </c>
      <c r="G32" s="67">
        <f t="shared" si="1"/>
        <v>8.0625042528307211E-2</v>
      </c>
      <c r="H32" s="67">
        <f t="shared" si="2"/>
        <v>0</v>
      </c>
      <c r="I32" s="67">
        <f t="shared" si="3"/>
        <v>0.83184707272216563</v>
      </c>
      <c r="J32" s="67">
        <f t="shared" si="4"/>
        <v>5.4469743127456734E-2</v>
      </c>
      <c r="K32" s="100">
        <f t="shared" si="6"/>
        <v>3.6313162084971151E-2</v>
      </c>
      <c r="O32" s="96">
        <f>Amnt_Deposited!B27</f>
        <v>2013</v>
      </c>
      <c r="P32" s="99">
        <f>Amnt_Deposited!D27</f>
        <v>1.0411291648800001</v>
      </c>
      <c r="Q32" s="284">
        <f>MCF!R31</f>
        <v>0.8</v>
      </c>
      <c r="R32" s="67">
        <f t="shared" si="5"/>
        <v>0.16658066638080005</v>
      </c>
      <c r="S32" s="67">
        <f t="shared" si="7"/>
        <v>0.16658066638080005</v>
      </c>
      <c r="T32" s="67">
        <f t="shared" si="8"/>
        <v>0</v>
      </c>
      <c r="U32" s="67">
        <f t="shared" si="9"/>
        <v>1.7186922990127389</v>
      </c>
      <c r="V32" s="67">
        <f t="shared" si="10"/>
        <v>0.1125407915856544</v>
      </c>
      <c r="W32" s="100">
        <f t="shared" si="11"/>
        <v>7.5027194390436258E-2</v>
      </c>
    </row>
    <row r="33" spans="2:23">
      <c r="B33" s="96">
        <f>Amnt_Deposited!B28</f>
        <v>2014</v>
      </c>
      <c r="C33" s="99">
        <f>Amnt_Deposited!D28</f>
        <v>1.04744745072</v>
      </c>
      <c r="D33" s="418">
        <f>Dry_Matter_Content!D20</f>
        <v>0.44</v>
      </c>
      <c r="E33" s="284">
        <f>MCF!R32</f>
        <v>0.8</v>
      </c>
      <c r="F33" s="67">
        <f t="shared" si="0"/>
        <v>8.1114330583756805E-2</v>
      </c>
      <c r="G33" s="67">
        <f t="shared" si="1"/>
        <v>8.1114330583756805E-2</v>
      </c>
      <c r="H33" s="67">
        <f t="shared" si="2"/>
        <v>0</v>
      </c>
      <c r="I33" s="67">
        <f t="shared" si="3"/>
        <v>0.85672340029675798</v>
      </c>
      <c r="J33" s="67">
        <f t="shared" si="4"/>
        <v>5.6238003009164469E-2</v>
      </c>
      <c r="K33" s="100">
        <f t="shared" si="6"/>
        <v>3.7492002006109644E-2</v>
      </c>
      <c r="O33" s="96">
        <f>Amnt_Deposited!B28</f>
        <v>2014</v>
      </c>
      <c r="P33" s="99">
        <f>Amnt_Deposited!D28</f>
        <v>1.04744745072</v>
      </c>
      <c r="Q33" s="284">
        <f>MCF!R32</f>
        <v>0.8</v>
      </c>
      <c r="R33" s="67">
        <f t="shared" si="5"/>
        <v>0.16759159211520003</v>
      </c>
      <c r="S33" s="67">
        <f t="shared" si="7"/>
        <v>0.16759159211520003</v>
      </c>
      <c r="T33" s="67">
        <f t="shared" si="8"/>
        <v>0</v>
      </c>
      <c r="U33" s="67">
        <f t="shared" si="9"/>
        <v>1.7700896700346238</v>
      </c>
      <c r="V33" s="67">
        <f t="shared" si="10"/>
        <v>0.11619422109331502</v>
      </c>
      <c r="W33" s="100">
        <f t="shared" si="11"/>
        <v>7.7462814062210006E-2</v>
      </c>
    </row>
    <row r="34" spans="2:23">
      <c r="B34" s="96">
        <f>Amnt_Deposited!B29</f>
        <v>2015</v>
      </c>
      <c r="C34" s="99">
        <f>Amnt_Deposited!D29</f>
        <v>1.0542862360800003</v>
      </c>
      <c r="D34" s="418">
        <f>Dry_Matter_Content!D21</f>
        <v>0.44</v>
      </c>
      <c r="E34" s="284">
        <f>MCF!R33</f>
        <v>0.8</v>
      </c>
      <c r="F34" s="67">
        <f t="shared" si="0"/>
        <v>8.1643926122035221E-2</v>
      </c>
      <c r="G34" s="67">
        <f t="shared" si="1"/>
        <v>8.1643926122035221E-2</v>
      </c>
      <c r="H34" s="67">
        <f t="shared" si="2"/>
        <v>0</v>
      </c>
      <c r="I34" s="67">
        <f t="shared" si="3"/>
        <v>0.88044752992754216</v>
      </c>
      <c r="J34" s="67">
        <f t="shared" si="4"/>
        <v>5.7919796491250987E-2</v>
      </c>
      <c r="K34" s="100">
        <f t="shared" si="6"/>
        <v>3.8613197660833987E-2</v>
      </c>
      <c r="O34" s="96">
        <f>Amnt_Deposited!B29</f>
        <v>2015</v>
      </c>
      <c r="P34" s="99">
        <f>Amnt_Deposited!D29</f>
        <v>1.0542862360800003</v>
      </c>
      <c r="Q34" s="284">
        <f>MCF!R33</f>
        <v>0.8</v>
      </c>
      <c r="R34" s="67">
        <f t="shared" si="5"/>
        <v>0.16868579777280007</v>
      </c>
      <c r="S34" s="67">
        <f t="shared" si="7"/>
        <v>0.16868579777280007</v>
      </c>
      <c r="T34" s="67">
        <f t="shared" si="8"/>
        <v>0</v>
      </c>
      <c r="U34" s="67">
        <f t="shared" si="9"/>
        <v>1.8191064667924424</v>
      </c>
      <c r="V34" s="67">
        <f t="shared" si="10"/>
        <v>0.11966900101498137</v>
      </c>
      <c r="W34" s="100">
        <f t="shared" si="11"/>
        <v>7.9779334009987574E-2</v>
      </c>
    </row>
    <row r="35" spans="2:23">
      <c r="B35" s="96">
        <f>Amnt_Deposited!B30</f>
        <v>2016</v>
      </c>
      <c r="C35" s="99">
        <f>Amnt_Deposited!D30</f>
        <v>1.0576767121200001</v>
      </c>
      <c r="D35" s="418">
        <f>Dry_Matter_Content!D22</f>
        <v>0.44</v>
      </c>
      <c r="E35" s="284">
        <f>MCF!R34</f>
        <v>0.8</v>
      </c>
      <c r="F35" s="67">
        <f t="shared" si="0"/>
        <v>8.190648458657282E-2</v>
      </c>
      <c r="G35" s="67">
        <f t="shared" si="1"/>
        <v>8.190648458657282E-2</v>
      </c>
      <c r="H35" s="67">
        <f t="shared" si="2"/>
        <v>0</v>
      </c>
      <c r="I35" s="67">
        <f t="shared" si="3"/>
        <v>0.90283032024247056</v>
      </c>
      <c r="J35" s="67">
        <f t="shared" si="4"/>
        <v>5.952369427164441E-2</v>
      </c>
      <c r="K35" s="100">
        <f t="shared" si="6"/>
        <v>3.9682462847762938E-2</v>
      </c>
      <c r="O35" s="96">
        <f>Amnt_Deposited!B30</f>
        <v>2016</v>
      </c>
      <c r="P35" s="99">
        <f>Amnt_Deposited!D30</f>
        <v>1.0576767121200001</v>
      </c>
      <c r="Q35" s="284">
        <f>MCF!R34</f>
        <v>0.8</v>
      </c>
      <c r="R35" s="67">
        <f t="shared" si="5"/>
        <v>0.16922827393920004</v>
      </c>
      <c r="S35" s="67">
        <f t="shared" si="7"/>
        <v>0.16922827393920004</v>
      </c>
      <c r="T35" s="67">
        <f t="shared" si="8"/>
        <v>0</v>
      </c>
      <c r="U35" s="67">
        <f t="shared" si="9"/>
        <v>1.8653519013274185</v>
      </c>
      <c r="V35" s="67">
        <f t="shared" si="10"/>
        <v>0.12298283940422398</v>
      </c>
      <c r="W35" s="100">
        <f t="shared" si="11"/>
        <v>8.198855960281598E-2</v>
      </c>
    </row>
    <row r="36" spans="2:23">
      <c r="B36" s="96">
        <f>Amnt_Deposited!B31</f>
        <v>2017</v>
      </c>
      <c r="C36" s="99">
        <f>Amnt_Deposited!D31</f>
        <v>1.0677013225066441</v>
      </c>
      <c r="D36" s="418">
        <f>Dry_Matter_Content!D23</f>
        <v>0.44</v>
      </c>
      <c r="E36" s="284">
        <f>MCF!R35</f>
        <v>0.8</v>
      </c>
      <c r="F36" s="67">
        <f t="shared" si="0"/>
        <v>8.2682790414914525E-2</v>
      </c>
      <c r="G36" s="67">
        <f t="shared" si="1"/>
        <v>8.2682790414914525E-2</v>
      </c>
      <c r="H36" s="67">
        <f t="shared" si="2"/>
        <v>0</v>
      </c>
      <c r="I36" s="67">
        <f t="shared" si="3"/>
        <v>0.92447620143270226</v>
      </c>
      <c r="J36" s="67">
        <f t="shared" si="4"/>
        <v>6.1036909224682856E-2</v>
      </c>
      <c r="K36" s="100">
        <f t="shared" si="6"/>
        <v>4.0691272816455237E-2</v>
      </c>
      <c r="O36" s="96">
        <f>Amnt_Deposited!B31</f>
        <v>2017</v>
      </c>
      <c r="P36" s="99">
        <f>Amnt_Deposited!D31</f>
        <v>1.0677013225066441</v>
      </c>
      <c r="Q36" s="284">
        <f>MCF!R35</f>
        <v>0.8</v>
      </c>
      <c r="R36" s="67">
        <f t="shared" si="5"/>
        <v>0.17083221160106307</v>
      </c>
      <c r="S36" s="67">
        <f t="shared" si="7"/>
        <v>0.17083221160106307</v>
      </c>
      <c r="T36" s="67">
        <f t="shared" si="8"/>
        <v>0</v>
      </c>
      <c r="U36" s="67">
        <f t="shared" si="9"/>
        <v>1.9100747963485583</v>
      </c>
      <c r="V36" s="67">
        <f t="shared" si="10"/>
        <v>0.12610931657992325</v>
      </c>
      <c r="W36" s="100">
        <f t="shared" si="11"/>
        <v>8.4072877719948827E-2</v>
      </c>
    </row>
    <row r="37" spans="2:23">
      <c r="B37" s="96">
        <f>Amnt_Deposited!B32</f>
        <v>2018</v>
      </c>
      <c r="C37" s="99">
        <f>Amnt_Deposited!D32</f>
        <v>1.0442241590145673</v>
      </c>
      <c r="D37" s="418">
        <f>Dry_Matter_Content!D24</f>
        <v>0.44</v>
      </c>
      <c r="E37" s="284">
        <f>MCF!R36</f>
        <v>0.8</v>
      </c>
      <c r="F37" s="67">
        <f t="shared" si="0"/>
        <v>8.0864718874088096E-2</v>
      </c>
      <c r="G37" s="67">
        <f t="shared" si="1"/>
        <v>8.0864718874088096E-2</v>
      </c>
      <c r="H37" s="67">
        <f t="shared" si="2"/>
        <v>0</v>
      </c>
      <c r="I37" s="67">
        <f t="shared" si="3"/>
        <v>0.94284061574006628</v>
      </c>
      <c r="J37" s="67">
        <f t="shared" si="4"/>
        <v>6.2500304566724105E-2</v>
      </c>
      <c r="K37" s="100">
        <f t="shared" si="6"/>
        <v>4.1666869711149399E-2</v>
      </c>
      <c r="O37" s="96">
        <f>Amnt_Deposited!B32</f>
        <v>2018</v>
      </c>
      <c r="P37" s="99">
        <f>Amnt_Deposited!D32</f>
        <v>1.0442241590145673</v>
      </c>
      <c r="Q37" s="284">
        <f>MCF!R36</f>
        <v>0.8</v>
      </c>
      <c r="R37" s="67">
        <f t="shared" si="5"/>
        <v>0.16707586544233077</v>
      </c>
      <c r="S37" s="67">
        <f t="shared" si="7"/>
        <v>0.16707586544233077</v>
      </c>
      <c r="T37" s="67">
        <f t="shared" si="8"/>
        <v>0</v>
      </c>
      <c r="U37" s="67">
        <f t="shared" si="9"/>
        <v>1.9480178011158393</v>
      </c>
      <c r="V37" s="67">
        <f t="shared" si="10"/>
        <v>0.12913286067504981</v>
      </c>
      <c r="W37" s="100">
        <f t="shared" si="11"/>
        <v>8.608857378336654E-2</v>
      </c>
    </row>
    <row r="38" spans="2:23">
      <c r="B38" s="96">
        <f>Amnt_Deposited!B33</f>
        <v>2019</v>
      </c>
      <c r="C38" s="99">
        <f>Amnt_Deposited!D33</f>
        <v>1.0212597197675928</v>
      </c>
      <c r="D38" s="418">
        <f>Dry_Matter_Content!D25</f>
        <v>0.44</v>
      </c>
      <c r="E38" s="284">
        <f>MCF!R37</f>
        <v>0.8</v>
      </c>
      <c r="F38" s="67">
        <f t="shared" si="0"/>
        <v>7.908635269880239E-2</v>
      </c>
      <c r="G38" s="67">
        <f t="shared" si="1"/>
        <v>7.908635269880239E-2</v>
      </c>
      <c r="H38" s="67">
        <f t="shared" si="2"/>
        <v>0</v>
      </c>
      <c r="I38" s="67">
        <f t="shared" si="3"/>
        <v>0.95818511597115907</v>
      </c>
      <c r="J38" s="67">
        <f t="shared" si="4"/>
        <v>6.3741852467709539E-2</v>
      </c>
      <c r="K38" s="100">
        <f t="shared" si="6"/>
        <v>4.2494568311806355E-2</v>
      </c>
      <c r="O38" s="96">
        <f>Amnt_Deposited!B33</f>
        <v>2019</v>
      </c>
      <c r="P38" s="99">
        <f>Amnt_Deposited!D33</f>
        <v>1.0212597197675928</v>
      </c>
      <c r="Q38" s="284">
        <f>MCF!R37</f>
        <v>0.8</v>
      </c>
      <c r="R38" s="67">
        <f t="shared" si="5"/>
        <v>0.16340155516281485</v>
      </c>
      <c r="S38" s="67">
        <f t="shared" si="7"/>
        <v>0.16340155516281485</v>
      </c>
      <c r="T38" s="67">
        <f t="shared" si="8"/>
        <v>0</v>
      </c>
      <c r="U38" s="67">
        <f t="shared" si="9"/>
        <v>1.9797213139899981</v>
      </c>
      <c r="V38" s="67">
        <f t="shared" si="10"/>
        <v>0.13169804228865606</v>
      </c>
      <c r="W38" s="100">
        <f t="shared" si="11"/>
        <v>8.7798694859104034E-2</v>
      </c>
    </row>
    <row r="39" spans="2:23">
      <c r="B39" s="96">
        <f>Amnt_Deposited!B34</f>
        <v>2020</v>
      </c>
      <c r="C39" s="99">
        <f>Amnt_Deposited!D34</f>
        <v>0.99879689749614176</v>
      </c>
      <c r="D39" s="418">
        <f>Dry_Matter_Content!D26</f>
        <v>0.44</v>
      </c>
      <c r="E39" s="284">
        <f>MCF!R38</f>
        <v>0.8</v>
      </c>
      <c r="F39" s="67">
        <f t="shared" si="0"/>
        <v>7.7346831742101219E-2</v>
      </c>
      <c r="G39" s="67">
        <f t="shared" si="1"/>
        <v>7.7346831742101219E-2</v>
      </c>
      <c r="H39" s="67">
        <f t="shared" si="2"/>
        <v>0</v>
      </c>
      <c r="I39" s="67">
        <f t="shared" si="3"/>
        <v>0.97075271219947423</v>
      </c>
      <c r="J39" s="67">
        <f t="shared" si="4"/>
        <v>6.4779235513786018E-2</v>
      </c>
      <c r="K39" s="100">
        <f t="shared" si="6"/>
        <v>4.3186157009190679E-2</v>
      </c>
      <c r="O39" s="96">
        <f>Amnt_Deposited!B34</f>
        <v>2020</v>
      </c>
      <c r="P39" s="99">
        <f>Amnt_Deposited!D34</f>
        <v>0.99879689749614176</v>
      </c>
      <c r="Q39" s="284">
        <f>MCF!R38</f>
        <v>0.8</v>
      </c>
      <c r="R39" s="67">
        <f t="shared" si="5"/>
        <v>0.1598075035993827</v>
      </c>
      <c r="S39" s="67">
        <f t="shared" si="7"/>
        <v>0.1598075035993827</v>
      </c>
      <c r="T39" s="67">
        <f t="shared" si="8"/>
        <v>0</v>
      </c>
      <c r="U39" s="67">
        <f t="shared" si="9"/>
        <v>2.0056874218997405</v>
      </c>
      <c r="V39" s="67">
        <f t="shared" si="10"/>
        <v>0.13384139568964054</v>
      </c>
      <c r="W39" s="100">
        <f t="shared" si="11"/>
        <v>8.9227597126427027E-2</v>
      </c>
    </row>
    <row r="40" spans="2:23">
      <c r="B40" s="96">
        <f>Amnt_Deposited!B35</f>
        <v>2021</v>
      </c>
      <c r="C40" s="99">
        <f>Amnt_Deposited!D35</f>
        <v>0.97682482320914676</v>
      </c>
      <c r="D40" s="418">
        <f>Dry_Matter_Content!D27</f>
        <v>0.44</v>
      </c>
      <c r="E40" s="284">
        <f>MCF!R39</f>
        <v>0.8</v>
      </c>
      <c r="F40" s="67">
        <f t="shared" si="0"/>
        <v>7.5645314309316328E-2</v>
      </c>
      <c r="G40" s="67">
        <f t="shared" si="1"/>
        <v>7.5645314309316328E-2</v>
      </c>
      <c r="H40" s="67">
        <f t="shared" si="2"/>
        <v>0</v>
      </c>
      <c r="I40" s="67">
        <f t="shared" si="3"/>
        <v>0.98076914382104374</v>
      </c>
      <c r="J40" s="67">
        <f t="shared" si="4"/>
        <v>6.5628882687746817E-2</v>
      </c>
      <c r="K40" s="100">
        <f t="shared" si="6"/>
        <v>4.3752588458497874E-2</v>
      </c>
      <c r="O40" s="96">
        <f>Amnt_Deposited!B35</f>
        <v>2021</v>
      </c>
      <c r="P40" s="99">
        <f>Amnt_Deposited!D35</f>
        <v>0.97682482320914676</v>
      </c>
      <c r="Q40" s="284">
        <f>MCF!R39</f>
        <v>0.8</v>
      </c>
      <c r="R40" s="67">
        <f t="shared" si="5"/>
        <v>0.15629197171346351</v>
      </c>
      <c r="S40" s="67">
        <f t="shared" si="7"/>
        <v>0.15629197171346351</v>
      </c>
      <c r="T40" s="67">
        <f t="shared" si="8"/>
        <v>0</v>
      </c>
      <c r="U40" s="67">
        <f t="shared" si="9"/>
        <v>2.0263825285558759</v>
      </c>
      <c r="V40" s="67">
        <f t="shared" si="10"/>
        <v>0.13559686505732815</v>
      </c>
      <c r="W40" s="100">
        <f t="shared" si="11"/>
        <v>9.0397910038218759E-2</v>
      </c>
    </row>
    <row r="41" spans="2:23">
      <c r="B41" s="96">
        <f>Amnt_Deposited!B36</f>
        <v>2022</v>
      </c>
      <c r="C41" s="99">
        <f>Amnt_Deposited!D36</f>
        <v>0.95533286114359506</v>
      </c>
      <c r="D41" s="418">
        <f>Dry_Matter_Content!D28</f>
        <v>0.44</v>
      </c>
      <c r="E41" s="284">
        <f>MCF!R40</f>
        <v>0.8</v>
      </c>
      <c r="F41" s="67">
        <f t="shared" si="0"/>
        <v>7.3980976766960013E-2</v>
      </c>
      <c r="G41" s="67">
        <f t="shared" si="1"/>
        <v>7.3980976766960013E-2</v>
      </c>
      <c r="H41" s="67">
        <f t="shared" si="2"/>
        <v>0</v>
      </c>
      <c r="I41" s="67">
        <f t="shared" si="3"/>
        <v>0.98844406522014938</v>
      </c>
      <c r="J41" s="67">
        <f t="shared" si="4"/>
        <v>6.6306055367854402E-2</v>
      </c>
      <c r="K41" s="100">
        <f t="shared" si="6"/>
        <v>4.420403691190293E-2</v>
      </c>
      <c r="O41" s="96">
        <f>Amnt_Deposited!B36</f>
        <v>2022</v>
      </c>
      <c r="P41" s="99">
        <f>Amnt_Deposited!D36</f>
        <v>0.95533286114359506</v>
      </c>
      <c r="Q41" s="284">
        <f>MCF!R40</f>
        <v>0.8</v>
      </c>
      <c r="R41" s="67">
        <f t="shared" si="5"/>
        <v>0.15285325778297523</v>
      </c>
      <c r="S41" s="67">
        <f t="shared" si="7"/>
        <v>0.15285325778297523</v>
      </c>
      <c r="T41" s="67">
        <f t="shared" si="8"/>
        <v>0</v>
      </c>
      <c r="U41" s="67">
        <f t="shared" si="9"/>
        <v>2.0422398041738625</v>
      </c>
      <c r="V41" s="67">
        <f t="shared" si="10"/>
        <v>0.13699598216498846</v>
      </c>
      <c r="W41" s="100">
        <f t="shared" si="11"/>
        <v>9.133065477665897E-2</v>
      </c>
    </row>
    <row r="42" spans="2:23">
      <c r="B42" s="96">
        <f>Amnt_Deposited!B37</f>
        <v>2023</v>
      </c>
      <c r="C42" s="99">
        <f>Amnt_Deposited!D37</f>
        <v>0.93431060381950526</v>
      </c>
      <c r="D42" s="418">
        <f>Dry_Matter_Content!D29</f>
        <v>0.44</v>
      </c>
      <c r="E42" s="284">
        <f>MCF!R41</f>
        <v>0.8</v>
      </c>
      <c r="F42" s="67">
        <f t="shared" si="0"/>
        <v>7.23530131597825E-2</v>
      </c>
      <c r="G42" s="67">
        <f t="shared" si="1"/>
        <v>7.23530131597825E-2</v>
      </c>
      <c r="H42" s="67">
        <f t="shared" si="2"/>
        <v>0</v>
      </c>
      <c r="I42" s="67">
        <f t="shared" si="3"/>
        <v>0.99397215089376179</v>
      </c>
      <c r="J42" s="67">
        <f t="shared" si="4"/>
        <v>6.6824927486170027E-2</v>
      </c>
      <c r="K42" s="100">
        <f t="shared" si="6"/>
        <v>4.4549951657446685E-2</v>
      </c>
      <c r="O42" s="96">
        <f>Amnt_Deposited!B37</f>
        <v>2023</v>
      </c>
      <c r="P42" s="99">
        <f>Amnt_Deposited!D37</f>
        <v>0.93431060381950526</v>
      </c>
      <c r="Q42" s="284">
        <f>MCF!R41</f>
        <v>0.8</v>
      </c>
      <c r="R42" s="67">
        <f t="shared" si="5"/>
        <v>0.14948969661112085</v>
      </c>
      <c r="S42" s="67">
        <f t="shared" si="7"/>
        <v>0.14948969661112085</v>
      </c>
      <c r="T42" s="67">
        <f t="shared" si="8"/>
        <v>0</v>
      </c>
      <c r="U42" s="67">
        <f t="shared" si="9"/>
        <v>2.0536614687887642</v>
      </c>
      <c r="V42" s="67">
        <f t="shared" si="10"/>
        <v>0.13806803199621909</v>
      </c>
      <c r="W42" s="100">
        <f t="shared" si="11"/>
        <v>9.2045354664146053E-2</v>
      </c>
    </row>
    <row r="43" spans="2:23">
      <c r="B43" s="96">
        <f>Amnt_Deposited!B38</f>
        <v>2024</v>
      </c>
      <c r="C43" s="99">
        <f>Amnt_Deposited!D38</f>
        <v>0.91374786719817558</v>
      </c>
      <c r="D43" s="418">
        <f>Dry_Matter_Content!D30</f>
        <v>0.44</v>
      </c>
      <c r="E43" s="284">
        <f>MCF!R42</f>
        <v>0.8</v>
      </c>
      <c r="F43" s="67">
        <f t="shared" si="0"/>
        <v>7.0760634835826716E-2</v>
      </c>
      <c r="G43" s="67">
        <f t="shared" si="1"/>
        <v>7.0760634835826716E-2</v>
      </c>
      <c r="H43" s="67">
        <f t="shared" si="2"/>
        <v>0</v>
      </c>
      <c r="I43" s="67">
        <f t="shared" si="3"/>
        <v>0.99753412548779286</v>
      </c>
      <c r="J43" s="67">
        <f t="shared" si="4"/>
        <v>6.7198660241795619E-2</v>
      </c>
      <c r="K43" s="100">
        <f t="shared" si="6"/>
        <v>4.4799106827863741E-2</v>
      </c>
      <c r="O43" s="96">
        <f>Amnt_Deposited!B38</f>
        <v>2024</v>
      </c>
      <c r="P43" s="99">
        <f>Amnt_Deposited!D38</f>
        <v>0.91374786719817558</v>
      </c>
      <c r="Q43" s="284">
        <f>MCF!R42</f>
        <v>0.8</v>
      </c>
      <c r="R43" s="67">
        <f t="shared" si="5"/>
        <v>0.14619965875170812</v>
      </c>
      <c r="S43" s="67">
        <f t="shared" si="7"/>
        <v>0.14619965875170812</v>
      </c>
      <c r="T43" s="67">
        <f t="shared" si="8"/>
        <v>0</v>
      </c>
      <c r="U43" s="67">
        <f t="shared" si="9"/>
        <v>2.0610209204293244</v>
      </c>
      <c r="V43" s="67">
        <f t="shared" si="10"/>
        <v>0.13884020711114797</v>
      </c>
      <c r="W43" s="100">
        <f t="shared" si="11"/>
        <v>9.2560138074098644E-2</v>
      </c>
    </row>
    <row r="44" spans="2:23">
      <c r="B44" s="96">
        <f>Amnt_Deposited!B39</f>
        <v>2025</v>
      </c>
      <c r="C44" s="99">
        <f>Amnt_Deposited!D39</f>
        <v>0.8936346859415939</v>
      </c>
      <c r="D44" s="418">
        <f>Dry_Matter_Content!D31</f>
        <v>0.44</v>
      </c>
      <c r="E44" s="284">
        <f>MCF!R43</f>
        <v>0.8</v>
      </c>
      <c r="F44" s="67">
        <f t="shared" si="0"/>
        <v>6.9203070079317031E-2</v>
      </c>
      <c r="G44" s="67">
        <f t="shared" si="1"/>
        <v>6.9203070079317031E-2</v>
      </c>
      <c r="H44" s="67">
        <f t="shared" si="2"/>
        <v>0</v>
      </c>
      <c r="I44" s="67">
        <f t="shared" si="3"/>
        <v>0.99929772382941973</v>
      </c>
      <c r="J44" s="67">
        <f t="shared" si="4"/>
        <v>6.7439471737690118E-2</v>
      </c>
      <c r="K44" s="100">
        <f t="shared" si="6"/>
        <v>4.4959647825126743E-2</v>
      </c>
      <c r="O44" s="96">
        <f>Amnt_Deposited!B39</f>
        <v>2025</v>
      </c>
      <c r="P44" s="99">
        <f>Amnt_Deposited!D39</f>
        <v>0.8936346859415939</v>
      </c>
      <c r="Q44" s="284">
        <f>MCF!R43</f>
        <v>0.8</v>
      </c>
      <c r="R44" s="67">
        <f t="shared" si="5"/>
        <v>0.14298154975065502</v>
      </c>
      <c r="S44" s="67">
        <f t="shared" si="7"/>
        <v>0.14298154975065502</v>
      </c>
      <c r="T44" s="67">
        <f t="shared" si="8"/>
        <v>0</v>
      </c>
      <c r="U44" s="67">
        <f t="shared" si="9"/>
        <v>2.064664718655826</v>
      </c>
      <c r="V44" s="67">
        <f t="shared" si="10"/>
        <v>0.13933775152415315</v>
      </c>
      <c r="W44" s="100">
        <f t="shared" si="11"/>
        <v>9.2891834349435431E-2</v>
      </c>
    </row>
    <row r="45" spans="2:23">
      <c r="B45" s="96">
        <f>Amnt_Deposited!B40</f>
        <v>2026</v>
      </c>
      <c r="C45" s="99">
        <f>Amnt_Deposited!D40</f>
        <v>0.87396130877092959</v>
      </c>
      <c r="D45" s="418">
        <f>Dry_Matter_Content!D32</f>
        <v>0.44</v>
      </c>
      <c r="E45" s="284">
        <f>MCF!R44</f>
        <v>0.8</v>
      </c>
      <c r="F45" s="67">
        <f t="shared" si="0"/>
        <v>6.7679563751220792E-2</v>
      </c>
      <c r="G45" s="67">
        <f t="shared" si="1"/>
        <v>6.7679563751220792E-2</v>
      </c>
      <c r="H45" s="67">
        <f t="shared" si="2"/>
        <v>0</v>
      </c>
      <c r="I45" s="67">
        <f t="shared" si="3"/>
        <v>0.99941858569585273</v>
      </c>
      <c r="J45" s="67">
        <f t="shared" si="4"/>
        <v>6.7558701884787714E-2</v>
      </c>
      <c r="K45" s="100">
        <f t="shared" si="6"/>
        <v>4.5039134589858476E-2</v>
      </c>
      <c r="O45" s="96">
        <f>Amnt_Deposited!B40</f>
        <v>2026</v>
      </c>
      <c r="P45" s="99">
        <f>Amnt_Deposited!D40</f>
        <v>0.87396130877092959</v>
      </c>
      <c r="Q45" s="284">
        <f>MCF!R44</f>
        <v>0.8</v>
      </c>
      <c r="R45" s="67">
        <f t="shared" si="5"/>
        <v>0.13983380940334875</v>
      </c>
      <c r="S45" s="67">
        <f t="shared" si="7"/>
        <v>0.13983380940334875</v>
      </c>
      <c r="T45" s="67">
        <f t="shared" si="8"/>
        <v>0</v>
      </c>
      <c r="U45" s="67">
        <f t="shared" si="9"/>
        <v>2.0649144332558942</v>
      </c>
      <c r="V45" s="67">
        <f t="shared" si="10"/>
        <v>0.13958409480328041</v>
      </c>
      <c r="W45" s="100">
        <f t="shared" si="11"/>
        <v>9.3056063202186928E-2</v>
      </c>
    </row>
    <row r="46" spans="2:23">
      <c r="B46" s="96">
        <f>Amnt_Deposited!B41</f>
        <v>2027</v>
      </c>
      <c r="C46" s="99">
        <f>Amnt_Deposited!D41</f>
        <v>0.85471819392208437</v>
      </c>
      <c r="D46" s="418">
        <f>Dry_Matter_Content!D33</f>
        <v>0.44</v>
      </c>
      <c r="E46" s="284">
        <f>MCF!R45</f>
        <v>0.8</v>
      </c>
      <c r="F46" s="67">
        <f t="shared" si="0"/>
        <v>6.6189376937326225E-2</v>
      </c>
      <c r="G46" s="67">
        <f t="shared" si="1"/>
        <v>6.6189376937326225E-2</v>
      </c>
      <c r="H46" s="67">
        <f t="shared" si="2"/>
        <v>0</v>
      </c>
      <c r="I46" s="67">
        <f t="shared" si="3"/>
        <v>0.99804108973928263</v>
      </c>
      <c r="J46" s="67">
        <f t="shared" si="4"/>
        <v>6.756687289389629E-2</v>
      </c>
      <c r="K46" s="100">
        <f t="shared" si="6"/>
        <v>4.5044581929264194E-2</v>
      </c>
      <c r="O46" s="96">
        <f>Amnt_Deposited!B41</f>
        <v>2027</v>
      </c>
      <c r="P46" s="99">
        <f>Amnt_Deposited!D41</f>
        <v>0.85471819392208437</v>
      </c>
      <c r="Q46" s="284">
        <f>MCF!R45</f>
        <v>0.8</v>
      </c>
      <c r="R46" s="67">
        <f t="shared" si="5"/>
        <v>0.13675491102753351</v>
      </c>
      <c r="S46" s="67">
        <f t="shared" si="7"/>
        <v>0.13675491102753351</v>
      </c>
      <c r="T46" s="67">
        <f t="shared" si="8"/>
        <v>0</v>
      </c>
      <c r="U46" s="67">
        <f t="shared" si="9"/>
        <v>2.0620683672299229</v>
      </c>
      <c r="V46" s="67">
        <f t="shared" si="10"/>
        <v>0.13960097705350474</v>
      </c>
      <c r="W46" s="100">
        <f t="shared" si="11"/>
        <v>9.3067318035669824E-2</v>
      </c>
    </row>
    <row r="47" spans="2:23">
      <c r="B47" s="96">
        <f>Amnt_Deposited!B42</f>
        <v>2028</v>
      </c>
      <c r="C47" s="99">
        <f>Amnt_Deposited!D42</f>
        <v>0.83589600469630376</v>
      </c>
      <c r="D47" s="418">
        <f>Dry_Matter_Content!D34</f>
        <v>0.44</v>
      </c>
      <c r="E47" s="284">
        <f>MCF!R46</f>
        <v>0.8</v>
      </c>
      <c r="F47" s="67">
        <f t="shared" si="0"/>
        <v>6.4731786603681771E-2</v>
      </c>
      <c r="G47" s="67">
        <f t="shared" si="1"/>
        <v>6.4731786603681771E-2</v>
      </c>
      <c r="H47" s="67">
        <f t="shared" si="2"/>
        <v>0</v>
      </c>
      <c r="I47" s="67">
        <f t="shared" si="3"/>
        <v>0.99529913068878673</v>
      </c>
      <c r="J47" s="67">
        <f t="shared" si="4"/>
        <v>6.7473745654177589E-2</v>
      </c>
      <c r="K47" s="100">
        <f t="shared" si="6"/>
        <v>4.4982497102785055E-2</v>
      </c>
      <c r="O47" s="96">
        <f>Amnt_Deposited!B42</f>
        <v>2028</v>
      </c>
      <c r="P47" s="99">
        <f>Amnt_Deposited!D42</f>
        <v>0.83589600469630376</v>
      </c>
      <c r="Q47" s="284">
        <f>MCF!R46</f>
        <v>0.8</v>
      </c>
      <c r="R47" s="67">
        <f t="shared" si="5"/>
        <v>0.13374336075140861</v>
      </c>
      <c r="S47" s="67">
        <f t="shared" si="7"/>
        <v>0.13374336075140861</v>
      </c>
      <c r="T47" s="67">
        <f t="shared" si="8"/>
        <v>0</v>
      </c>
      <c r="U47" s="67">
        <f t="shared" si="9"/>
        <v>2.0564031625801382</v>
      </c>
      <c r="V47" s="67">
        <f t="shared" si="10"/>
        <v>0.13940856540119337</v>
      </c>
      <c r="W47" s="100">
        <f t="shared" si="11"/>
        <v>9.2939043600795579E-2</v>
      </c>
    </row>
    <row r="48" spans="2:23">
      <c r="B48" s="96">
        <f>Amnt_Deposited!B43</f>
        <v>2029</v>
      </c>
      <c r="C48" s="99">
        <f>Amnt_Deposited!D43</f>
        <v>0.81748560510390522</v>
      </c>
      <c r="D48" s="418">
        <f>Dry_Matter_Content!D35</f>
        <v>0.44</v>
      </c>
      <c r="E48" s="284">
        <f>MCF!R47</f>
        <v>0.8</v>
      </c>
      <c r="F48" s="67">
        <f t="shared" si="0"/>
        <v>6.3306085259246428E-2</v>
      </c>
      <c r="G48" s="67">
        <f t="shared" si="1"/>
        <v>6.3306085259246428E-2</v>
      </c>
      <c r="H48" s="67">
        <f t="shared" si="2"/>
        <v>0</v>
      </c>
      <c r="I48" s="67">
        <f t="shared" si="3"/>
        <v>0.99131684367123385</v>
      </c>
      <c r="J48" s="67">
        <f t="shared" si="4"/>
        <v>6.7288372276799235E-2</v>
      </c>
      <c r="K48" s="100">
        <f t="shared" si="6"/>
        <v>4.4858914851199486E-2</v>
      </c>
      <c r="O48" s="96">
        <f>Amnt_Deposited!B43</f>
        <v>2029</v>
      </c>
      <c r="P48" s="99">
        <f>Amnt_Deposited!D43</f>
        <v>0.81748560510390522</v>
      </c>
      <c r="Q48" s="284">
        <f>MCF!R47</f>
        <v>0.8</v>
      </c>
      <c r="R48" s="67">
        <f t="shared" si="5"/>
        <v>0.13079769681662487</v>
      </c>
      <c r="S48" s="67">
        <f t="shared" si="7"/>
        <v>0.13079769681662487</v>
      </c>
      <c r="T48" s="67">
        <f t="shared" si="8"/>
        <v>0</v>
      </c>
      <c r="U48" s="67">
        <f t="shared" si="9"/>
        <v>2.0481752968413924</v>
      </c>
      <c r="V48" s="67">
        <f t="shared" si="10"/>
        <v>0.13902556255537035</v>
      </c>
      <c r="W48" s="100">
        <f t="shared" si="11"/>
        <v>9.2683708370246892E-2</v>
      </c>
    </row>
    <row r="49" spans="2:23">
      <c r="B49" s="96">
        <f>Amnt_Deposited!B44</f>
        <v>2030</v>
      </c>
      <c r="C49" s="99">
        <f>Amnt_Deposited!D44</f>
        <v>0.79951233000000022</v>
      </c>
      <c r="D49" s="418">
        <f>Dry_Matter_Content!D36</f>
        <v>0.44</v>
      </c>
      <c r="E49" s="284">
        <f>MCF!R48</f>
        <v>0.8</v>
      </c>
      <c r="F49" s="67">
        <f t="shared" si="0"/>
        <v>6.1914234835200026E-2</v>
      </c>
      <c r="G49" s="67">
        <f t="shared" si="1"/>
        <v>6.1914234835200026E-2</v>
      </c>
      <c r="H49" s="67">
        <f t="shared" si="2"/>
        <v>0</v>
      </c>
      <c r="I49" s="67">
        <f t="shared" si="3"/>
        <v>0.98621193344292946</v>
      </c>
      <c r="J49" s="67">
        <f t="shared" si="4"/>
        <v>6.7019145063504357E-2</v>
      </c>
      <c r="K49" s="100">
        <f t="shared" si="6"/>
        <v>4.4679430042336238E-2</v>
      </c>
      <c r="O49" s="96">
        <f>Amnt_Deposited!B44</f>
        <v>2030</v>
      </c>
      <c r="P49" s="99">
        <f>Amnt_Deposited!D44</f>
        <v>0.79951233000000022</v>
      </c>
      <c r="Q49" s="284">
        <f>MCF!R48</f>
        <v>0.8</v>
      </c>
      <c r="R49" s="67">
        <f t="shared" si="5"/>
        <v>0.12792197280000003</v>
      </c>
      <c r="S49" s="67">
        <f t="shared" si="7"/>
        <v>0.12792197280000003</v>
      </c>
      <c r="T49" s="67">
        <f t="shared" si="8"/>
        <v>0</v>
      </c>
      <c r="U49" s="67">
        <f t="shared" si="9"/>
        <v>2.0376279616589454</v>
      </c>
      <c r="V49" s="67">
        <f t="shared" si="10"/>
        <v>0.13846930798244703</v>
      </c>
      <c r="W49" s="100">
        <f t="shared" si="11"/>
        <v>9.2312871988298018E-2</v>
      </c>
    </row>
    <row r="50" spans="2:23">
      <c r="B50" s="96">
        <f>Amnt_Deposited!B45</f>
        <v>2031</v>
      </c>
      <c r="C50" s="99">
        <f>Amnt_Deposited!D45</f>
        <v>0</v>
      </c>
      <c r="D50" s="418">
        <f>Dry_Matter_Content!D37</f>
        <v>0.44</v>
      </c>
      <c r="E50" s="284">
        <f>MCF!R49</f>
        <v>0.8</v>
      </c>
      <c r="F50" s="67">
        <f t="shared" si="0"/>
        <v>0</v>
      </c>
      <c r="G50" s="67">
        <f t="shared" si="1"/>
        <v>0</v>
      </c>
      <c r="H50" s="67">
        <f t="shared" si="2"/>
        <v>0</v>
      </c>
      <c r="I50" s="67">
        <f t="shared" si="3"/>
        <v>0.91953791185968381</v>
      </c>
      <c r="J50" s="67">
        <f t="shared" si="4"/>
        <v>6.6674021583245646E-2</v>
      </c>
      <c r="K50" s="100">
        <f t="shared" si="6"/>
        <v>4.444934772216376E-2</v>
      </c>
      <c r="O50" s="96">
        <f>Amnt_Deposited!B45</f>
        <v>2031</v>
      </c>
      <c r="P50" s="99">
        <f>Amnt_Deposited!D45</f>
        <v>0</v>
      </c>
      <c r="Q50" s="284">
        <f>MCF!R49</f>
        <v>0.8</v>
      </c>
      <c r="R50" s="67">
        <f t="shared" si="5"/>
        <v>0</v>
      </c>
      <c r="S50" s="67">
        <f t="shared" si="7"/>
        <v>0</v>
      </c>
      <c r="T50" s="67">
        <f t="shared" si="8"/>
        <v>0</v>
      </c>
      <c r="U50" s="67">
        <f t="shared" si="9"/>
        <v>1.8998717187183551</v>
      </c>
      <c r="V50" s="67">
        <f t="shared" si="10"/>
        <v>0.13775624294059019</v>
      </c>
      <c r="W50" s="100">
        <f t="shared" si="11"/>
        <v>9.1837495293726784E-2</v>
      </c>
    </row>
    <row r="51" spans="2:23">
      <c r="B51" s="96">
        <f>Amnt_Deposited!B46</f>
        <v>2032</v>
      </c>
      <c r="C51" s="99">
        <f>Amnt_Deposited!D46</f>
        <v>0</v>
      </c>
      <c r="D51" s="418">
        <f>Dry_Matter_Content!D38</f>
        <v>0.44</v>
      </c>
      <c r="E51" s="284">
        <f>MCF!R50</f>
        <v>0.8</v>
      </c>
      <c r="F51" s="67">
        <f t="shared" ref="F51:F82" si="12">C51*D51*$K$6*DOCF*E51</f>
        <v>0</v>
      </c>
      <c r="G51" s="67">
        <f t="shared" si="1"/>
        <v>0</v>
      </c>
      <c r="H51" s="67">
        <f t="shared" si="2"/>
        <v>0</v>
      </c>
      <c r="I51" s="67">
        <f t="shared" si="3"/>
        <v>0.85737146618718973</v>
      </c>
      <c r="J51" s="67">
        <f t="shared" si="4"/>
        <v>6.2166445672494047E-2</v>
      </c>
      <c r="K51" s="100">
        <f t="shared" si="6"/>
        <v>4.1444297114996032E-2</v>
      </c>
      <c r="O51" s="96">
        <f>Amnt_Deposited!B46</f>
        <v>2032</v>
      </c>
      <c r="P51" s="99">
        <f>Amnt_Deposited!D46</f>
        <v>0</v>
      </c>
      <c r="Q51" s="284">
        <f>MCF!R50</f>
        <v>0.8</v>
      </c>
      <c r="R51" s="67">
        <f t="shared" ref="R51:R82" si="13">P51*$W$6*DOCF*Q51</f>
        <v>0</v>
      </c>
      <c r="S51" s="67">
        <f t="shared" si="7"/>
        <v>0</v>
      </c>
      <c r="T51" s="67">
        <f t="shared" si="8"/>
        <v>0</v>
      </c>
      <c r="U51" s="67">
        <f t="shared" si="9"/>
        <v>1.7714286491470865</v>
      </c>
      <c r="V51" s="67">
        <f t="shared" si="10"/>
        <v>0.12844306957126869</v>
      </c>
      <c r="W51" s="100">
        <f t="shared" si="11"/>
        <v>8.5628713047512461E-2</v>
      </c>
    </row>
    <row r="52" spans="2:23">
      <c r="B52" s="96">
        <f>Amnt_Deposited!B47</f>
        <v>2033</v>
      </c>
      <c r="C52" s="99">
        <f>Amnt_Deposited!D47</f>
        <v>0</v>
      </c>
      <c r="D52" s="418">
        <f>Dry_Matter_Content!D39</f>
        <v>0.44</v>
      </c>
      <c r="E52" s="284">
        <f>MCF!R51</f>
        <v>0.8</v>
      </c>
      <c r="F52" s="67">
        <f t="shared" si="12"/>
        <v>0</v>
      </c>
      <c r="G52" s="67">
        <f t="shared" si="1"/>
        <v>0</v>
      </c>
      <c r="H52" s="67">
        <f t="shared" si="2"/>
        <v>0</v>
      </c>
      <c r="I52" s="67">
        <f t="shared" si="3"/>
        <v>0.79940785643663737</v>
      </c>
      <c r="J52" s="67">
        <f t="shared" si="4"/>
        <v>5.7963609750552328E-2</v>
      </c>
      <c r="K52" s="100">
        <f t="shared" si="6"/>
        <v>3.8642406500368216E-2</v>
      </c>
      <c r="O52" s="96">
        <f>Amnt_Deposited!B47</f>
        <v>2033</v>
      </c>
      <c r="P52" s="99">
        <f>Amnt_Deposited!D47</f>
        <v>0</v>
      </c>
      <c r="Q52" s="284">
        <f>MCF!R51</f>
        <v>0.8</v>
      </c>
      <c r="R52" s="67">
        <f t="shared" si="13"/>
        <v>0</v>
      </c>
      <c r="S52" s="67">
        <f t="shared" si="7"/>
        <v>0</v>
      </c>
      <c r="T52" s="67">
        <f t="shared" si="8"/>
        <v>0</v>
      </c>
      <c r="U52" s="67">
        <f t="shared" si="9"/>
        <v>1.6516691248690858</v>
      </c>
      <c r="V52" s="67">
        <f t="shared" si="10"/>
        <v>0.1197595242780007</v>
      </c>
      <c r="W52" s="100">
        <f t="shared" si="11"/>
        <v>7.9839682852000465E-2</v>
      </c>
    </row>
    <row r="53" spans="2:23">
      <c r="B53" s="96">
        <f>Amnt_Deposited!B48</f>
        <v>2034</v>
      </c>
      <c r="C53" s="99">
        <f>Amnt_Deposited!D48</f>
        <v>0</v>
      </c>
      <c r="D53" s="418">
        <f>Dry_Matter_Content!D40</f>
        <v>0.44</v>
      </c>
      <c r="E53" s="284">
        <f>MCF!R52</f>
        <v>0.8</v>
      </c>
      <c r="F53" s="67">
        <f t="shared" si="12"/>
        <v>0</v>
      </c>
      <c r="G53" s="67">
        <f t="shared" si="1"/>
        <v>0</v>
      </c>
      <c r="H53" s="67">
        <f t="shared" si="2"/>
        <v>0</v>
      </c>
      <c r="I53" s="67">
        <f t="shared" si="3"/>
        <v>0.74536294492578226</v>
      </c>
      <c r="J53" s="67">
        <f t="shared" si="4"/>
        <v>5.4044911510855151E-2</v>
      </c>
      <c r="K53" s="100">
        <f t="shared" si="6"/>
        <v>3.6029941007236763E-2</v>
      </c>
      <c r="O53" s="96">
        <f>Amnt_Deposited!B48</f>
        <v>2034</v>
      </c>
      <c r="P53" s="99">
        <f>Amnt_Deposited!D48</f>
        <v>0</v>
      </c>
      <c r="Q53" s="284">
        <f>MCF!R52</f>
        <v>0.8</v>
      </c>
      <c r="R53" s="67">
        <f t="shared" si="13"/>
        <v>0</v>
      </c>
      <c r="S53" s="67">
        <f t="shared" si="7"/>
        <v>0</v>
      </c>
      <c r="T53" s="67">
        <f t="shared" si="8"/>
        <v>0</v>
      </c>
      <c r="U53" s="67">
        <f t="shared" si="9"/>
        <v>1.5400060845574015</v>
      </c>
      <c r="V53" s="67">
        <f t="shared" si="10"/>
        <v>0.11166304031168423</v>
      </c>
      <c r="W53" s="100">
        <f t="shared" si="11"/>
        <v>7.4442026874456141E-2</v>
      </c>
    </row>
    <row r="54" spans="2:23">
      <c r="B54" s="96">
        <f>Amnt_Deposited!B49</f>
        <v>2035</v>
      </c>
      <c r="C54" s="99">
        <f>Amnt_Deposited!D49</f>
        <v>0</v>
      </c>
      <c r="D54" s="418">
        <f>Dry_Matter_Content!D41</f>
        <v>0.44</v>
      </c>
      <c r="E54" s="284">
        <f>MCF!R53</f>
        <v>0.8</v>
      </c>
      <c r="F54" s="67">
        <f t="shared" si="12"/>
        <v>0</v>
      </c>
      <c r="G54" s="67">
        <f t="shared" si="1"/>
        <v>0</v>
      </c>
      <c r="H54" s="67">
        <f t="shared" si="2"/>
        <v>0</v>
      </c>
      <c r="I54" s="67">
        <f t="shared" si="3"/>
        <v>0.69497180343569709</v>
      </c>
      <c r="J54" s="67">
        <f t="shared" si="4"/>
        <v>5.0391141490085195E-2</v>
      </c>
      <c r="K54" s="100">
        <f t="shared" si="6"/>
        <v>3.3594094326723459E-2</v>
      </c>
      <c r="O54" s="96">
        <f>Amnt_Deposited!B49</f>
        <v>2035</v>
      </c>
      <c r="P54" s="99">
        <f>Amnt_Deposited!D49</f>
        <v>0</v>
      </c>
      <c r="Q54" s="284">
        <f>MCF!R53</f>
        <v>0.8</v>
      </c>
      <c r="R54" s="67">
        <f t="shared" si="13"/>
        <v>0</v>
      </c>
      <c r="S54" s="67">
        <f t="shared" si="7"/>
        <v>0</v>
      </c>
      <c r="T54" s="67">
        <f t="shared" si="8"/>
        <v>0</v>
      </c>
      <c r="U54" s="67">
        <f t="shared" si="9"/>
        <v>1.4358921558588784</v>
      </c>
      <c r="V54" s="67">
        <f t="shared" si="10"/>
        <v>0.10411392869852314</v>
      </c>
      <c r="W54" s="100">
        <f t="shared" si="11"/>
        <v>6.9409285799015424E-2</v>
      </c>
    </row>
    <row r="55" spans="2:23">
      <c r="B55" s="96">
        <f>Amnt_Deposited!B50</f>
        <v>2036</v>
      </c>
      <c r="C55" s="99">
        <f>Amnt_Deposited!D50</f>
        <v>0</v>
      </c>
      <c r="D55" s="418">
        <f>Dry_Matter_Content!D42</f>
        <v>0.44</v>
      </c>
      <c r="E55" s="284">
        <f>MCF!R54</f>
        <v>0.8</v>
      </c>
      <c r="F55" s="67">
        <f t="shared" si="12"/>
        <v>0</v>
      </c>
      <c r="G55" s="67">
        <f t="shared" si="1"/>
        <v>0</v>
      </c>
      <c r="H55" s="67">
        <f t="shared" si="2"/>
        <v>0</v>
      </c>
      <c r="I55" s="67">
        <f t="shared" si="3"/>
        <v>0.64798741453233544</v>
      </c>
      <c r="J55" s="67">
        <f t="shared" si="4"/>
        <v>4.6984388903361651E-2</v>
      </c>
      <c r="K55" s="100">
        <f t="shared" si="6"/>
        <v>3.1322925935574432E-2</v>
      </c>
      <c r="O55" s="96">
        <f>Amnt_Deposited!B50</f>
        <v>2036</v>
      </c>
      <c r="P55" s="99">
        <f>Amnt_Deposited!D50</f>
        <v>0</v>
      </c>
      <c r="Q55" s="284">
        <f>MCF!R54</f>
        <v>0.8</v>
      </c>
      <c r="R55" s="67">
        <f t="shared" si="13"/>
        <v>0</v>
      </c>
      <c r="S55" s="67">
        <f t="shared" si="7"/>
        <v>0</v>
      </c>
      <c r="T55" s="67">
        <f t="shared" si="8"/>
        <v>0</v>
      </c>
      <c r="U55" s="67">
        <f t="shared" si="9"/>
        <v>1.3388169721742469</v>
      </c>
      <c r="V55" s="67">
        <f t="shared" si="10"/>
        <v>9.7075183684631527E-2</v>
      </c>
      <c r="W55" s="100">
        <f t="shared" si="11"/>
        <v>6.4716789123087676E-2</v>
      </c>
    </row>
    <row r="56" spans="2:23">
      <c r="B56" s="96">
        <f>Amnt_Deposited!B51</f>
        <v>2037</v>
      </c>
      <c r="C56" s="99">
        <f>Amnt_Deposited!D51</f>
        <v>0</v>
      </c>
      <c r="D56" s="418">
        <f>Dry_Matter_Content!D43</f>
        <v>0.44</v>
      </c>
      <c r="E56" s="284">
        <f>MCF!R55</f>
        <v>0.8</v>
      </c>
      <c r="F56" s="67">
        <f t="shared" si="12"/>
        <v>0</v>
      </c>
      <c r="G56" s="67">
        <f t="shared" si="1"/>
        <v>0</v>
      </c>
      <c r="H56" s="67">
        <f t="shared" si="2"/>
        <v>0</v>
      </c>
      <c r="I56" s="67">
        <f t="shared" si="3"/>
        <v>0.60417946068678341</v>
      </c>
      <c r="J56" s="67">
        <f t="shared" si="4"/>
        <v>4.3807953845552021E-2</v>
      </c>
      <c r="K56" s="100">
        <f t="shared" si="6"/>
        <v>2.9205302563701345E-2</v>
      </c>
      <c r="O56" s="96">
        <f>Amnt_Deposited!B51</f>
        <v>2037</v>
      </c>
      <c r="P56" s="99">
        <f>Amnt_Deposited!D51</f>
        <v>0</v>
      </c>
      <c r="Q56" s="284">
        <f>MCF!R55</f>
        <v>0.8</v>
      </c>
      <c r="R56" s="67">
        <f t="shared" si="13"/>
        <v>0</v>
      </c>
      <c r="S56" s="67">
        <f t="shared" si="7"/>
        <v>0</v>
      </c>
      <c r="T56" s="67">
        <f t="shared" si="8"/>
        <v>0</v>
      </c>
      <c r="U56" s="67">
        <f t="shared" si="9"/>
        <v>1.2483046708404617</v>
      </c>
      <c r="V56" s="67">
        <f t="shared" si="10"/>
        <v>9.051230133378517E-2</v>
      </c>
      <c r="W56" s="100">
        <f t="shared" si="11"/>
        <v>6.0341534222523446E-2</v>
      </c>
    </row>
    <row r="57" spans="2:23">
      <c r="B57" s="96">
        <f>Amnt_Deposited!B52</f>
        <v>2038</v>
      </c>
      <c r="C57" s="99">
        <f>Amnt_Deposited!D52</f>
        <v>0</v>
      </c>
      <c r="D57" s="418">
        <f>Dry_Matter_Content!D44</f>
        <v>0.44</v>
      </c>
      <c r="E57" s="284">
        <f>MCF!R56</f>
        <v>0.8</v>
      </c>
      <c r="F57" s="67">
        <f t="shared" si="12"/>
        <v>0</v>
      </c>
      <c r="G57" s="67">
        <f t="shared" si="1"/>
        <v>0</v>
      </c>
      <c r="H57" s="67">
        <f t="shared" si="2"/>
        <v>0</v>
      </c>
      <c r="I57" s="67">
        <f t="shared" si="3"/>
        <v>0.5633331952584657</v>
      </c>
      <c r="J57" s="67">
        <f t="shared" si="4"/>
        <v>4.0846265428317721E-2</v>
      </c>
      <c r="K57" s="100">
        <f t="shared" si="6"/>
        <v>2.7230843618878481E-2</v>
      </c>
      <c r="O57" s="96">
        <f>Amnt_Deposited!B52</f>
        <v>2038</v>
      </c>
      <c r="P57" s="99">
        <f>Amnt_Deposited!D52</f>
        <v>0</v>
      </c>
      <c r="Q57" s="284">
        <f>MCF!R56</f>
        <v>0.8</v>
      </c>
      <c r="R57" s="67">
        <f t="shared" si="13"/>
        <v>0</v>
      </c>
      <c r="S57" s="67">
        <f t="shared" si="7"/>
        <v>0</v>
      </c>
      <c r="T57" s="67">
        <f t="shared" si="8"/>
        <v>0</v>
      </c>
      <c r="U57" s="67">
        <f t="shared" si="9"/>
        <v>1.1639115604513754</v>
      </c>
      <c r="V57" s="67">
        <f t="shared" si="10"/>
        <v>8.4393110389086215E-2</v>
      </c>
      <c r="W57" s="100">
        <f t="shared" si="11"/>
        <v>5.6262073592724143E-2</v>
      </c>
    </row>
    <row r="58" spans="2:23">
      <c r="B58" s="96">
        <f>Amnt_Deposited!B53</f>
        <v>2039</v>
      </c>
      <c r="C58" s="99">
        <f>Amnt_Deposited!D53</f>
        <v>0</v>
      </c>
      <c r="D58" s="418">
        <f>Dry_Matter_Content!D45</f>
        <v>0.44</v>
      </c>
      <c r="E58" s="284">
        <f>MCF!R57</f>
        <v>0.8</v>
      </c>
      <c r="F58" s="67">
        <f t="shared" si="12"/>
        <v>0</v>
      </c>
      <c r="G58" s="67">
        <f t="shared" si="1"/>
        <v>0</v>
      </c>
      <c r="H58" s="67">
        <f t="shared" si="2"/>
        <v>0</v>
      </c>
      <c r="I58" s="67">
        <f t="shared" si="3"/>
        <v>0.52524838980686428</v>
      </c>
      <c r="J58" s="67">
        <f t="shared" si="4"/>
        <v>3.8084805451601436E-2</v>
      </c>
      <c r="K58" s="100">
        <f t="shared" si="6"/>
        <v>2.5389870301067624E-2</v>
      </c>
      <c r="O58" s="96">
        <f>Amnt_Deposited!B53</f>
        <v>2039</v>
      </c>
      <c r="P58" s="99">
        <f>Amnt_Deposited!D53</f>
        <v>0</v>
      </c>
      <c r="Q58" s="284">
        <f>MCF!R57</f>
        <v>0.8</v>
      </c>
      <c r="R58" s="67">
        <f t="shared" si="13"/>
        <v>0</v>
      </c>
      <c r="S58" s="67">
        <f t="shared" si="7"/>
        <v>0</v>
      </c>
      <c r="T58" s="67">
        <f t="shared" si="8"/>
        <v>0</v>
      </c>
      <c r="U58" s="67">
        <f t="shared" si="9"/>
        <v>1.085223945881951</v>
      </c>
      <c r="V58" s="67">
        <f t="shared" si="10"/>
        <v>7.8687614569424455E-2</v>
      </c>
      <c r="W58" s="100">
        <f t="shared" si="11"/>
        <v>5.2458409712949634E-2</v>
      </c>
    </row>
    <row r="59" spans="2:23">
      <c r="B59" s="96">
        <f>Amnt_Deposited!B54</f>
        <v>2040</v>
      </c>
      <c r="C59" s="99">
        <f>Amnt_Deposited!D54</f>
        <v>0</v>
      </c>
      <c r="D59" s="418">
        <f>Dry_Matter_Content!D46</f>
        <v>0.44</v>
      </c>
      <c r="E59" s="284">
        <f>MCF!R58</f>
        <v>0.8</v>
      </c>
      <c r="F59" s="67">
        <f t="shared" si="12"/>
        <v>0</v>
      </c>
      <c r="G59" s="67">
        <f t="shared" si="1"/>
        <v>0</v>
      </c>
      <c r="H59" s="67">
        <f t="shared" si="2"/>
        <v>0</v>
      </c>
      <c r="I59" s="67">
        <f t="shared" si="3"/>
        <v>0.48973835257147075</v>
      </c>
      <c r="J59" s="67">
        <f t="shared" si="4"/>
        <v>3.5510037235393553E-2</v>
      </c>
      <c r="K59" s="100">
        <f t="shared" si="6"/>
        <v>2.3673358156929034E-2</v>
      </c>
      <c r="O59" s="96">
        <f>Amnt_Deposited!B54</f>
        <v>2040</v>
      </c>
      <c r="P59" s="99">
        <f>Amnt_Deposited!D54</f>
        <v>0</v>
      </c>
      <c r="Q59" s="284">
        <f>MCF!R58</f>
        <v>0.8</v>
      </c>
      <c r="R59" s="67">
        <f t="shared" si="13"/>
        <v>0</v>
      </c>
      <c r="S59" s="67">
        <f t="shared" si="7"/>
        <v>0</v>
      </c>
      <c r="T59" s="67">
        <f t="shared" si="8"/>
        <v>0</v>
      </c>
      <c r="U59" s="67">
        <f t="shared" si="9"/>
        <v>1.0118561003542783</v>
      </c>
      <c r="V59" s="67">
        <f t="shared" si="10"/>
        <v>7.3367845527672629E-2</v>
      </c>
      <c r="W59" s="100">
        <f t="shared" si="11"/>
        <v>4.8911897018448419E-2</v>
      </c>
    </row>
    <row r="60" spans="2:23">
      <c r="B60" s="96">
        <f>Amnt_Deposited!B55</f>
        <v>2041</v>
      </c>
      <c r="C60" s="99">
        <f>Amnt_Deposited!D55</f>
        <v>0</v>
      </c>
      <c r="D60" s="418">
        <f>Dry_Matter_Content!D47</f>
        <v>0.44</v>
      </c>
      <c r="E60" s="284">
        <f>MCF!R59</f>
        <v>0.8</v>
      </c>
      <c r="F60" s="67">
        <f t="shared" si="12"/>
        <v>0</v>
      </c>
      <c r="G60" s="67">
        <f t="shared" si="1"/>
        <v>0</v>
      </c>
      <c r="H60" s="67">
        <f t="shared" si="2"/>
        <v>0</v>
      </c>
      <c r="I60" s="67">
        <f t="shared" si="3"/>
        <v>0.45662901330855971</v>
      </c>
      <c r="J60" s="67">
        <f t="shared" si="4"/>
        <v>3.3109339262911049E-2</v>
      </c>
      <c r="K60" s="100">
        <f t="shared" si="6"/>
        <v>2.2072892841940698E-2</v>
      </c>
      <c r="O60" s="96">
        <f>Amnt_Deposited!B55</f>
        <v>2041</v>
      </c>
      <c r="P60" s="99">
        <f>Amnt_Deposited!D55</f>
        <v>0</v>
      </c>
      <c r="Q60" s="284">
        <f>MCF!R59</f>
        <v>0.8</v>
      </c>
      <c r="R60" s="67">
        <f t="shared" si="13"/>
        <v>0</v>
      </c>
      <c r="S60" s="67">
        <f t="shared" si="7"/>
        <v>0</v>
      </c>
      <c r="T60" s="67">
        <f t="shared" si="8"/>
        <v>0</v>
      </c>
      <c r="U60" s="67">
        <f t="shared" si="9"/>
        <v>0.94344837460446207</v>
      </c>
      <c r="V60" s="67">
        <f t="shared" si="10"/>
        <v>6.8407725749816212E-2</v>
      </c>
      <c r="W60" s="100">
        <f t="shared" si="11"/>
        <v>4.560515049987747E-2</v>
      </c>
    </row>
    <row r="61" spans="2:23">
      <c r="B61" s="96">
        <f>Amnt_Deposited!B56</f>
        <v>2042</v>
      </c>
      <c r="C61" s="99">
        <f>Amnt_Deposited!D56</f>
        <v>0</v>
      </c>
      <c r="D61" s="418">
        <f>Dry_Matter_Content!D48</f>
        <v>0.44</v>
      </c>
      <c r="E61" s="284">
        <f>MCF!R60</f>
        <v>0.8</v>
      </c>
      <c r="F61" s="67">
        <f t="shared" si="12"/>
        <v>0</v>
      </c>
      <c r="G61" s="67">
        <f t="shared" si="1"/>
        <v>0</v>
      </c>
      <c r="H61" s="67">
        <f t="shared" si="2"/>
        <v>0</v>
      </c>
      <c r="I61" s="67">
        <f t="shared" si="3"/>
        <v>0.42575806999865207</v>
      </c>
      <c r="J61" s="67">
        <f t="shared" si="4"/>
        <v>3.0870943309907629E-2</v>
      </c>
      <c r="K61" s="100">
        <f t="shared" si="6"/>
        <v>2.058062887327175E-2</v>
      </c>
      <c r="O61" s="96">
        <f>Amnt_Deposited!B56</f>
        <v>2042</v>
      </c>
      <c r="P61" s="99">
        <f>Amnt_Deposited!D56</f>
        <v>0</v>
      </c>
      <c r="Q61" s="284">
        <f>MCF!R60</f>
        <v>0.8</v>
      </c>
      <c r="R61" s="67">
        <f t="shared" si="13"/>
        <v>0</v>
      </c>
      <c r="S61" s="67">
        <f t="shared" si="7"/>
        <v>0</v>
      </c>
      <c r="T61" s="67">
        <f t="shared" si="8"/>
        <v>0</v>
      </c>
      <c r="U61" s="67">
        <f t="shared" si="9"/>
        <v>0.87966543388151242</v>
      </c>
      <c r="V61" s="67">
        <f t="shared" si="10"/>
        <v>6.3782940722949641E-2</v>
      </c>
      <c r="W61" s="100">
        <f t="shared" si="11"/>
        <v>4.2521960481966423E-2</v>
      </c>
    </row>
    <row r="62" spans="2:23">
      <c r="B62" s="96">
        <f>Amnt_Deposited!B57</f>
        <v>2043</v>
      </c>
      <c r="C62" s="99">
        <f>Amnt_Deposited!D57</f>
        <v>0</v>
      </c>
      <c r="D62" s="418">
        <f>Dry_Matter_Content!D49</f>
        <v>0.44</v>
      </c>
      <c r="E62" s="284">
        <f>MCF!R61</f>
        <v>0.8</v>
      </c>
      <c r="F62" s="67">
        <f t="shared" si="12"/>
        <v>0</v>
      </c>
      <c r="G62" s="67">
        <f t="shared" si="1"/>
        <v>0</v>
      </c>
      <c r="H62" s="67">
        <f t="shared" si="2"/>
        <v>0</v>
      </c>
      <c r="I62" s="67">
        <f t="shared" si="3"/>
        <v>0.39697419324182731</v>
      </c>
      <c r="J62" s="67">
        <f t="shared" si="4"/>
        <v>2.8783876756824752E-2</v>
      </c>
      <c r="K62" s="100">
        <f t="shared" si="6"/>
        <v>1.91892511712165E-2</v>
      </c>
      <c r="O62" s="96">
        <f>Amnt_Deposited!B57</f>
        <v>2043</v>
      </c>
      <c r="P62" s="99">
        <f>Amnt_Deposited!D57</f>
        <v>0</v>
      </c>
      <c r="Q62" s="284">
        <f>MCF!R61</f>
        <v>0.8</v>
      </c>
      <c r="R62" s="67">
        <f t="shared" si="13"/>
        <v>0</v>
      </c>
      <c r="S62" s="67">
        <f t="shared" si="7"/>
        <v>0</v>
      </c>
      <c r="T62" s="67">
        <f t="shared" si="8"/>
        <v>0</v>
      </c>
      <c r="U62" s="67">
        <f t="shared" si="9"/>
        <v>0.82019461413600669</v>
      </c>
      <c r="V62" s="67">
        <f t="shared" si="10"/>
        <v>5.9470819745505679E-2</v>
      </c>
      <c r="W62" s="100">
        <f t="shared" si="11"/>
        <v>3.9647213163670453E-2</v>
      </c>
    </row>
    <row r="63" spans="2:23">
      <c r="B63" s="96">
        <f>Amnt_Deposited!B58</f>
        <v>2044</v>
      </c>
      <c r="C63" s="99">
        <f>Amnt_Deposited!D58</f>
        <v>0</v>
      </c>
      <c r="D63" s="418">
        <f>Dry_Matter_Content!D50</f>
        <v>0.44</v>
      </c>
      <c r="E63" s="284">
        <f>MCF!R62</f>
        <v>0.8</v>
      </c>
      <c r="F63" s="67">
        <f t="shared" si="12"/>
        <v>0</v>
      </c>
      <c r="G63" s="67">
        <f t="shared" si="1"/>
        <v>0</v>
      </c>
      <c r="H63" s="67">
        <f t="shared" si="2"/>
        <v>0</v>
      </c>
      <c r="I63" s="67">
        <f t="shared" si="3"/>
        <v>0.37013628444082947</v>
      </c>
      <c r="J63" s="67">
        <f t="shared" si="4"/>
        <v>2.6837908800997869E-2</v>
      </c>
      <c r="K63" s="100">
        <f t="shared" si="6"/>
        <v>1.7891939200665244E-2</v>
      </c>
      <c r="O63" s="96">
        <f>Amnt_Deposited!B58</f>
        <v>2044</v>
      </c>
      <c r="P63" s="99">
        <f>Amnt_Deposited!D58</f>
        <v>0</v>
      </c>
      <c r="Q63" s="284">
        <f>MCF!R62</f>
        <v>0.8</v>
      </c>
      <c r="R63" s="67">
        <f t="shared" si="13"/>
        <v>0</v>
      </c>
      <c r="S63" s="67">
        <f t="shared" si="7"/>
        <v>0</v>
      </c>
      <c r="T63" s="67">
        <f t="shared" si="8"/>
        <v>0</v>
      </c>
      <c r="U63" s="67">
        <f t="shared" si="9"/>
        <v>0.76474438934055655</v>
      </c>
      <c r="V63" s="67">
        <f t="shared" si="10"/>
        <v>5.5450224795450136E-2</v>
      </c>
      <c r="W63" s="100">
        <f t="shared" si="11"/>
        <v>3.6966816530300088E-2</v>
      </c>
    </row>
    <row r="64" spans="2:23">
      <c r="B64" s="96">
        <f>Amnt_Deposited!B59</f>
        <v>2045</v>
      </c>
      <c r="C64" s="99">
        <f>Amnt_Deposited!D59</f>
        <v>0</v>
      </c>
      <c r="D64" s="418">
        <f>Dry_Matter_Content!D51</f>
        <v>0.44</v>
      </c>
      <c r="E64" s="284">
        <f>MCF!R63</f>
        <v>0.8</v>
      </c>
      <c r="F64" s="67">
        <f t="shared" si="12"/>
        <v>0</v>
      </c>
      <c r="G64" s="67">
        <f t="shared" si="1"/>
        <v>0</v>
      </c>
      <c r="H64" s="67">
        <f t="shared" si="2"/>
        <v>0</v>
      </c>
      <c r="I64" s="67">
        <f t="shared" si="3"/>
        <v>0.34511278413557961</v>
      </c>
      <c r="J64" s="67">
        <f t="shared" si="4"/>
        <v>2.5023500305249871E-2</v>
      </c>
      <c r="K64" s="100">
        <f t="shared" si="6"/>
        <v>1.6682333536833245E-2</v>
      </c>
      <c r="O64" s="96">
        <f>Amnt_Deposited!B59</f>
        <v>2045</v>
      </c>
      <c r="P64" s="99">
        <f>Amnt_Deposited!D59</f>
        <v>0</v>
      </c>
      <c r="Q64" s="284">
        <f>MCF!R63</f>
        <v>0.8</v>
      </c>
      <c r="R64" s="67">
        <f t="shared" si="13"/>
        <v>0</v>
      </c>
      <c r="S64" s="67">
        <f t="shared" si="7"/>
        <v>0</v>
      </c>
      <c r="T64" s="67">
        <f t="shared" si="8"/>
        <v>0</v>
      </c>
      <c r="U64" s="67">
        <f t="shared" si="9"/>
        <v>0.71304294242888322</v>
      </c>
      <c r="V64" s="67">
        <f t="shared" si="10"/>
        <v>5.1701446911673277E-2</v>
      </c>
      <c r="W64" s="100">
        <f t="shared" si="11"/>
        <v>3.4467631274448851E-2</v>
      </c>
    </row>
    <row r="65" spans="2:23">
      <c r="B65" s="96">
        <f>Amnt_Deposited!B60</f>
        <v>2046</v>
      </c>
      <c r="C65" s="99">
        <f>Amnt_Deposited!D60</f>
        <v>0</v>
      </c>
      <c r="D65" s="418">
        <f>Dry_Matter_Content!D52</f>
        <v>0.44</v>
      </c>
      <c r="E65" s="284">
        <f>MCF!R64</f>
        <v>0.8</v>
      </c>
      <c r="F65" s="67">
        <f t="shared" si="12"/>
        <v>0</v>
      </c>
      <c r="G65" s="67">
        <f t="shared" si="1"/>
        <v>0</v>
      </c>
      <c r="H65" s="67">
        <f t="shared" si="2"/>
        <v>0</v>
      </c>
      <c r="I65" s="67">
        <f t="shared" si="3"/>
        <v>0.32178102709855</v>
      </c>
      <c r="J65" s="67">
        <f t="shared" si="4"/>
        <v>2.3331757037029593E-2</v>
      </c>
      <c r="K65" s="100">
        <f t="shared" si="6"/>
        <v>1.5554504691353062E-2</v>
      </c>
      <c r="O65" s="96">
        <f>Amnt_Deposited!B60</f>
        <v>2046</v>
      </c>
      <c r="P65" s="99">
        <f>Amnt_Deposited!D60</f>
        <v>0</v>
      </c>
      <c r="Q65" s="284">
        <f>MCF!R64</f>
        <v>0.8</v>
      </c>
      <c r="R65" s="67">
        <f t="shared" si="13"/>
        <v>0</v>
      </c>
      <c r="S65" s="67">
        <f t="shared" si="7"/>
        <v>0</v>
      </c>
      <c r="T65" s="67">
        <f t="shared" si="8"/>
        <v>0</v>
      </c>
      <c r="U65" s="67">
        <f t="shared" si="9"/>
        <v>0.66483683284824358</v>
      </c>
      <c r="V65" s="67">
        <f t="shared" si="10"/>
        <v>4.8206109580639638E-2</v>
      </c>
      <c r="W65" s="100">
        <f t="shared" si="11"/>
        <v>3.2137406387093087E-2</v>
      </c>
    </row>
    <row r="66" spans="2:23">
      <c r="B66" s="96">
        <f>Amnt_Deposited!B61</f>
        <v>2047</v>
      </c>
      <c r="C66" s="99">
        <f>Amnt_Deposited!D61</f>
        <v>0</v>
      </c>
      <c r="D66" s="418">
        <f>Dry_Matter_Content!D53</f>
        <v>0.44</v>
      </c>
      <c r="E66" s="284">
        <f>MCF!R65</f>
        <v>0.8</v>
      </c>
      <c r="F66" s="67">
        <f t="shared" si="12"/>
        <v>0</v>
      </c>
      <c r="G66" s="67">
        <f t="shared" si="1"/>
        <v>0</v>
      </c>
      <c r="H66" s="67">
        <f t="shared" si="2"/>
        <v>0</v>
      </c>
      <c r="I66" s="67">
        <f t="shared" si="3"/>
        <v>0.30002664102967647</v>
      </c>
      <c r="J66" s="67">
        <f t="shared" si="4"/>
        <v>2.1754386068873512E-2</v>
      </c>
      <c r="K66" s="100">
        <f t="shared" si="6"/>
        <v>1.4502924045915674E-2</v>
      </c>
      <c r="O66" s="96">
        <f>Amnt_Deposited!B61</f>
        <v>2047</v>
      </c>
      <c r="P66" s="99">
        <f>Amnt_Deposited!D61</f>
        <v>0</v>
      </c>
      <c r="Q66" s="284">
        <f>MCF!R65</f>
        <v>0.8</v>
      </c>
      <c r="R66" s="67">
        <f t="shared" si="13"/>
        <v>0</v>
      </c>
      <c r="S66" s="67">
        <f t="shared" si="7"/>
        <v>0</v>
      </c>
      <c r="T66" s="67">
        <f t="shared" si="8"/>
        <v>0</v>
      </c>
      <c r="U66" s="67">
        <f t="shared" si="9"/>
        <v>0.61988975419354631</v>
      </c>
      <c r="V66" s="67">
        <f t="shared" si="10"/>
        <v>4.4947078654697319E-2</v>
      </c>
      <c r="W66" s="100">
        <f t="shared" si="11"/>
        <v>2.9964719103131546E-2</v>
      </c>
    </row>
    <row r="67" spans="2:23">
      <c r="B67" s="96">
        <f>Amnt_Deposited!B62</f>
        <v>2048</v>
      </c>
      <c r="C67" s="99">
        <f>Amnt_Deposited!D62</f>
        <v>0</v>
      </c>
      <c r="D67" s="418">
        <f>Dry_Matter_Content!D54</f>
        <v>0.44</v>
      </c>
      <c r="E67" s="284">
        <f>MCF!R66</f>
        <v>0.8</v>
      </c>
      <c r="F67" s="67">
        <f t="shared" si="12"/>
        <v>0</v>
      </c>
      <c r="G67" s="67">
        <f t="shared" si="1"/>
        <v>0</v>
      </c>
      <c r="H67" s="67">
        <f t="shared" si="2"/>
        <v>0</v>
      </c>
      <c r="I67" s="67">
        <f t="shared" si="3"/>
        <v>0.27974298590321073</v>
      </c>
      <c r="J67" s="67">
        <f t="shared" si="4"/>
        <v>2.0283655126465717E-2</v>
      </c>
      <c r="K67" s="100">
        <f t="shared" si="6"/>
        <v>1.3522436750977144E-2</v>
      </c>
      <c r="O67" s="96">
        <f>Amnt_Deposited!B62</f>
        <v>2048</v>
      </c>
      <c r="P67" s="99">
        <f>Amnt_Deposited!D62</f>
        <v>0</v>
      </c>
      <c r="Q67" s="284">
        <f>MCF!R66</f>
        <v>0.8</v>
      </c>
      <c r="R67" s="67">
        <f t="shared" si="13"/>
        <v>0</v>
      </c>
      <c r="S67" s="67">
        <f t="shared" si="7"/>
        <v>0</v>
      </c>
      <c r="T67" s="67">
        <f t="shared" si="8"/>
        <v>0</v>
      </c>
      <c r="U67" s="67">
        <f t="shared" si="9"/>
        <v>0.57798137583307996</v>
      </c>
      <c r="V67" s="67">
        <f t="shared" si="10"/>
        <v>4.1908378360466347E-2</v>
      </c>
      <c r="W67" s="100">
        <f t="shared" si="11"/>
        <v>2.7938918906977563E-2</v>
      </c>
    </row>
    <row r="68" spans="2:23">
      <c r="B68" s="96">
        <f>Amnt_Deposited!B63</f>
        <v>2049</v>
      </c>
      <c r="C68" s="99">
        <f>Amnt_Deposited!D63</f>
        <v>0</v>
      </c>
      <c r="D68" s="418">
        <f>Dry_Matter_Content!D55</f>
        <v>0.44</v>
      </c>
      <c r="E68" s="284">
        <f>MCF!R67</f>
        <v>0.8</v>
      </c>
      <c r="F68" s="67">
        <f t="shared" si="12"/>
        <v>0</v>
      </c>
      <c r="G68" s="67">
        <f t="shared" si="1"/>
        <v>0</v>
      </c>
      <c r="H68" s="67">
        <f t="shared" si="2"/>
        <v>0</v>
      </c>
      <c r="I68" s="67">
        <f t="shared" si="3"/>
        <v>0.2608306312181905</v>
      </c>
      <c r="J68" s="67">
        <f t="shared" si="4"/>
        <v>1.8912354685020238E-2</v>
      </c>
      <c r="K68" s="100">
        <f t="shared" si="6"/>
        <v>1.2608236456680157E-2</v>
      </c>
      <c r="O68" s="96">
        <f>Amnt_Deposited!B63</f>
        <v>2049</v>
      </c>
      <c r="P68" s="99">
        <f>Amnt_Deposited!D63</f>
        <v>0</v>
      </c>
      <c r="Q68" s="284">
        <f>MCF!R67</f>
        <v>0.8</v>
      </c>
      <c r="R68" s="67">
        <f t="shared" si="13"/>
        <v>0</v>
      </c>
      <c r="S68" s="67">
        <f t="shared" si="7"/>
        <v>0</v>
      </c>
      <c r="T68" s="67">
        <f t="shared" si="8"/>
        <v>0</v>
      </c>
      <c r="U68" s="67">
        <f t="shared" si="9"/>
        <v>0.53890626284750098</v>
      </c>
      <c r="V68" s="67">
        <f t="shared" si="10"/>
        <v>3.9075112985579002E-2</v>
      </c>
      <c r="W68" s="100">
        <f t="shared" si="11"/>
        <v>2.6050075323719335E-2</v>
      </c>
    </row>
    <row r="69" spans="2:23">
      <c r="B69" s="96">
        <f>Amnt_Deposited!B64</f>
        <v>2050</v>
      </c>
      <c r="C69" s="99">
        <f>Amnt_Deposited!D64</f>
        <v>0</v>
      </c>
      <c r="D69" s="418">
        <f>Dry_Matter_Content!D56</f>
        <v>0.44</v>
      </c>
      <c r="E69" s="284">
        <f>MCF!R68</f>
        <v>0.8</v>
      </c>
      <c r="F69" s="67">
        <f t="shared" si="12"/>
        <v>0</v>
      </c>
      <c r="G69" s="67">
        <f t="shared" si="1"/>
        <v>0</v>
      </c>
      <c r="H69" s="67">
        <f t="shared" si="2"/>
        <v>0</v>
      </c>
      <c r="I69" s="67">
        <f t="shared" si="3"/>
        <v>0.24319686859000833</v>
      </c>
      <c r="J69" s="67">
        <f t="shared" si="4"/>
        <v>1.7633762628182177E-2</v>
      </c>
      <c r="K69" s="100">
        <f t="shared" si="6"/>
        <v>1.1755841752121451E-2</v>
      </c>
      <c r="O69" s="96">
        <f>Amnt_Deposited!B64</f>
        <v>2050</v>
      </c>
      <c r="P69" s="99">
        <f>Amnt_Deposited!D64</f>
        <v>0</v>
      </c>
      <c r="Q69" s="284">
        <f>MCF!R68</f>
        <v>0.8</v>
      </c>
      <c r="R69" s="67">
        <f t="shared" si="13"/>
        <v>0</v>
      </c>
      <c r="S69" s="67">
        <f t="shared" si="7"/>
        <v>0</v>
      </c>
      <c r="T69" s="67">
        <f t="shared" si="8"/>
        <v>0</v>
      </c>
      <c r="U69" s="67">
        <f t="shared" si="9"/>
        <v>0.50247286898762045</v>
      </c>
      <c r="V69" s="67">
        <f t="shared" si="10"/>
        <v>3.6433393859880529E-2</v>
      </c>
      <c r="W69" s="100">
        <f t="shared" si="11"/>
        <v>2.4288929239920352E-2</v>
      </c>
    </row>
    <row r="70" spans="2:23">
      <c r="B70" s="96">
        <f>Amnt_Deposited!B65</f>
        <v>2051</v>
      </c>
      <c r="C70" s="99">
        <f>Amnt_Deposited!D65</f>
        <v>0</v>
      </c>
      <c r="D70" s="418">
        <f>Dry_Matter_Content!D57</f>
        <v>0.44</v>
      </c>
      <c r="E70" s="284">
        <f>MCF!R69</f>
        <v>0.8</v>
      </c>
      <c r="F70" s="67">
        <f t="shared" si="12"/>
        <v>0</v>
      </c>
      <c r="G70" s="67">
        <f t="shared" si="1"/>
        <v>0</v>
      </c>
      <c r="H70" s="67">
        <f t="shared" si="2"/>
        <v>0</v>
      </c>
      <c r="I70" s="67">
        <f t="shared" si="3"/>
        <v>0.2267552572938028</v>
      </c>
      <c r="J70" s="67">
        <f t="shared" si="4"/>
        <v>1.6441611296205534E-2</v>
      </c>
      <c r="K70" s="100">
        <f t="shared" si="6"/>
        <v>1.0961074197470356E-2</v>
      </c>
      <c r="O70" s="96">
        <f>Amnt_Deposited!B65</f>
        <v>2051</v>
      </c>
      <c r="P70" s="99">
        <f>Amnt_Deposited!D65</f>
        <v>0</v>
      </c>
      <c r="Q70" s="284">
        <f>MCF!R69</f>
        <v>0.8</v>
      </c>
      <c r="R70" s="67">
        <f t="shared" si="13"/>
        <v>0</v>
      </c>
      <c r="S70" s="67">
        <f t="shared" si="7"/>
        <v>0</v>
      </c>
      <c r="T70" s="67">
        <f t="shared" si="8"/>
        <v>0</v>
      </c>
      <c r="U70" s="67">
        <f t="shared" si="9"/>
        <v>0.4685025977144685</v>
      </c>
      <c r="V70" s="67">
        <f t="shared" si="10"/>
        <v>3.3970271273151928E-2</v>
      </c>
      <c r="W70" s="100">
        <f t="shared" si="11"/>
        <v>2.2646847515434616E-2</v>
      </c>
    </row>
    <row r="71" spans="2:23">
      <c r="B71" s="96">
        <f>Amnt_Deposited!B66</f>
        <v>2052</v>
      </c>
      <c r="C71" s="99">
        <f>Amnt_Deposited!D66</f>
        <v>0</v>
      </c>
      <c r="D71" s="418">
        <f>Dry_Matter_Content!D58</f>
        <v>0.44</v>
      </c>
      <c r="E71" s="284">
        <f>MCF!R70</f>
        <v>0.8</v>
      </c>
      <c r="F71" s="67">
        <f t="shared" si="12"/>
        <v>0</v>
      </c>
      <c r="G71" s="67">
        <f t="shared" si="1"/>
        <v>0</v>
      </c>
      <c r="H71" s="67">
        <f t="shared" si="2"/>
        <v>0</v>
      </c>
      <c r="I71" s="67">
        <f t="shared" si="3"/>
        <v>0.21142520053192493</v>
      </c>
      <c r="J71" s="67">
        <f t="shared" si="4"/>
        <v>1.5330056761877868E-2</v>
      </c>
      <c r="K71" s="100">
        <f t="shared" si="6"/>
        <v>1.0220037841251911E-2</v>
      </c>
      <c r="O71" s="96">
        <f>Amnt_Deposited!B66</f>
        <v>2052</v>
      </c>
      <c r="P71" s="99">
        <f>Amnt_Deposited!D66</f>
        <v>0</v>
      </c>
      <c r="Q71" s="284">
        <f>MCF!R70</f>
        <v>0.8</v>
      </c>
      <c r="R71" s="67">
        <f t="shared" si="13"/>
        <v>0</v>
      </c>
      <c r="S71" s="67">
        <f t="shared" si="7"/>
        <v>0</v>
      </c>
      <c r="T71" s="67">
        <f t="shared" si="8"/>
        <v>0</v>
      </c>
      <c r="U71" s="67">
        <f t="shared" si="9"/>
        <v>0.43682892671885309</v>
      </c>
      <c r="V71" s="67">
        <f t="shared" si="10"/>
        <v>3.1673670995615424E-2</v>
      </c>
      <c r="W71" s="100">
        <f t="shared" si="11"/>
        <v>2.1115780663743616E-2</v>
      </c>
    </row>
    <row r="72" spans="2:23">
      <c r="B72" s="96">
        <f>Amnt_Deposited!B67</f>
        <v>2053</v>
      </c>
      <c r="C72" s="99">
        <f>Amnt_Deposited!D67</f>
        <v>0</v>
      </c>
      <c r="D72" s="418">
        <f>Dry_Matter_Content!D59</f>
        <v>0.44</v>
      </c>
      <c r="E72" s="284">
        <f>MCF!R71</f>
        <v>0.8</v>
      </c>
      <c r="F72" s="67">
        <f t="shared" si="12"/>
        <v>0</v>
      </c>
      <c r="G72" s="67">
        <f t="shared" si="1"/>
        <v>0</v>
      </c>
      <c r="H72" s="67">
        <f t="shared" si="2"/>
        <v>0</v>
      </c>
      <c r="I72" s="67">
        <f t="shared" si="3"/>
        <v>0.19713155034834262</v>
      </c>
      <c r="J72" s="67">
        <f t="shared" si="4"/>
        <v>1.4293650183582318E-2</v>
      </c>
      <c r="K72" s="100">
        <f t="shared" si="6"/>
        <v>9.5291001223882111E-3</v>
      </c>
      <c r="O72" s="96">
        <f>Amnt_Deposited!B67</f>
        <v>2053</v>
      </c>
      <c r="P72" s="99">
        <f>Amnt_Deposited!D67</f>
        <v>0</v>
      </c>
      <c r="Q72" s="284">
        <f>MCF!R71</f>
        <v>0.8</v>
      </c>
      <c r="R72" s="67">
        <f t="shared" si="13"/>
        <v>0</v>
      </c>
      <c r="S72" s="67">
        <f t="shared" si="7"/>
        <v>0</v>
      </c>
      <c r="T72" s="67">
        <f t="shared" si="8"/>
        <v>0</v>
      </c>
      <c r="U72" s="67">
        <f t="shared" si="9"/>
        <v>0.40729659162880699</v>
      </c>
      <c r="V72" s="67">
        <f t="shared" si="10"/>
        <v>2.9532335090046106E-2</v>
      </c>
      <c r="W72" s="100">
        <f t="shared" si="11"/>
        <v>1.9688223393364068E-2</v>
      </c>
    </row>
    <row r="73" spans="2:23">
      <c r="B73" s="96">
        <f>Amnt_Deposited!B68</f>
        <v>2054</v>
      </c>
      <c r="C73" s="99">
        <f>Amnt_Deposited!D68</f>
        <v>0</v>
      </c>
      <c r="D73" s="418">
        <f>Dry_Matter_Content!D60</f>
        <v>0.44</v>
      </c>
      <c r="E73" s="284">
        <f>MCF!R72</f>
        <v>0.8</v>
      </c>
      <c r="F73" s="67">
        <f t="shared" si="12"/>
        <v>0</v>
      </c>
      <c r="G73" s="67">
        <f t="shared" si="1"/>
        <v>0</v>
      </c>
      <c r="H73" s="67">
        <f t="shared" si="2"/>
        <v>0</v>
      </c>
      <c r="I73" s="67">
        <f t="shared" si="3"/>
        <v>0.18380423925327294</v>
      </c>
      <c r="J73" s="67">
        <f t="shared" si="4"/>
        <v>1.3327311095069676E-2</v>
      </c>
      <c r="K73" s="100">
        <f t="shared" si="6"/>
        <v>8.8848740633797833E-3</v>
      </c>
      <c r="O73" s="96">
        <f>Amnt_Deposited!B68</f>
        <v>2054</v>
      </c>
      <c r="P73" s="99">
        <f>Amnt_Deposited!D68</f>
        <v>0</v>
      </c>
      <c r="Q73" s="284">
        <f>MCF!R72</f>
        <v>0.8</v>
      </c>
      <c r="R73" s="67">
        <f t="shared" si="13"/>
        <v>0</v>
      </c>
      <c r="S73" s="67">
        <f t="shared" si="7"/>
        <v>0</v>
      </c>
      <c r="T73" s="67">
        <f t="shared" si="8"/>
        <v>0</v>
      </c>
      <c r="U73" s="67">
        <f t="shared" si="9"/>
        <v>0.37976082490345642</v>
      </c>
      <c r="V73" s="67">
        <f t="shared" si="10"/>
        <v>2.7535766725350568E-2</v>
      </c>
      <c r="W73" s="100">
        <f t="shared" si="11"/>
        <v>1.8357177816900376E-2</v>
      </c>
    </row>
    <row r="74" spans="2:23">
      <c r="B74" s="96">
        <f>Amnt_Deposited!B69</f>
        <v>2055</v>
      </c>
      <c r="C74" s="99">
        <f>Amnt_Deposited!D69</f>
        <v>0</v>
      </c>
      <c r="D74" s="418">
        <f>Dry_Matter_Content!D61</f>
        <v>0.44</v>
      </c>
      <c r="E74" s="284">
        <f>MCF!R73</f>
        <v>0.8</v>
      </c>
      <c r="F74" s="67">
        <f t="shared" si="12"/>
        <v>0</v>
      </c>
      <c r="G74" s="67">
        <f t="shared" si="1"/>
        <v>0</v>
      </c>
      <c r="H74" s="67">
        <f t="shared" si="2"/>
        <v>0</v>
      </c>
      <c r="I74" s="67">
        <f t="shared" si="3"/>
        <v>0.17137793675226601</v>
      </c>
      <c r="J74" s="67">
        <f t="shared" si="4"/>
        <v>1.2426302501006943E-2</v>
      </c>
      <c r="K74" s="100">
        <f t="shared" si="6"/>
        <v>8.2842016673379607E-3</v>
      </c>
      <c r="O74" s="96">
        <f>Amnt_Deposited!B69</f>
        <v>2055</v>
      </c>
      <c r="P74" s="99">
        <f>Amnt_Deposited!D69</f>
        <v>0</v>
      </c>
      <c r="Q74" s="284">
        <f>MCF!R73</f>
        <v>0.8</v>
      </c>
      <c r="R74" s="67">
        <f t="shared" si="13"/>
        <v>0</v>
      </c>
      <c r="S74" s="67">
        <f t="shared" si="7"/>
        <v>0</v>
      </c>
      <c r="T74" s="67">
        <f t="shared" si="8"/>
        <v>0</v>
      </c>
      <c r="U74" s="67">
        <f t="shared" si="9"/>
        <v>0.35408664618236768</v>
      </c>
      <c r="V74" s="67">
        <f t="shared" si="10"/>
        <v>2.5674178721088719E-2</v>
      </c>
      <c r="W74" s="100">
        <f t="shared" si="11"/>
        <v>1.7116119147392479E-2</v>
      </c>
    </row>
    <row r="75" spans="2:23">
      <c r="B75" s="96">
        <f>Amnt_Deposited!B70</f>
        <v>2056</v>
      </c>
      <c r="C75" s="99">
        <f>Amnt_Deposited!D70</f>
        <v>0</v>
      </c>
      <c r="D75" s="418">
        <f>Dry_Matter_Content!D62</f>
        <v>0.44</v>
      </c>
      <c r="E75" s="284">
        <f>MCF!R74</f>
        <v>0.8</v>
      </c>
      <c r="F75" s="67">
        <f t="shared" si="12"/>
        <v>0</v>
      </c>
      <c r="G75" s="67">
        <f t="shared" si="1"/>
        <v>0</v>
      </c>
      <c r="H75" s="67">
        <f t="shared" si="2"/>
        <v>0</v>
      </c>
      <c r="I75" s="67">
        <f t="shared" si="3"/>
        <v>0.1597917290960453</v>
      </c>
      <c r="J75" s="67">
        <f t="shared" si="4"/>
        <v>1.1586207656220702E-2</v>
      </c>
      <c r="K75" s="100">
        <f t="shared" si="6"/>
        <v>7.7241384374804678E-3</v>
      </c>
      <c r="O75" s="96">
        <f>Amnt_Deposited!B70</f>
        <v>2056</v>
      </c>
      <c r="P75" s="99">
        <f>Amnt_Deposited!D70</f>
        <v>0</v>
      </c>
      <c r="Q75" s="284">
        <f>MCF!R74</f>
        <v>0.8</v>
      </c>
      <c r="R75" s="67">
        <f t="shared" si="13"/>
        <v>0</v>
      </c>
      <c r="S75" s="67">
        <f t="shared" si="7"/>
        <v>0</v>
      </c>
      <c r="T75" s="67">
        <f t="shared" si="8"/>
        <v>0</v>
      </c>
      <c r="U75" s="67">
        <f t="shared" si="9"/>
        <v>0.33014820061166378</v>
      </c>
      <c r="V75" s="67">
        <f t="shared" si="10"/>
        <v>2.3938445570703924E-2</v>
      </c>
      <c r="W75" s="100">
        <f t="shared" si="11"/>
        <v>1.5958963713802614E-2</v>
      </c>
    </row>
    <row r="76" spans="2:23">
      <c r="B76" s="96">
        <f>Amnt_Deposited!B71</f>
        <v>2057</v>
      </c>
      <c r="C76" s="99">
        <f>Amnt_Deposited!D71</f>
        <v>0</v>
      </c>
      <c r="D76" s="418">
        <f>Dry_Matter_Content!D63</f>
        <v>0.44</v>
      </c>
      <c r="E76" s="284">
        <f>MCF!R75</f>
        <v>0.8</v>
      </c>
      <c r="F76" s="67">
        <f t="shared" si="12"/>
        <v>0</v>
      </c>
      <c r="G76" s="67">
        <f t="shared" si="1"/>
        <v>0</v>
      </c>
      <c r="H76" s="67">
        <f t="shared" si="2"/>
        <v>0</v>
      </c>
      <c r="I76" s="67">
        <f t="shared" si="3"/>
        <v>0.14898882068123814</v>
      </c>
      <c r="J76" s="67">
        <f t="shared" si="4"/>
        <v>1.0802908414807164E-2</v>
      </c>
      <c r="K76" s="100">
        <f t="shared" si="6"/>
        <v>7.2019389432047762E-3</v>
      </c>
      <c r="O76" s="96">
        <f>Amnt_Deposited!B71</f>
        <v>2057</v>
      </c>
      <c r="P76" s="99">
        <f>Amnt_Deposited!D71</f>
        <v>0</v>
      </c>
      <c r="Q76" s="284">
        <f>MCF!R75</f>
        <v>0.8</v>
      </c>
      <c r="R76" s="67">
        <f t="shared" si="13"/>
        <v>0</v>
      </c>
      <c r="S76" s="67">
        <f t="shared" si="7"/>
        <v>0</v>
      </c>
      <c r="T76" s="67">
        <f t="shared" si="8"/>
        <v>0</v>
      </c>
      <c r="U76" s="67">
        <f t="shared" si="9"/>
        <v>0.30782814190338453</v>
      </c>
      <c r="V76" s="67">
        <f t="shared" si="10"/>
        <v>2.2320058708279258E-2</v>
      </c>
      <c r="W76" s="100">
        <f t="shared" si="11"/>
        <v>1.4880039138852838E-2</v>
      </c>
    </row>
    <row r="77" spans="2:23">
      <c r="B77" s="96">
        <f>Amnt_Deposited!B72</f>
        <v>2058</v>
      </c>
      <c r="C77" s="99">
        <f>Amnt_Deposited!D72</f>
        <v>0</v>
      </c>
      <c r="D77" s="418">
        <f>Dry_Matter_Content!D64</f>
        <v>0.44</v>
      </c>
      <c r="E77" s="284">
        <f>MCF!R76</f>
        <v>0.8</v>
      </c>
      <c r="F77" s="67">
        <f t="shared" si="12"/>
        <v>0</v>
      </c>
      <c r="G77" s="67">
        <f t="shared" si="1"/>
        <v>0</v>
      </c>
      <c r="H77" s="67">
        <f t="shared" si="2"/>
        <v>0</v>
      </c>
      <c r="I77" s="67">
        <f t="shared" si="3"/>
        <v>0.13891625563826199</v>
      </c>
      <c r="J77" s="67">
        <f t="shared" si="4"/>
        <v>1.0072565042976165E-2</v>
      </c>
      <c r="K77" s="100">
        <f t="shared" si="6"/>
        <v>6.7150433619841098E-3</v>
      </c>
      <c r="O77" s="96">
        <f>Amnt_Deposited!B72</f>
        <v>2058</v>
      </c>
      <c r="P77" s="99">
        <f>Amnt_Deposited!D72</f>
        <v>0</v>
      </c>
      <c r="Q77" s="284">
        <f>MCF!R76</f>
        <v>0.8</v>
      </c>
      <c r="R77" s="67">
        <f t="shared" si="13"/>
        <v>0</v>
      </c>
      <c r="S77" s="67">
        <f t="shared" si="7"/>
        <v>0</v>
      </c>
      <c r="T77" s="67">
        <f t="shared" si="8"/>
        <v>0</v>
      </c>
      <c r="U77" s="67">
        <f t="shared" si="9"/>
        <v>0.28701705710384701</v>
      </c>
      <c r="V77" s="67">
        <f t="shared" si="10"/>
        <v>2.0811084799537527E-2</v>
      </c>
      <c r="W77" s="100">
        <f t="shared" si="11"/>
        <v>1.3874056533025017E-2</v>
      </c>
    </row>
    <row r="78" spans="2:23">
      <c r="B78" s="96">
        <f>Amnt_Deposited!B73</f>
        <v>2059</v>
      </c>
      <c r="C78" s="99">
        <f>Amnt_Deposited!D73</f>
        <v>0</v>
      </c>
      <c r="D78" s="418">
        <f>Dry_Matter_Content!D65</f>
        <v>0.44</v>
      </c>
      <c r="E78" s="284">
        <f>MCF!R77</f>
        <v>0.8</v>
      </c>
      <c r="F78" s="67">
        <f t="shared" si="12"/>
        <v>0</v>
      </c>
      <c r="G78" s="67">
        <f t="shared" si="1"/>
        <v>0</v>
      </c>
      <c r="H78" s="67">
        <f t="shared" si="2"/>
        <v>0</v>
      </c>
      <c r="I78" s="67">
        <f t="shared" si="3"/>
        <v>0.12952465824159032</v>
      </c>
      <c r="J78" s="67">
        <f t="shared" si="4"/>
        <v>9.3915973966716693E-3</v>
      </c>
      <c r="K78" s="100">
        <f t="shared" si="6"/>
        <v>6.2610649311144462E-3</v>
      </c>
      <c r="O78" s="96">
        <f>Amnt_Deposited!B73</f>
        <v>2059</v>
      </c>
      <c r="P78" s="99">
        <f>Amnt_Deposited!D73</f>
        <v>0</v>
      </c>
      <c r="Q78" s="284">
        <f>MCF!R77</f>
        <v>0.8</v>
      </c>
      <c r="R78" s="67">
        <f t="shared" si="13"/>
        <v>0</v>
      </c>
      <c r="S78" s="67">
        <f t="shared" si="7"/>
        <v>0</v>
      </c>
      <c r="T78" s="67">
        <f t="shared" si="8"/>
        <v>0</v>
      </c>
      <c r="U78" s="67">
        <f t="shared" si="9"/>
        <v>0.26761293025121957</v>
      </c>
      <c r="V78" s="67">
        <f t="shared" si="10"/>
        <v>1.940412685262741E-2</v>
      </c>
      <c r="W78" s="100">
        <f t="shared" si="11"/>
        <v>1.2936084568418273E-2</v>
      </c>
    </row>
    <row r="79" spans="2:23">
      <c r="B79" s="96">
        <f>Amnt_Deposited!B74</f>
        <v>2060</v>
      </c>
      <c r="C79" s="99">
        <f>Amnt_Deposited!D74</f>
        <v>0</v>
      </c>
      <c r="D79" s="418">
        <f>Dry_Matter_Content!D66</f>
        <v>0.44</v>
      </c>
      <c r="E79" s="284">
        <f>MCF!R78</f>
        <v>0.8</v>
      </c>
      <c r="F79" s="67">
        <f t="shared" si="12"/>
        <v>0</v>
      </c>
      <c r="G79" s="67">
        <f t="shared" si="1"/>
        <v>0</v>
      </c>
      <c r="H79" s="67">
        <f t="shared" si="2"/>
        <v>0</v>
      </c>
      <c r="I79" s="67">
        <f t="shared" si="3"/>
        <v>0.12076799086988886</v>
      </c>
      <c r="J79" s="67">
        <f t="shared" si="4"/>
        <v>8.756667371701457E-3</v>
      </c>
      <c r="K79" s="100">
        <f t="shared" si="6"/>
        <v>5.8377782478009708E-3</v>
      </c>
      <c r="O79" s="96">
        <f>Amnt_Deposited!B74</f>
        <v>2060</v>
      </c>
      <c r="P79" s="99">
        <f>Amnt_Deposited!D74</f>
        <v>0</v>
      </c>
      <c r="Q79" s="284">
        <f>MCF!R78</f>
        <v>0.8</v>
      </c>
      <c r="R79" s="67">
        <f t="shared" si="13"/>
        <v>0</v>
      </c>
      <c r="S79" s="67">
        <f t="shared" si="7"/>
        <v>0</v>
      </c>
      <c r="T79" s="67">
        <f t="shared" si="8"/>
        <v>0</v>
      </c>
      <c r="U79" s="67">
        <f t="shared" si="9"/>
        <v>0.24952064229315871</v>
      </c>
      <c r="V79" s="67">
        <f t="shared" si="10"/>
        <v>1.8092287958060855E-2</v>
      </c>
      <c r="W79" s="100">
        <f t="shared" si="11"/>
        <v>1.2061525305373903E-2</v>
      </c>
    </row>
    <row r="80" spans="2:23">
      <c r="B80" s="96">
        <f>Amnt_Deposited!B75</f>
        <v>2061</v>
      </c>
      <c r="C80" s="99">
        <f>Amnt_Deposited!D75</f>
        <v>0</v>
      </c>
      <c r="D80" s="418">
        <f>Dry_Matter_Content!D67</f>
        <v>0.44</v>
      </c>
      <c r="E80" s="284">
        <f>MCF!R79</f>
        <v>0.8</v>
      </c>
      <c r="F80" s="67">
        <f t="shared" si="12"/>
        <v>0</v>
      </c>
      <c r="G80" s="67">
        <f t="shared" si="1"/>
        <v>0</v>
      </c>
      <c r="H80" s="67">
        <f t="shared" si="2"/>
        <v>0</v>
      </c>
      <c r="I80" s="67">
        <f t="shared" si="3"/>
        <v>0.11260332832954235</v>
      </c>
      <c r="J80" s="67">
        <f t="shared" si="4"/>
        <v>8.1646625403465015E-3</v>
      </c>
      <c r="K80" s="100">
        <f t="shared" si="6"/>
        <v>5.4431083602310007E-3</v>
      </c>
      <c r="O80" s="96">
        <f>Amnt_Deposited!B75</f>
        <v>2061</v>
      </c>
      <c r="P80" s="99">
        <f>Amnt_Deposited!D75</f>
        <v>0</v>
      </c>
      <c r="Q80" s="284">
        <f>MCF!R79</f>
        <v>0.8</v>
      </c>
      <c r="R80" s="67">
        <f t="shared" si="13"/>
        <v>0</v>
      </c>
      <c r="S80" s="67">
        <f t="shared" si="7"/>
        <v>0</v>
      </c>
      <c r="T80" s="67">
        <f t="shared" si="8"/>
        <v>0</v>
      </c>
      <c r="U80" s="67">
        <f t="shared" si="9"/>
        <v>0.23265150481310395</v>
      </c>
      <c r="V80" s="67">
        <f t="shared" si="10"/>
        <v>1.6869137480054749E-2</v>
      </c>
      <c r="W80" s="100">
        <f t="shared" si="11"/>
        <v>1.1246091653369832E-2</v>
      </c>
    </row>
    <row r="81" spans="2:23">
      <c r="B81" s="96">
        <f>Amnt_Deposited!B76</f>
        <v>2062</v>
      </c>
      <c r="C81" s="99">
        <f>Amnt_Deposited!D76</f>
        <v>0</v>
      </c>
      <c r="D81" s="418">
        <f>Dry_Matter_Content!D68</f>
        <v>0.44</v>
      </c>
      <c r="E81" s="284">
        <f>MCF!R80</f>
        <v>0.8</v>
      </c>
      <c r="F81" s="67">
        <f t="shared" si="12"/>
        <v>0</v>
      </c>
      <c r="G81" s="67">
        <f t="shared" si="1"/>
        <v>0</v>
      </c>
      <c r="H81" s="67">
        <f t="shared" si="2"/>
        <v>0</v>
      </c>
      <c r="I81" s="67">
        <f t="shared" si="3"/>
        <v>0.10499064743530567</v>
      </c>
      <c r="J81" s="67">
        <f t="shared" si="4"/>
        <v>7.612680894236677E-3</v>
      </c>
      <c r="K81" s="100">
        <f t="shared" si="6"/>
        <v>5.0751205961577844E-3</v>
      </c>
      <c r="O81" s="96">
        <f>Amnt_Deposited!B76</f>
        <v>2062</v>
      </c>
      <c r="P81" s="99">
        <f>Amnt_Deposited!D76</f>
        <v>0</v>
      </c>
      <c r="Q81" s="284">
        <f>MCF!R80</f>
        <v>0.8</v>
      </c>
      <c r="R81" s="67">
        <f t="shared" si="13"/>
        <v>0</v>
      </c>
      <c r="S81" s="67">
        <f t="shared" si="7"/>
        <v>0</v>
      </c>
      <c r="T81" s="67">
        <f t="shared" si="8"/>
        <v>0</v>
      </c>
      <c r="U81" s="67">
        <f t="shared" si="9"/>
        <v>0.21692282527955711</v>
      </c>
      <c r="V81" s="67">
        <f t="shared" si="10"/>
        <v>1.5728679533546848E-2</v>
      </c>
      <c r="W81" s="100">
        <f t="shared" si="11"/>
        <v>1.0485786355697899E-2</v>
      </c>
    </row>
    <row r="82" spans="2:23">
      <c r="B82" s="96">
        <f>Amnt_Deposited!B77</f>
        <v>2063</v>
      </c>
      <c r="C82" s="99">
        <f>Amnt_Deposited!D77</f>
        <v>0</v>
      </c>
      <c r="D82" s="418">
        <f>Dry_Matter_Content!D69</f>
        <v>0.44</v>
      </c>
      <c r="E82" s="284">
        <f>MCF!R81</f>
        <v>0.8</v>
      </c>
      <c r="F82" s="67">
        <f t="shared" si="12"/>
        <v>0</v>
      </c>
      <c r="G82" s="67">
        <f t="shared" si="1"/>
        <v>0</v>
      </c>
      <c r="H82" s="67">
        <f t="shared" si="2"/>
        <v>0</v>
      </c>
      <c r="I82" s="67">
        <f t="shared" si="3"/>
        <v>9.7892630816603307E-2</v>
      </c>
      <c r="J82" s="67">
        <f t="shared" si="4"/>
        <v>7.0980166187023649E-3</v>
      </c>
      <c r="K82" s="100">
        <f t="shared" si="6"/>
        <v>4.7320110791349099E-3</v>
      </c>
      <c r="O82" s="96">
        <f>Amnt_Deposited!B77</f>
        <v>2063</v>
      </c>
      <c r="P82" s="99">
        <f>Amnt_Deposited!D77</f>
        <v>0</v>
      </c>
      <c r="Q82" s="284">
        <f>MCF!R81</f>
        <v>0.8</v>
      </c>
      <c r="R82" s="67">
        <f t="shared" si="13"/>
        <v>0</v>
      </c>
      <c r="S82" s="67">
        <f t="shared" si="7"/>
        <v>0</v>
      </c>
      <c r="T82" s="67">
        <f t="shared" si="8"/>
        <v>0</v>
      </c>
      <c r="U82" s="67">
        <f t="shared" si="9"/>
        <v>0.20225750168719686</v>
      </c>
      <c r="V82" s="67">
        <f t="shared" si="10"/>
        <v>1.4665323592360256E-2</v>
      </c>
      <c r="W82" s="100">
        <f t="shared" si="11"/>
        <v>9.776882394906837E-3</v>
      </c>
    </row>
    <row r="83" spans="2:23">
      <c r="B83" s="96">
        <f>Amnt_Deposited!B78</f>
        <v>2064</v>
      </c>
      <c r="C83" s="99">
        <f>Amnt_Deposited!D78</f>
        <v>0</v>
      </c>
      <c r="D83" s="418">
        <f>Dry_Matter_Content!D70</f>
        <v>0.44</v>
      </c>
      <c r="E83" s="284">
        <f>MCF!R82</f>
        <v>0.8</v>
      </c>
      <c r="F83" s="67">
        <f t="shared" ref="F83:F99" si="14">C83*D83*$K$6*DOCF*E83</f>
        <v>0</v>
      </c>
      <c r="G83" s="67">
        <f t="shared" ref="G83:G99" si="15">F83*$K$12</f>
        <v>0</v>
      </c>
      <c r="H83" s="67">
        <f t="shared" ref="H83:H99" si="16">F83*(1-$K$12)</f>
        <v>0</v>
      </c>
      <c r="I83" s="67">
        <f t="shared" ref="I83:I99" si="17">G83+I82*$K$10</f>
        <v>9.1274483987735508E-2</v>
      </c>
      <c r="J83" s="67">
        <f t="shared" ref="J83:J99" si="18">I82*(1-$K$10)+H83</f>
        <v>6.6181468288678009E-3</v>
      </c>
      <c r="K83" s="100">
        <f t="shared" si="6"/>
        <v>4.4120978859118667E-3</v>
      </c>
      <c r="O83" s="96">
        <f>Amnt_Deposited!B78</f>
        <v>2064</v>
      </c>
      <c r="P83" s="99">
        <f>Amnt_Deposited!D78</f>
        <v>0</v>
      </c>
      <c r="Q83" s="284">
        <f>MCF!R82</f>
        <v>0.8</v>
      </c>
      <c r="R83" s="67">
        <f t="shared" ref="R83:R99" si="19">P83*$W$6*DOCF*Q83</f>
        <v>0</v>
      </c>
      <c r="S83" s="67">
        <f t="shared" si="7"/>
        <v>0</v>
      </c>
      <c r="T83" s="67">
        <f t="shared" si="8"/>
        <v>0</v>
      </c>
      <c r="U83" s="67">
        <f t="shared" si="9"/>
        <v>0.18858364460275925</v>
      </c>
      <c r="V83" s="67">
        <f t="shared" si="10"/>
        <v>1.3673857084437602E-2</v>
      </c>
      <c r="W83" s="100">
        <f t="shared" si="11"/>
        <v>9.1159047229584008E-3</v>
      </c>
    </row>
    <row r="84" spans="2:23">
      <c r="B84" s="96">
        <f>Amnt_Deposited!B79</f>
        <v>2065</v>
      </c>
      <c r="C84" s="99">
        <f>Amnt_Deposited!D79</f>
        <v>0</v>
      </c>
      <c r="D84" s="418">
        <f>Dry_Matter_Content!D71</f>
        <v>0.44</v>
      </c>
      <c r="E84" s="284">
        <f>MCF!R83</f>
        <v>0.8</v>
      </c>
      <c r="F84" s="67">
        <f t="shared" si="14"/>
        <v>0</v>
      </c>
      <c r="G84" s="67">
        <f t="shared" si="15"/>
        <v>0</v>
      </c>
      <c r="H84" s="67">
        <f t="shared" si="16"/>
        <v>0</v>
      </c>
      <c r="I84" s="67">
        <f t="shared" si="17"/>
        <v>8.5103764785269015E-2</v>
      </c>
      <c r="J84" s="67">
        <f t="shared" si="18"/>
        <v>6.170719202466487E-3</v>
      </c>
      <c r="K84" s="100">
        <f t="shared" si="6"/>
        <v>4.1138128016443244E-3</v>
      </c>
      <c r="O84" s="96">
        <f>Amnt_Deposited!B79</f>
        <v>2065</v>
      </c>
      <c r="P84" s="99">
        <f>Amnt_Deposited!D79</f>
        <v>0</v>
      </c>
      <c r="Q84" s="284">
        <f>MCF!R83</f>
        <v>0.8</v>
      </c>
      <c r="R84" s="67">
        <f t="shared" si="19"/>
        <v>0</v>
      </c>
      <c r="S84" s="67">
        <f t="shared" si="7"/>
        <v>0</v>
      </c>
      <c r="T84" s="67">
        <f t="shared" si="8"/>
        <v>0</v>
      </c>
      <c r="U84" s="67">
        <f t="shared" si="9"/>
        <v>0.17583422476295246</v>
      </c>
      <c r="V84" s="67">
        <f t="shared" si="10"/>
        <v>1.2749419839806788E-2</v>
      </c>
      <c r="W84" s="100">
        <f t="shared" si="11"/>
        <v>8.4996132265378575E-3</v>
      </c>
    </row>
    <row r="85" spans="2:23">
      <c r="B85" s="96">
        <f>Amnt_Deposited!B80</f>
        <v>2066</v>
      </c>
      <c r="C85" s="99">
        <f>Amnt_Deposited!D80</f>
        <v>0</v>
      </c>
      <c r="D85" s="418">
        <f>Dry_Matter_Content!D72</f>
        <v>0.44</v>
      </c>
      <c r="E85" s="284">
        <f>MCF!R84</f>
        <v>0.8</v>
      </c>
      <c r="F85" s="67">
        <f t="shared" si="14"/>
        <v>0</v>
      </c>
      <c r="G85" s="67">
        <f t="shared" si="15"/>
        <v>0</v>
      </c>
      <c r="H85" s="67">
        <f t="shared" si="16"/>
        <v>0</v>
      </c>
      <c r="I85" s="67">
        <f t="shared" si="17"/>
        <v>7.93502243365143E-2</v>
      </c>
      <c r="J85" s="67">
        <f t="shared" si="18"/>
        <v>5.7535404487547145E-3</v>
      </c>
      <c r="K85" s="100">
        <f t="shared" ref="K85:K99" si="20">J85*CH4_fraction*conv</f>
        <v>3.835693632503143E-3</v>
      </c>
      <c r="O85" s="96">
        <f>Amnt_Deposited!B80</f>
        <v>2066</v>
      </c>
      <c r="P85" s="99">
        <f>Amnt_Deposited!D80</f>
        <v>0</v>
      </c>
      <c r="Q85" s="284">
        <f>MCF!R84</f>
        <v>0.8</v>
      </c>
      <c r="R85" s="67">
        <f t="shared" si="19"/>
        <v>0</v>
      </c>
      <c r="S85" s="67">
        <f t="shared" ref="S85:S98" si="21">R85*$W$12</f>
        <v>0</v>
      </c>
      <c r="T85" s="67">
        <f t="shared" ref="T85:T98" si="22">R85*(1-$W$12)</f>
        <v>0</v>
      </c>
      <c r="U85" s="67">
        <f t="shared" ref="U85:U98" si="23">S85+U84*$W$10</f>
        <v>0.16394674449693034</v>
      </c>
      <c r="V85" s="67">
        <f t="shared" ref="V85:V98" si="24">U84*(1-$W$10)+T85</f>
        <v>1.1887480266022134E-2</v>
      </c>
      <c r="W85" s="100">
        <f t="shared" ref="W85:W99" si="25">V85*CH4_fraction*conv</f>
        <v>7.9249868440147558E-3</v>
      </c>
    </row>
    <row r="86" spans="2:23">
      <c r="B86" s="96">
        <f>Amnt_Deposited!B81</f>
        <v>2067</v>
      </c>
      <c r="C86" s="99">
        <f>Amnt_Deposited!D81</f>
        <v>0</v>
      </c>
      <c r="D86" s="418">
        <f>Dry_Matter_Content!D73</f>
        <v>0.44</v>
      </c>
      <c r="E86" s="284">
        <f>MCF!R85</f>
        <v>0.8</v>
      </c>
      <c r="F86" s="67">
        <f t="shared" si="14"/>
        <v>0</v>
      </c>
      <c r="G86" s="67">
        <f t="shared" si="15"/>
        <v>0</v>
      </c>
      <c r="H86" s="67">
        <f t="shared" si="16"/>
        <v>0</v>
      </c>
      <c r="I86" s="67">
        <f t="shared" si="17"/>
        <v>7.3985658779516503E-2</v>
      </c>
      <c r="J86" s="67">
        <f t="shared" si="18"/>
        <v>5.3645655569977916E-3</v>
      </c>
      <c r="K86" s="100">
        <f t="shared" si="20"/>
        <v>3.5763770379985274E-3</v>
      </c>
      <c r="O86" s="96">
        <f>Amnt_Deposited!B81</f>
        <v>2067</v>
      </c>
      <c r="P86" s="99">
        <f>Amnt_Deposited!D81</f>
        <v>0</v>
      </c>
      <c r="Q86" s="284">
        <f>MCF!R85</f>
        <v>0.8</v>
      </c>
      <c r="R86" s="67">
        <f t="shared" si="19"/>
        <v>0</v>
      </c>
      <c r="S86" s="67">
        <f t="shared" si="21"/>
        <v>0</v>
      </c>
      <c r="T86" s="67">
        <f t="shared" si="22"/>
        <v>0</v>
      </c>
      <c r="U86" s="67">
        <f t="shared" si="23"/>
        <v>0.15286293136263737</v>
      </c>
      <c r="V86" s="67">
        <f t="shared" si="24"/>
        <v>1.1083813134292957E-2</v>
      </c>
      <c r="W86" s="100">
        <f t="shared" si="25"/>
        <v>7.3892087561953038E-3</v>
      </c>
    </row>
    <row r="87" spans="2:23">
      <c r="B87" s="96">
        <f>Amnt_Deposited!B82</f>
        <v>2068</v>
      </c>
      <c r="C87" s="99">
        <f>Amnt_Deposited!D82</f>
        <v>0</v>
      </c>
      <c r="D87" s="418">
        <f>Dry_Matter_Content!D74</f>
        <v>0.44</v>
      </c>
      <c r="E87" s="284">
        <f>MCF!R86</f>
        <v>0.8</v>
      </c>
      <c r="F87" s="67">
        <f t="shared" si="14"/>
        <v>0</v>
      </c>
      <c r="G87" s="67">
        <f t="shared" si="15"/>
        <v>0</v>
      </c>
      <c r="H87" s="67">
        <f t="shared" si="16"/>
        <v>0</v>
      </c>
      <c r="I87" s="67">
        <f t="shared" si="17"/>
        <v>6.8983771007691444E-2</v>
      </c>
      <c r="J87" s="67">
        <f t="shared" si="18"/>
        <v>5.0018877718250518E-3</v>
      </c>
      <c r="K87" s="100">
        <f t="shared" si="20"/>
        <v>3.3345918478833677E-3</v>
      </c>
      <c r="O87" s="96">
        <f>Amnt_Deposited!B82</f>
        <v>2068</v>
      </c>
      <c r="P87" s="99">
        <f>Amnt_Deposited!D82</f>
        <v>0</v>
      </c>
      <c r="Q87" s="284">
        <f>MCF!R86</f>
        <v>0.8</v>
      </c>
      <c r="R87" s="67">
        <f t="shared" si="19"/>
        <v>0</v>
      </c>
      <c r="S87" s="67">
        <f t="shared" si="21"/>
        <v>0</v>
      </c>
      <c r="T87" s="67">
        <f t="shared" si="22"/>
        <v>0</v>
      </c>
      <c r="U87" s="67">
        <f t="shared" si="23"/>
        <v>0.14252845249523025</v>
      </c>
      <c r="V87" s="67">
        <f t="shared" si="24"/>
        <v>1.033447886740713E-2</v>
      </c>
      <c r="W87" s="100">
        <f t="shared" si="25"/>
        <v>6.8896525782714199E-3</v>
      </c>
    </row>
    <row r="88" spans="2:23">
      <c r="B88" s="96">
        <f>Amnt_Deposited!B83</f>
        <v>2069</v>
      </c>
      <c r="C88" s="99">
        <f>Amnt_Deposited!D83</f>
        <v>0</v>
      </c>
      <c r="D88" s="418">
        <f>Dry_Matter_Content!D75</f>
        <v>0.44</v>
      </c>
      <c r="E88" s="284">
        <f>MCF!R87</f>
        <v>0.8</v>
      </c>
      <c r="F88" s="67">
        <f t="shared" si="14"/>
        <v>0</v>
      </c>
      <c r="G88" s="67">
        <f t="shared" si="15"/>
        <v>0</v>
      </c>
      <c r="H88" s="67">
        <f t="shared" si="16"/>
        <v>0</v>
      </c>
      <c r="I88" s="67">
        <f t="shared" si="17"/>
        <v>6.4320041761378635E-2</v>
      </c>
      <c r="J88" s="67">
        <f t="shared" si="18"/>
        <v>4.6637292463128123E-3</v>
      </c>
      <c r="K88" s="100">
        <f t="shared" si="20"/>
        <v>3.1091528308752081E-3</v>
      </c>
      <c r="O88" s="96">
        <f>Amnt_Deposited!B83</f>
        <v>2069</v>
      </c>
      <c r="P88" s="99">
        <f>Amnt_Deposited!D83</f>
        <v>0</v>
      </c>
      <c r="Q88" s="284">
        <f>MCF!R87</f>
        <v>0.8</v>
      </c>
      <c r="R88" s="67">
        <f t="shared" si="19"/>
        <v>0</v>
      </c>
      <c r="S88" s="67">
        <f t="shared" si="21"/>
        <v>0</v>
      </c>
      <c r="T88" s="67">
        <f t="shared" si="22"/>
        <v>0</v>
      </c>
      <c r="U88" s="67">
        <f t="shared" si="23"/>
        <v>0.1328926482673112</v>
      </c>
      <c r="V88" s="67">
        <f t="shared" si="24"/>
        <v>9.6358042279190322E-3</v>
      </c>
      <c r="W88" s="100">
        <f t="shared" si="25"/>
        <v>6.4238694852793545E-3</v>
      </c>
    </row>
    <row r="89" spans="2:23">
      <c r="B89" s="96">
        <f>Amnt_Deposited!B84</f>
        <v>2070</v>
      </c>
      <c r="C89" s="99">
        <f>Amnt_Deposited!D84</f>
        <v>0</v>
      </c>
      <c r="D89" s="418">
        <f>Dry_Matter_Content!D76</f>
        <v>0.44</v>
      </c>
      <c r="E89" s="284">
        <f>MCF!R88</f>
        <v>0.8</v>
      </c>
      <c r="F89" s="67">
        <f t="shared" si="14"/>
        <v>0</v>
      </c>
      <c r="G89" s="67">
        <f t="shared" si="15"/>
        <v>0</v>
      </c>
      <c r="H89" s="67">
        <f t="shared" si="16"/>
        <v>0</v>
      </c>
      <c r="I89" s="67">
        <f t="shared" si="17"/>
        <v>5.997160943440194E-2</v>
      </c>
      <c r="J89" s="67">
        <f t="shared" si="18"/>
        <v>4.3484323269766924E-3</v>
      </c>
      <c r="K89" s="100">
        <f t="shared" si="20"/>
        <v>2.898954884651128E-3</v>
      </c>
      <c r="O89" s="96">
        <f>Amnt_Deposited!B84</f>
        <v>2070</v>
      </c>
      <c r="P89" s="99">
        <f>Amnt_Deposited!D84</f>
        <v>0</v>
      </c>
      <c r="Q89" s="284">
        <f>MCF!R88</f>
        <v>0.8</v>
      </c>
      <c r="R89" s="67">
        <f t="shared" si="19"/>
        <v>0</v>
      </c>
      <c r="S89" s="67">
        <f t="shared" si="21"/>
        <v>0</v>
      </c>
      <c r="T89" s="67">
        <f t="shared" si="22"/>
        <v>0</v>
      </c>
      <c r="U89" s="67">
        <f t="shared" si="23"/>
        <v>0.1239082839553759</v>
      </c>
      <c r="V89" s="67">
        <f t="shared" si="24"/>
        <v>8.9843643119353125E-3</v>
      </c>
      <c r="W89" s="100">
        <f t="shared" si="25"/>
        <v>5.9895762079568747E-3</v>
      </c>
    </row>
    <row r="90" spans="2:23">
      <c r="B90" s="96">
        <f>Amnt_Deposited!B85</f>
        <v>2071</v>
      </c>
      <c r="C90" s="99">
        <f>Amnt_Deposited!D85</f>
        <v>0</v>
      </c>
      <c r="D90" s="418">
        <f>Dry_Matter_Content!D77</f>
        <v>0.44</v>
      </c>
      <c r="E90" s="284">
        <f>MCF!R89</f>
        <v>0.8</v>
      </c>
      <c r="F90" s="67">
        <f t="shared" si="14"/>
        <v>0</v>
      </c>
      <c r="G90" s="67">
        <f t="shared" si="15"/>
        <v>0</v>
      </c>
      <c r="H90" s="67">
        <f t="shared" si="16"/>
        <v>0</v>
      </c>
      <c r="I90" s="67">
        <f t="shared" si="17"/>
        <v>5.5917158006449634E-2</v>
      </c>
      <c r="J90" s="67">
        <f t="shared" si="18"/>
        <v>4.0544514279523096E-3</v>
      </c>
      <c r="K90" s="100">
        <f t="shared" si="20"/>
        <v>2.7029676186348731E-3</v>
      </c>
      <c r="O90" s="96">
        <f>Amnt_Deposited!B85</f>
        <v>2071</v>
      </c>
      <c r="P90" s="99">
        <f>Amnt_Deposited!D85</f>
        <v>0</v>
      </c>
      <c r="Q90" s="284">
        <f>MCF!R89</f>
        <v>0.8</v>
      </c>
      <c r="R90" s="67">
        <f t="shared" si="19"/>
        <v>0</v>
      </c>
      <c r="S90" s="67">
        <f t="shared" si="21"/>
        <v>0</v>
      </c>
      <c r="T90" s="67">
        <f t="shared" si="22"/>
        <v>0</v>
      </c>
      <c r="U90" s="67">
        <f t="shared" si="23"/>
        <v>0.11553131819514385</v>
      </c>
      <c r="V90" s="67">
        <f t="shared" si="24"/>
        <v>8.3769657602320424E-3</v>
      </c>
      <c r="W90" s="100">
        <f t="shared" si="25"/>
        <v>5.5846438401546943E-3</v>
      </c>
    </row>
    <row r="91" spans="2:23">
      <c r="B91" s="96">
        <f>Amnt_Deposited!B86</f>
        <v>2072</v>
      </c>
      <c r="C91" s="99">
        <f>Amnt_Deposited!D86</f>
        <v>0</v>
      </c>
      <c r="D91" s="418">
        <f>Dry_Matter_Content!D78</f>
        <v>0.44</v>
      </c>
      <c r="E91" s="284">
        <f>MCF!R90</f>
        <v>0.8</v>
      </c>
      <c r="F91" s="67">
        <f t="shared" si="14"/>
        <v>0</v>
      </c>
      <c r="G91" s="67">
        <f t="shared" si="15"/>
        <v>0</v>
      </c>
      <c r="H91" s="67">
        <f t="shared" si="16"/>
        <v>0</v>
      </c>
      <c r="I91" s="67">
        <f t="shared" si="17"/>
        <v>5.2136812551918051E-2</v>
      </c>
      <c r="J91" s="67">
        <f t="shared" si="18"/>
        <v>3.7803454545315804E-3</v>
      </c>
      <c r="K91" s="100">
        <f t="shared" si="20"/>
        <v>2.5202303030210536E-3</v>
      </c>
      <c r="O91" s="96">
        <f>Amnt_Deposited!B86</f>
        <v>2072</v>
      </c>
      <c r="P91" s="99">
        <f>Amnt_Deposited!D86</f>
        <v>0</v>
      </c>
      <c r="Q91" s="284">
        <f>MCF!R90</f>
        <v>0.8</v>
      </c>
      <c r="R91" s="67">
        <f t="shared" si="19"/>
        <v>0</v>
      </c>
      <c r="S91" s="67">
        <f t="shared" si="21"/>
        <v>0</v>
      </c>
      <c r="T91" s="67">
        <f t="shared" si="22"/>
        <v>0</v>
      </c>
      <c r="U91" s="67">
        <f t="shared" si="23"/>
        <v>0.10772068709073976</v>
      </c>
      <c r="V91" s="67">
        <f t="shared" si="24"/>
        <v>7.8106311044040906E-3</v>
      </c>
      <c r="W91" s="100">
        <f t="shared" si="25"/>
        <v>5.2070874029360604E-3</v>
      </c>
    </row>
    <row r="92" spans="2:23">
      <c r="B92" s="96">
        <f>Amnt_Deposited!B87</f>
        <v>2073</v>
      </c>
      <c r="C92" s="99">
        <f>Amnt_Deposited!D87</f>
        <v>0</v>
      </c>
      <c r="D92" s="418">
        <f>Dry_Matter_Content!D79</f>
        <v>0.44</v>
      </c>
      <c r="E92" s="284">
        <f>MCF!R91</f>
        <v>0.8</v>
      </c>
      <c r="F92" s="67">
        <f t="shared" si="14"/>
        <v>0</v>
      </c>
      <c r="G92" s="67">
        <f t="shared" si="15"/>
        <v>0</v>
      </c>
      <c r="H92" s="67">
        <f t="shared" si="16"/>
        <v>0</v>
      </c>
      <c r="I92" s="67">
        <f t="shared" si="17"/>
        <v>4.8612041813003264E-2</v>
      </c>
      <c r="J92" s="67">
        <f t="shared" si="18"/>
        <v>3.5247707389147883E-3</v>
      </c>
      <c r="K92" s="100">
        <f t="shared" si="20"/>
        <v>2.3498471592765255E-3</v>
      </c>
      <c r="O92" s="96">
        <f>Amnt_Deposited!B87</f>
        <v>2073</v>
      </c>
      <c r="P92" s="99">
        <f>Amnt_Deposited!D87</f>
        <v>0</v>
      </c>
      <c r="Q92" s="284">
        <f>MCF!R91</f>
        <v>0.8</v>
      </c>
      <c r="R92" s="67">
        <f t="shared" si="19"/>
        <v>0</v>
      </c>
      <c r="S92" s="67">
        <f t="shared" si="21"/>
        <v>0</v>
      </c>
      <c r="T92" s="67">
        <f t="shared" si="22"/>
        <v>0</v>
      </c>
      <c r="U92" s="67">
        <f t="shared" si="23"/>
        <v>0.10043810291942822</v>
      </c>
      <c r="V92" s="67">
        <f t="shared" si="24"/>
        <v>7.2825841713115447E-3</v>
      </c>
      <c r="W92" s="100">
        <f t="shared" si="25"/>
        <v>4.8550561142076962E-3</v>
      </c>
    </row>
    <row r="93" spans="2:23">
      <c r="B93" s="96">
        <f>Amnt_Deposited!B88</f>
        <v>2074</v>
      </c>
      <c r="C93" s="99">
        <f>Amnt_Deposited!D88</f>
        <v>0</v>
      </c>
      <c r="D93" s="418">
        <f>Dry_Matter_Content!D80</f>
        <v>0.44</v>
      </c>
      <c r="E93" s="284">
        <f>MCF!R92</f>
        <v>0.8</v>
      </c>
      <c r="F93" s="67">
        <f t="shared" si="14"/>
        <v>0</v>
      </c>
      <c r="G93" s="67">
        <f t="shared" si="15"/>
        <v>0</v>
      </c>
      <c r="H93" s="67">
        <f t="shared" si="16"/>
        <v>0</v>
      </c>
      <c r="I93" s="67">
        <f t="shared" si="17"/>
        <v>4.532556735945379E-2</v>
      </c>
      <c r="J93" s="67">
        <f t="shared" si="18"/>
        <v>3.2864744535494716E-3</v>
      </c>
      <c r="K93" s="100">
        <f t="shared" si="20"/>
        <v>2.1909829690329808E-3</v>
      </c>
      <c r="O93" s="96">
        <f>Amnt_Deposited!B88</f>
        <v>2074</v>
      </c>
      <c r="P93" s="99">
        <f>Amnt_Deposited!D88</f>
        <v>0</v>
      </c>
      <c r="Q93" s="284">
        <f>MCF!R92</f>
        <v>0.8</v>
      </c>
      <c r="R93" s="67">
        <f t="shared" si="19"/>
        <v>0</v>
      </c>
      <c r="S93" s="67">
        <f t="shared" si="21"/>
        <v>0</v>
      </c>
      <c r="T93" s="67">
        <f t="shared" si="22"/>
        <v>0</v>
      </c>
      <c r="U93" s="67">
        <f t="shared" si="23"/>
        <v>9.3647866445152453E-2</v>
      </c>
      <c r="V93" s="67">
        <f t="shared" si="24"/>
        <v>6.7902364742757661E-3</v>
      </c>
      <c r="W93" s="100">
        <f t="shared" si="25"/>
        <v>4.5268243161838435E-3</v>
      </c>
    </row>
    <row r="94" spans="2:23">
      <c r="B94" s="96">
        <f>Amnt_Deposited!B89</f>
        <v>2075</v>
      </c>
      <c r="C94" s="99">
        <f>Amnt_Deposited!D89</f>
        <v>0</v>
      </c>
      <c r="D94" s="418">
        <f>Dry_Matter_Content!D81</f>
        <v>0.44</v>
      </c>
      <c r="E94" s="284">
        <f>MCF!R93</f>
        <v>0.8</v>
      </c>
      <c r="F94" s="67">
        <f t="shared" si="14"/>
        <v>0</v>
      </c>
      <c r="G94" s="67">
        <f t="shared" si="15"/>
        <v>0</v>
      </c>
      <c r="H94" s="67">
        <f t="shared" si="16"/>
        <v>0</v>
      </c>
      <c r="I94" s="67">
        <f t="shared" si="17"/>
        <v>4.2261278889685484E-2</v>
      </c>
      <c r="J94" s="67">
        <f t="shared" si="18"/>
        <v>3.0642884697683055E-3</v>
      </c>
      <c r="K94" s="100">
        <f t="shared" si="20"/>
        <v>2.042858979845537E-3</v>
      </c>
      <c r="O94" s="96">
        <f>Amnt_Deposited!B89</f>
        <v>2075</v>
      </c>
      <c r="P94" s="99">
        <f>Amnt_Deposited!D89</f>
        <v>0</v>
      </c>
      <c r="Q94" s="284">
        <f>MCF!R93</f>
        <v>0.8</v>
      </c>
      <c r="R94" s="67">
        <f t="shared" si="19"/>
        <v>0</v>
      </c>
      <c r="S94" s="67">
        <f t="shared" si="21"/>
        <v>0</v>
      </c>
      <c r="T94" s="67">
        <f t="shared" si="22"/>
        <v>0</v>
      </c>
      <c r="U94" s="67">
        <f t="shared" si="23"/>
        <v>8.7316691920837769E-2</v>
      </c>
      <c r="V94" s="67">
        <f t="shared" si="24"/>
        <v>6.3311745243146804E-3</v>
      </c>
      <c r="W94" s="100">
        <f t="shared" si="25"/>
        <v>4.2207830162097866E-3</v>
      </c>
    </row>
    <row r="95" spans="2:23">
      <c r="B95" s="96">
        <f>Amnt_Deposited!B90</f>
        <v>2076</v>
      </c>
      <c r="C95" s="99">
        <f>Amnt_Deposited!D90</f>
        <v>0</v>
      </c>
      <c r="D95" s="418">
        <f>Dry_Matter_Content!D82</f>
        <v>0.44</v>
      </c>
      <c r="E95" s="284">
        <f>MCF!R94</f>
        <v>0.8</v>
      </c>
      <c r="F95" s="67">
        <f t="shared" si="14"/>
        <v>0</v>
      </c>
      <c r="G95" s="67">
        <f t="shared" si="15"/>
        <v>0</v>
      </c>
      <c r="H95" s="67">
        <f t="shared" si="16"/>
        <v>0</v>
      </c>
      <c r="I95" s="67">
        <f t="shared" si="17"/>
        <v>3.9404155258064462E-2</v>
      </c>
      <c r="J95" s="67">
        <f t="shared" si="18"/>
        <v>2.8571236316210233E-3</v>
      </c>
      <c r="K95" s="100">
        <f t="shared" si="20"/>
        <v>1.9047490877473487E-3</v>
      </c>
      <c r="O95" s="96">
        <f>Amnt_Deposited!B90</f>
        <v>2076</v>
      </c>
      <c r="P95" s="99">
        <f>Amnt_Deposited!D90</f>
        <v>0</v>
      </c>
      <c r="Q95" s="284">
        <f>MCF!R94</f>
        <v>0.8</v>
      </c>
      <c r="R95" s="67">
        <f t="shared" si="19"/>
        <v>0</v>
      </c>
      <c r="S95" s="67">
        <f t="shared" si="21"/>
        <v>0</v>
      </c>
      <c r="T95" s="67">
        <f t="shared" si="22"/>
        <v>0</v>
      </c>
      <c r="U95" s="67">
        <f t="shared" si="23"/>
        <v>8.1413543921620785E-2</v>
      </c>
      <c r="V95" s="67">
        <f t="shared" si="24"/>
        <v>5.9031479992169896E-3</v>
      </c>
      <c r="W95" s="100">
        <f t="shared" si="25"/>
        <v>3.9354319994779931E-3</v>
      </c>
    </row>
    <row r="96" spans="2:23">
      <c r="B96" s="96">
        <f>Amnt_Deposited!B91</f>
        <v>2077</v>
      </c>
      <c r="C96" s="99">
        <f>Amnt_Deposited!D91</f>
        <v>0</v>
      </c>
      <c r="D96" s="418">
        <f>Dry_Matter_Content!D83</f>
        <v>0.44</v>
      </c>
      <c r="E96" s="284">
        <f>MCF!R95</f>
        <v>0.8</v>
      </c>
      <c r="F96" s="67">
        <f t="shared" si="14"/>
        <v>0</v>
      </c>
      <c r="G96" s="67">
        <f t="shared" si="15"/>
        <v>0</v>
      </c>
      <c r="H96" s="67">
        <f t="shared" si="16"/>
        <v>0</v>
      </c>
      <c r="I96" s="67">
        <f t="shared" si="17"/>
        <v>3.6740190841233783E-2</v>
      </c>
      <c r="J96" s="67">
        <f t="shared" si="18"/>
        <v>2.6639644168306811E-3</v>
      </c>
      <c r="K96" s="100">
        <f t="shared" si="20"/>
        <v>1.7759762778871207E-3</v>
      </c>
      <c r="O96" s="96">
        <f>Amnt_Deposited!B91</f>
        <v>2077</v>
      </c>
      <c r="P96" s="99">
        <f>Amnt_Deposited!D91</f>
        <v>0</v>
      </c>
      <c r="Q96" s="284">
        <f>MCF!R95</f>
        <v>0.8</v>
      </c>
      <c r="R96" s="67">
        <f t="shared" si="19"/>
        <v>0</v>
      </c>
      <c r="S96" s="67">
        <f t="shared" si="21"/>
        <v>0</v>
      </c>
      <c r="T96" s="67">
        <f t="shared" si="22"/>
        <v>0</v>
      </c>
      <c r="U96" s="67">
        <f t="shared" si="23"/>
        <v>7.5909485209160701E-2</v>
      </c>
      <c r="V96" s="67">
        <f t="shared" si="24"/>
        <v>5.5040587124600849E-3</v>
      </c>
      <c r="W96" s="100">
        <f t="shared" si="25"/>
        <v>3.6693724749733898E-3</v>
      </c>
    </row>
    <row r="97" spans="2:23">
      <c r="B97" s="96">
        <f>Amnt_Deposited!B92</f>
        <v>2078</v>
      </c>
      <c r="C97" s="99">
        <f>Amnt_Deposited!D92</f>
        <v>0</v>
      </c>
      <c r="D97" s="418">
        <f>Dry_Matter_Content!D84</f>
        <v>0.44</v>
      </c>
      <c r="E97" s="284">
        <f>MCF!R96</f>
        <v>0.8</v>
      </c>
      <c r="F97" s="67">
        <f t="shared" si="14"/>
        <v>0</v>
      </c>
      <c r="G97" s="67">
        <f t="shared" si="15"/>
        <v>0</v>
      </c>
      <c r="H97" s="67">
        <f t="shared" si="16"/>
        <v>0</v>
      </c>
      <c r="I97" s="67">
        <f t="shared" si="17"/>
        <v>3.4256326882531503E-2</v>
      </c>
      <c r="J97" s="67">
        <f t="shared" si="18"/>
        <v>2.483863958702281E-3</v>
      </c>
      <c r="K97" s="100">
        <f t="shared" si="20"/>
        <v>1.6559093058015205E-3</v>
      </c>
      <c r="O97" s="96">
        <f>Amnt_Deposited!B92</f>
        <v>2078</v>
      </c>
      <c r="P97" s="99">
        <f>Amnt_Deposited!D92</f>
        <v>0</v>
      </c>
      <c r="Q97" s="284">
        <f>MCF!R96</f>
        <v>0.8</v>
      </c>
      <c r="R97" s="67">
        <f t="shared" si="19"/>
        <v>0</v>
      </c>
      <c r="S97" s="67">
        <f t="shared" si="21"/>
        <v>0</v>
      </c>
      <c r="T97" s="67">
        <f t="shared" si="22"/>
        <v>0</v>
      </c>
      <c r="U97" s="67">
        <f t="shared" si="23"/>
        <v>7.0777534881263426E-2</v>
      </c>
      <c r="V97" s="67">
        <f t="shared" si="24"/>
        <v>5.1319503278972741E-3</v>
      </c>
      <c r="W97" s="100">
        <f t="shared" si="25"/>
        <v>3.4213002185981825E-3</v>
      </c>
    </row>
    <row r="98" spans="2:23">
      <c r="B98" s="96">
        <f>Amnt_Deposited!B93</f>
        <v>2079</v>
      </c>
      <c r="C98" s="99">
        <f>Amnt_Deposited!D93</f>
        <v>0</v>
      </c>
      <c r="D98" s="418">
        <f>Dry_Matter_Content!D85</f>
        <v>0.44</v>
      </c>
      <c r="E98" s="284">
        <f>MCF!R97</f>
        <v>0.8</v>
      </c>
      <c r="F98" s="67">
        <f t="shared" si="14"/>
        <v>0</v>
      </c>
      <c r="G98" s="67">
        <f t="shared" si="15"/>
        <v>0</v>
      </c>
      <c r="H98" s="67">
        <f t="shared" si="16"/>
        <v>0</v>
      </c>
      <c r="I98" s="67">
        <f t="shared" si="17"/>
        <v>3.1940387477950374E-2</v>
      </c>
      <c r="J98" s="67">
        <f t="shared" si="18"/>
        <v>2.3159394045811302E-3</v>
      </c>
      <c r="K98" s="100">
        <f t="shared" si="20"/>
        <v>1.5439596030540868E-3</v>
      </c>
      <c r="O98" s="96">
        <f>Amnt_Deposited!B93</f>
        <v>2079</v>
      </c>
      <c r="P98" s="99">
        <f>Amnt_Deposited!D93</f>
        <v>0</v>
      </c>
      <c r="Q98" s="284">
        <f>MCF!R97</f>
        <v>0.8</v>
      </c>
      <c r="R98" s="67">
        <f t="shared" si="19"/>
        <v>0</v>
      </c>
      <c r="S98" s="67">
        <f t="shared" si="21"/>
        <v>0</v>
      </c>
      <c r="T98" s="67">
        <f t="shared" si="22"/>
        <v>0</v>
      </c>
      <c r="U98" s="67">
        <f t="shared" si="23"/>
        <v>6.5992536111467701E-2</v>
      </c>
      <c r="V98" s="67">
        <f t="shared" si="24"/>
        <v>4.7849987697957232E-3</v>
      </c>
      <c r="W98" s="100">
        <f t="shared" si="25"/>
        <v>3.1899991798638155E-3</v>
      </c>
    </row>
    <row r="99" spans="2:23" ht="13.5" thickBot="1">
      <c r="B99" s="97">
        <f>Amnt_Deposited!B94</f>
        <v>2080</v>
      </c>
      <c r="C99" s="101">
        <f>Amnt_Deposited!D94</f>
        <v>0</v>
      </c>
      <c r="D99" s="419">
        <f>Dry_Matter_Content!D86</f>
        <v>0.44</v>
      </c>
      <c r="E99" s="285">
        <f>MCF!R98</f>
        <v>0.8</v>
      </c>
      <c r="F99" s="68">
        <f t="shared" si="14"/>
        <v>0</v>
      </c>
      <c r="G99" s="68">
        <f t="shared" si="15"/>
        <v>0</v>
      </c>
      <c r="H99" s="68">
        <f t="shared" si="16"/>
        <v>0</v>
      </c>
      <c r="I99" s="68">
        <f t="shared" si="17"/>
        <v>2.9781019889842268E-2</v>
      </c>
      <c r="J99" s="68">
        <f t="shared" si="18"/>
        <v>2.1593675881081075E-3</v>
      </c>
      <c r="K99" s="102">
        <f t="shared" si="20"/>
        <v>1.4395783920720716E-3</v>
      </c>
      <c r="O99" s="97">
        <f>Amnt_Deposited!B94</f>
        <v>2080</v>
      </c>
      <c r="P99" s="101">
        <f>Amnt_Deposited!D94</f>
        <v>0</v>
      </c>
      <c r="Q99" s="285">
        <f>MCF!R98</f>
        <v>0.8</v>
      </c>
      <c r="R99" s="68">
        <f t="shared" si="19"/>
        <v>0</v>
      </c>
      <c r="S99" s="68">
        <f>R99*$W$12</f>
        <v>0</v>
      </c>
      <c r="T99" s="68">
        <f>R99*(1-$W$12)</f>
        <v>0</v>
      </c>
      <c r="U99" s="68">
        <f>S99+U98*$W$10</f>
        <v>6.1531032830252602E-2</v>
      </c>
      <c r="V99" s="68">
        <f>U98*(1-$W$10)+T99</f>
        <v>4.4615032812150976E-3</v>
      </c>
      <c r="W99" s="102">
        <f t="shared" si="25"/>
        <v>2.974335520810065E-3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1.0827626202360001</v>
      </c>
      <c r="D19" s="416">
        <f>Dry_Matter_Content!E6</f>
        <v>0.44</v>
      </c>
      <c r="E19" s="283">
        <f>MCF!R18</f>
        <v>0.8</v>
      </c>
      <c r="F19" s="130">
        <f t="shared" ref="F19:F82" si="0">C19*D19*$K$6*DOCF*E19</f>
        <v>0.11433973269692162</v>
      </c>
      <c r="G19" s="65">
        <f t="shared" ref="G19:G82" si="1">F19*$K$12</f>
        <v>0.11433973269692162</v>
      </c>
      <c r="H19" s="65">
        <f t="shared" ref="H19:H82" si="2">F19*(1-$K$12)</f>
        <v>0</v>
      </c>
      <c r="I19" s="65">
        <f t="shared" ref="I19:I82" si="3">G19+I18*$K$10</f>
        <v>0.11433973269692162</v>
      </c>
      <c r="J19" s="65">
        <f t="shared" ref="J19:J82" si="4">I18*(1-$K$10)+H19</f>
        <v>0</v>
      </c>
      <c r="K19" s="66">
        <f>J19*CH4_fraction*conv</f>
        <v>0</v>
      </c>
      <c r="O19" s="95">
        <f>Amnt_Deposited!B14</f>
        <v>2000</v>
      </c>
      <c r="P19" s="98">
        <f>Amnt_Deposited!E14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1.108575058932</v>
      </c>
      <c r="D20" s="418">
        <f>Dry_Matter_Content!E7</f>
        <v>0.44</v>
      </c>
      <c r="E20" s="284">
        <f>MCF!R19</f>
        <v>0.8</v>
      </c>
      <c r="F20" s="67">
        <f t="shared" si="0"/>
        <v>0.1170655262232192</v>
      </c>
      <c r="G20" s="67">
        <f t="shared" si="1"/>
        <v>0.1170655262232192</v>
      </c>
      <c r="H20" s="67">
        <f t="shared" si="2"/>
        <v>0</v>
      </c>
      <c r="I20" s="67">
        <f t="shared" si="3"/>
        <v>0.2135299358386471</v>
      </c>
      <c r="J20" s="67">
        <f t="shared" si="4"/>
        <v>1.7875323081493703E-2</v>
      </c>
      <c r="K20" s="100">
        <f>J20*CH4_fraction*conv</f>
        <v>1.1916882054329135E-2</v>
      </c>
      <c r="M20" s="393"/>
      <c r="O20" s="96">
        <f>Amnt_Deposited!B15</f>
        <v>2001</v>
      </c>
      <c r="P20" s="99">
        <f>Amnt_Deposited!E15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1.1302762743360002</v>
      </c>
      <c r="D21" s="418">
        <f>Dry_Matter_Content!E8</f>
        <v>0.44</v>
      </c>
      <c r="E21" s="284">
        <f>MCF!R20</f>
        <v>0.8</v>
      </c>
      <c r="F21" s="67">
        <f t="shared" si="0"/>
        <v>0.11935717456988162</v>
      </c>
      <c r="G21" s="67">
        <f t="shared" si="1"/>
        <v>0.11935717456988162</v>
      </c>
      <c r="H21" s="67">
        <f t="shared" si="2"/>
        <v>0</v>
      </c>
      <c r="I21" s="67">
        <f t="shared" si="3"/>
        <v>0.29950486872703141</v>
      </c>
      <c r="J21" s="67">
        <f t="shared" si="4"/>
        <v>3.3382241681497317E-2</v>
      </c>
      <c r="K21" s="100">
        <f t="shared" ref="K21:K84" si="6">J21*CH4_fraction*conv</f>
        <v>2.2254827787664876E-2</v>
      </c>
      <c r="O21" s="96">
        <f>Amnt_Deposited!B16</f>
        <v>2002</v>
      </c>
      <c r="P21" s="99">
        <f>Amnt_Deposited!E16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1.1424270464640001</v>
      </c>
      <c r="D22" s="418">
        <f>Dry_Matter_Content!E9</f>
        <v>0.44</v>
      </c>
      <c r="E22" s="284">
        <f>MCF!R21</f>
        <v>0.8</v>
      </c>
      <c r="F22" s="67">
        <f t="shared" si="0"/>
        <v>0.12064029610659839</v>
      </c>
      <c r="G22" s="67">
        <f t="shared" si="1"/>
        <v>0.12064029610659839</v>
      </c>
      <c r="H22" s="67">
        <f t="shared" si="2"/>
        <v>0</v>
      </c>
      <c r="I22" s="67">
        <f t="shared" si="3"/>
        <v>0.37332201625091332</v>
      </c>
      <c r="J22" s="67">
        <f t="shared" si="4"/>
        <v>4.6823148582716481E-2</v>
      </c>
      <c r="K22" s="100">
        <f t="shared" si="6"/>
        <v>3.1215432388477654E-2</v>
      </c>
      <c r="N22" s="258"/>
      <c r="O22" s="96">
        <f>Amnt_Deposited!B17</f>
        <v>2003</v>
      </c>
      <c r="P22" s="99">
        <f>Amnt_Deposited!E17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1.1726767435680001</v>
      </c>
      <c r="D23" s="418">
        <f>Dry_Matter_Content!E10</f>
        <v>0.44</v>
      </c>
      <c r="E23" s="284">
        <f>MCF!R22</f>
        <v>0.8</v>
      </c>
      <c r="F23" s="67">
        <f t="shared" si="0"/>
        <v>0.12383466412078081</v>
      </c>
      <c r="G23" s="67">
        <f t="shared" si="1"/>
        <v>0.12383466412078081</v>
      </c>
      <c r="H23" s="67">
        <f t="shared" si="2"/>
        <v>0</v>
      </c>
      <c r="I23" s="67">
        <f t="shared" si="3"/>
        <v>0.43879331449249975</v>
      </c>
      <c r="J23" s="67">
        <f t="shared" si="4"/>
        <v>5.8363365879194357E-2</v>
      </c>
      <c r="K23" s="100">
        <f t="shared" si="6"/>
        <v>3.8908910586129566E-2</v>
      </c>
      <c r="N23" s="258"/>
      <c r="O23" s="96">
        <f>Amnt_Deposited!B18</f>
        <v>2004</v>
      </c>
      <c r="P23" s="99">
        <f>Amnt_Deposited!E18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1.2221386562880001</v>
      </c>
      <c r="D24" s="418">
        <f>Dry_Matter_Content!E11</f>
        <v>0.44</v>
      </c>
      <c r="E24" s="284">
        <f>MCF!R23</f>
        <v>0.8</v>
      </c>
      <c r="F24" s="67">
        <f t="shared" si="0"/>
        <v>0.1290578421040128</v>
      </c>
      <c r="G24" s="67">
        <f t="shared" si="1"/>
        <v>0.1290578421040128</v>
      </c>
      <c r="H24" s="67">
        <f t="shared" si="2"/>
        <v>0</v>
      </c>
      <c r="I24" s="67">
        <f t="shared" si="3"/>
        <v>0.4992523232990469</v>
      </c>
      <c r="J24" s="67">
        <f t="shared" si="4"/>
        <v>6.8598833297465633E-2</v>
      </c>
      <c r="K24" s="100">
        <f t="shared" si="6"/>
        <v>4.5732555531643751E-2</v>
      </c>
      <c r="N24" s="258"/>
      <c r="O24" s="96">
        <f>Amnt_Deposited!B19</f>
        <v>2005</v>
      </c>
      <c r="P24" s="99">
        <f>Amnt_Deposited!E19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1.238830063812</v>
      </c>
      <c r="D25" s="418">
        <f>Dry_Matter_Content!E12</f>
        <v>0.44</v>
      </c>
      <c r="E25" s="284">
        <f>MCF!R24</f>
        <v>0.8</v>
      </c>
      <c r="F25" s="67">
        <f t="shared" si="0"/>
        <v>0.1308204547385472</v>
      </c>
      <c r="G25" s="67">
        <f t="shared" si="1"/>
        <v>0.1308204547385472</v>
      </c>
      <c r="H25" s="67">
        <f t="shared" si="2"/>
        <v>0</v>
      </c>
      <c r="I25" s="67">
        <f t="shared" si="3"/>
        <v>0.552022074509956</v>
      </c>
      <c r="J25" s="67">
        <f t="shared" si="4"/>
        <v>7.805070352763803E-2</v>
      </c>
      <c r="K25" s="100">
        <f t="shared" si="6"/>
        <v>5.2033802351758682E-2</v>
      </c>
      <c r="N25" s="258"/>
      <c r="O25" s="96">
        <f>Amnt_Deposited!B20</f>
        <v>2006</v>
      </c>
      <c r="P25" s="99">
        <f>Amnt_Deposited!E20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1.255211340372</v>
      </c>
      <c r="D26" s="418">
        <f>Dry_Matter_Content!E13</f>
        <v>0.44</v>
      </c>
      <c r="E26" s="284">
        <f>MCF!R25</f>
        <v>0.8</v>
      </c>
      <c r="F26" s="67">
        <f t="shared" si="0"/>
        <v>0.1325503175432832</v>
      </c>
      <c r="G26" s="67">
        <f t="shared" si="1"/>
        <v>0.1325503175432832</v>
      </c>
      <c r="H26" s="67">
        <f t="shared" si="2"/>
        <v>0</v>
      </c>
      <c r="I26" s="67">
        <f t="shared" si="3"/>
        <v>0.59827191979188044</v>
      </c>
      <c r="J26" s="67">
        <f t="shared" si="4"/>
        <v>8.6300472261358716E-2</v>
      </c>
      <c r="K26" s="100">
        <f t="shared" si="6"/>
        <v>5.7533648174239144E-2</v>
      </c>
      <c r="N26" s="258"/>
      <c r="O26" s="96">
        <f>Amnt_Deposited!B21</f>
        <v>2007</v>
      </c>
      <c r="P26" s="99">
        <f>Amnt_Deposited!E21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1.271155252752</v>
      </c>
      <c r="D27" s="418">
        <f>Dry_Matter_Content!E14</f>
        <v>0.44</v>
      </c>
      <c r="E27" s="284">
        <f>MCF!R26</f>
        <v>0.8</v>
      </c>
      <c r="F27" s="67">
        <f t="shared" si="0"/>
        <v>0.1342339946906112</v>
      </c>
      <c r="G27" s="67">
        <f t="shared" si="1"/>
        <v>0.1342339946906112</v>
      </c>
      <c r="H27" s="67">
        <f t="shared" si="2"/>
        <v>0</v>
      </c>
      <c r="I27" s="67">
        <f t="shared" si="3"/>
        <v>0.6389749641765945</v>
      </c>
      <c r="J27" s="67">
        <f t="shared" si="4"/>
        <v>9.353095030589724E-2</v>
      </c>
      <c r="K27" s="100">
        <f t="shared" si="6"/>
        <v>6.235396687059816E-2</v>
      </c>
      <c r="N27" s="258"/>
      <c r="O27" s="96">
        <f>Amnt_Deposited!B22</f>
        <v>2008</v>
      </c>
      <c r="P27" s="99">
        <f>Amnt_Deposited!E22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1.2864709511280001</v>
      </c>
      <c r="D28" s="418">
        <f>Dry_Matter_Content!E15</f>
        <v>0.44</v>
      </c>
      <c r="E28" s="284">
        <f>MCF!R27</f>
        <v>0.8</v>
      </c>
      <c r="F28" s="67">
        <f t="shared" si="0"/>
        <v>0.13585133243911682</v>
      </c>
      <c r="G28" s="67">
        <f t="shared" si="1"/>
        <v>0.13585133243911682</v>
      </c>
      <c r="H28" s="67">
        <f t="shared" si="2"/>
        <v>0</v>
      </c>
      <c r="I28" s="67">
        <f t="shared" si="3"/>
        <v>0.67493202840084432</v>
      </c>
      <c r="J28" s="67">
        <f t="shared" si="4"/>
        <v>9.9894268214867049E-2</v>
      </c>
      <c r="K28" s="100">
        <f t="shared" si="6"/>
        <v>6.6596178809911366E-2</v>
      </c>
      <c r="N28" s="258"/>
      <c r="O28" s="96">
        <f>Amnt_Deposited!B23</f>
        <v>2009</v>
      </c>
      <c r="P28" s="99">
        <f>Amnt_Deposited!E23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1.312816178916</v>
      </c>
      <c r="D29" s="418">
        <f>Dry_Matter_Content!E16</f>
        <v>0.44</v>
      </c>
      <c r="E29" s="284">
        <f>MCF!R28</f>
        <v>0.8</v>
      </c>
      <c r="F29" s="67">
        <f t="shared" si="0"/>
        <v>0.1386333884935296</v>
      </c>
      <c r="G29" s="67">
        <f t="shared" si="1"/>
        <v>0.1386333884935296</v>
      </c>
      <c r="H29" s="67">
        <f t="shared" si="2"/>
        <v>0</v>
      </c>
      <c r="I29" s="67">
        <f t="shared" si="3"/>
        <v>0.70804979444935312</v>
      </c>
      <c r="J29" s="67">
        <f t="shared" si="4"/>
        <v>0.10551562244502076</v>
      </c>
      <c r="K29" s="100">
        <f t="shared" si="6"/>
        <v>7.0343748296680497E-2</v>
      </c>
      <c r="O29" s="96">
        <f>Amnt_Deposited!B24</f>
        <v>2010</v>
      </c>
      <c r="P29" s="99">
        <f>Amnt_Deposited!E24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1.02665638656</v>
      </c>
      <c r="D30" s="418">
        <f>Dry_Matter_Content!E17</f>
        <v>0.44</v>
      </c>
      <c r="E30" s="284">
        <f>MCF!R29</f>
        <v>0.8</v>
      </c>
      <c r="F30" s="67">
        <f t="shared" si="0"/>
        <v>0.10841491442073602</v>
      </c>
      <c r="G30" s="67">
        <f t="shared" si="1"/>
        <v>0.10841491442073602</v>
      </c>
      <c r="H30" s="67">
        <f t="shared" si="2"/>
        <v>0</v>
      </c>
      <c r="I30" s="67">
        <f t="shared" si="3"/>
        <v>0.7057716143959567</v>
      </c>
      <c r="J30" s="67">
        <f t="shared" si="4"/>
        <v>0.11069309447413243</v>
      </c>
      <c r="K30" s="100">
        <f t="shared" si="6"/>
        <v>7.379539631608828E-2</v>
      </c>
      <c r="O30" s="96">
        <f>Amnt_Deposited!B25</f>
        <v>2011</v>
      </c>
      <c r="P30" s="99">
        <f>Amnt_Deposited!E25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1.0345000251600001</v>
      </c>
      <c r="D31" s="418">
        <f>Dry_Matter_Content!E18</f>
        <v>0.44</v>
      </c>
      <c r="E31" s="284">
        <f>MCF!R30</f>
        <v>0.8</v>
      </c>
      <c r="F31" s="67">
        <f t="shared" si="0"/>
        <v>0.10924320265689601</v>
      </c>
      <c r="G31" s="67">
        <f t="shared" si="1"/>
        <v>0.10924320265689601</v>
      </c>
      <c r="H31" s="67">
        <f t="shared" si="2"/>
        <v>0</v>
      </c>
      <c r="I31" s="67">
        <f t="shared" si="3"/>
        <v>0.70467788227519446</v>
      </c>
      <c r="J31" s="67">
        <f t="shared" si="4"/>
        <v>0.11033693477765825</v>
      </c>
      <c r="K31" s="100">
        <f t="shared" si="6"/>
        <v>7.3557956518438827E-2</v>
      </c>
      <c r="O31" s="96">
        <f>Amnt_Deposited!B26</f>
        <v>2012</v>
      </c>
      <c r="P31" s="99">
        <f>Amnt_Deposited!E26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1.0411291648800001</v>
      </c>
      <c r="D32" s="418">
        <f>Dry_Matter_Content!E19</f>
        <v>0.44</v>
      </c>
      <c r="E32" s="284">
        <f>MCF!R31</f>
        <v>0.8</v>
      </c>
      <c r="F32" s="67">
        <f t="shared" si="0"/>
        <v>0.10994323981132802</v>
      </c>
      <c r="G32" s="67">
        <f t="shared" si="1"/>
        <v>0.10994323981132802</v>
      </c>
      <c r="H32" s="67">
        <f t="shared" si="2"/>
        <v>0</v>
      </c>
      <c r="I32" s="67">
        <f t="shared" si="3"/>
        <v>0.70445517612055808</v>
      </c>
      <c r="J32" s="67">
        <f t="shared" si="4"/>
        <v>0.11016594596596446</v>
      </c>
      <c r="K32" s="100">
        <f t="shared" si="6"/>
        <v>7.3443963977309637E-2</v>
      </c>
      <c r="O32" s="96">
        <f>Amnt_Deposited!B27</f>
        <v>2013</v>
      </c>
      <c r="P32" s="99">
        <f>Amnt_Deposited!E27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1.04744745072</v>
      </c>
      <c r="D33" s="418">
        <f>Dry_Matter_Content!E20</f>
        <v>0.44</v>
      </c>
      <c r="E33" s="284">
        <f>MCF!R32</f>
        <v>0.8</v>
      </c>
      <c r="F33" s="67">
        <f t="shared" si="0"/>
        <v>0.110610450796032</v>
      </c>
      <c r="G33" s="67">
        <f t="shared" si="1"/>
        <v>0.110610450796032</v>
      </c>
      <c r="H33" s="67">
        <f t="shared" si="2"/>
        <v>0</v>
      </c>
      <c r="I33" s="67">
        <f t="shared" si="3"/>
        <v>0.70493449775815586</v>
      </c>
      <c r="J33" s="67">
        <f t="shared" si="4"/>
        <v>0.11013112915843426</v>
      </c>
      <c r="K33" s="100">
        <f t="shared" si="6"/>
        <v>7.3420752772289502E-2</v>
      </c>
      <c r="O33" s="96">
        <f>Amnt_Deposited!B28</f>
        <v>2014</v>
      </c>
      <c r="P33" s="99">
        <f>Amnt_Deposited!E28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1.0542862360800003</v>
      </c>
      <c r="D34" s="418">
        <f>Dry_Matter_Content!E21</f>
        <v>0.44</v>
      </c>
      <c r="E34" s="284">
        <f>MCF!R33</f>
        <v>0.8</v>
      </c>
      <c r="F34" s="67">
        <f t="shared" si="0"/>
        <v>0.11133262653004804</v>
      </c>
      <c r="G34" s="67">
        <f t="shared" si="1"/>
        <v>0.11133262653004804</v>
      </c>
      <c r="H34" s="67">
        <f t="shared" si="2"/>
        <v>0</v>
      </c>
      <c r="I34" s="67">
        <f t="shared" si="3"/>
        <v>0.70606106029364646</v>
      </c>
      <c r="J34" s="67">
        <f t="shared" si="4"/>
        <v>0.11020606399455744</v>
      </c>
      <c r="K34" s="100">
        <f t="shared" si="6"/>
        <v>7.3470709329704953E-2</v>
      </c>
      <c r="O34" s="96">
        <f>Amnt_Deposited!B29</f>
        <v>2015</v>
      </c>
      <c r="P34" s="99">
        <f>Amnt_Deposited!E29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1.0576767121200001</v>
      </c>
      <c r="D35" s="418">
        <f>Dry_Matter_Content!E22</f>
        <v>0.44</v>
      </c>
      <c r="E35" s="284">
        <f>MCF!R34</f>
        <v>0.8</v>
      </c>
      <c r="F35" s="67">
        <f t="shared" si="0"/>
        <v>0.11169066079987203</v>
      </c>
      <c r="G35" s="67">
        <f t="shared" si="1"/>
        <v>0.11169066079987203</v>
      </c>
      <c r="H35" s="67">
        <f t="shared" si="2"/>
        <v>0</v>
      </c>
      <c r="I35" s="67">
        <f t="shared" si="3"/>
        <v>0.70736953573835948</v>
      </c>
      <c r="J35" s="67">
        <f t="shared" si="4"/>
        <v>0.11038218535515901</v>
      </c>
      <c r="K35" s="100">
        <f t="shared" si="6"/>
        <v>7.3588123570105995E-2</v>
      </c>
      <c r="O35" s="96">
        <f>Amnt_Deposited!B30</f>
        <v>2016</v>
      </c>
      <c r="P35" s="99">
        <f>Amnt_Deposited!E30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1.0677013225066441</v>
      </c>
      <c r="D36" s="418">
        <f>Dry_Matter_Content!E23</f>
        <v>0.44</v>
      </c>
      <c r="E36" s="284">
        <f>MCF!R35</f>
        <v>0.8</v>
      </c>
      <c r="F36" s="67">
        <f t="shared" si="0"/>
        <v>0.11274925965670163</v>
      </c>
      <c r="G36" s="67">
        <f t="shared" si="1"/>
        <v>0.11274925965670163</v>
      </c>
      <c r="H36" s="67">
        <f t="shared" si="2"/>
        <v>0</v>
      </c>
      <c r="I36" s="67">
        <f t="shared" si="3"/>
        <v>0.70953204929127378</v>
      </c>
      <c r="J36" s="67">
        <f t="shared" si="4"/>
        <v>0.11058674610378734</v>
      </c>
      <c r="K36" s="100">
        <f t="shared" si="6"/>
        <v>7.3724497402524888E-2</v>
      </c>
      <c r="O36" s="96">
        <f>Amnt_Deposited!B31</f>
        <v>2017</v>
      </c>
      <c r="P36" s="99">
        <f>Amnt_Deposited!E31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1.0442241590145673</v>
      </c>
      <c r="D37" s="418">
        <f>Dry_Matter_Content!E24</f>
        <v>0.44</v>
      </c>
      <c r="E37" s="284">
        <f>MCF!R36</f>
        <v>0.8</v>
      </c>
      <c r="F37" s="67">
        <f t="shared" si="0"/>
        <v>0.11027007119193831</v>
      </c>
      <c r="G37" s="67">
        <f t="shared" si="1"/>
        <v>0.11027007119193831</v>
      </c>
      <c r="H37" s="67">
        <f t="shared" si="2"/>
        <v>0</v>
      </c>
      <c r="I37" s="67">
        <f t="shared" si="3"/>
        <v>0.70887729742651706</v>
      </c>
      <c r="J37" s="67">
        <f t="shared" si="4"/>
        <v>0.110924823056695</v>
      </c>
      <c r="K37" s="100">
        <f t="shared" si="6"/>
        <v>7.3949882037796663E-2</v>
      </c>
      <c r="O37" s="96">
        <f>Amnt_Deposited!B32</f>
        <v>2018</v>
      </c>
      <c r="P37" s="99">
        <f>Amnt_Deposited!E32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1.0212597197675928</v>
      </c>
      <c r="D38" s="418">
        <f>Dry_Matter_Content!E25</f>
        <v>0.44</v>
      </c>
      <c r="E38" s="284">
        <f>MCF!R37</f>
        <v>0.8</v>
      </c>
      <c r="F38" s="67">
        <f t="shared" si="0"/>
        <v>0.1078450264074578</v>
      </c>
      <c r="G38" s="67">
        <f t="shared" si="1"/>
        <v>0.1078450264074578</v>
      </c>
      <c r="H38" s="67">
        <f t="shared" si="2"/>
        <v>0</v>
      </c>
      <c r="I38" s="67">
        <f t="shared" si="3"/>
        <v>0.70589986153014039</v>
      </c>
      <c r="J38" s="67">
        <f t="shared" si="4"/>
        <v>0.1108224623038344</v>
      </c>
      <c r="K38" s="100">
        <f t="shared" si="6"/>
        <v>7.3881641535889594E-2</v>
      </c>
      <c r="O38" s="96">
        <f>Amnt_Deposited!B33</f>
        <v>2019</v>
      </c>
      <c r="P38" s="99">
        <f>Amnt_Deposited!E33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0.99879689749614176</v>
      </c>
      <c r="D39" s="418">
        <f>Dry_Matter_Content!E26</f>
        <v>0.44</v>
      </c>
      <c r="E39" s="284">
        <f>MCF!R38</f>
        <v>0.8</v>
      </c>
      <c r="F39" s="67">
        <f t="shared" si="0"/>
        <v>0.10547295237559257</v>
      </c>
      <c r="G39" s="67">
        <f t="shared" si="1"/>
        <v>0.10547295237559257</v>
      </c>
      <c r="H39" s="67">
        <f t="shared" si="2"/>
        <v>0</v>
      </c>
      <c r="I39" s="67">
        <f t="shared" si="3"/>
        <v>0.70101582958883113</v>
      </c>
      <c r="J39" s="67">
        <f t="shared" si="4"/>
        <v>0.11035698431690184</v>
      </c>
      <c r="K39" s="100">
        <f t="shared" si="6"/>
        <v>7.3571322877934553E-2</v>
      </c>
      <c r="O39" s="96">
        <f>Amnt_Deposited!B34</f>
        <v>2020</v>
      </c>
      <c r="P39" s="99">
        <f>Amnt_Deposited!E34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0.97682482320914676</v>
      </c>
      <c r="D40" s="418">
        <f>Dry_Matter_Content!E27</f>
        <v>0.44</v>
      </c>
      <c r="E40" s="284">
        <f>MCF!R39</f>
        <v>0.8</v>
      </c>
      <c r="F40" s="67">
        <f t="shared" si="0"/>
        <v>0.1031527013308859</v>
      </c>
      <c r="G40" s="67">
        <f t="shared" si="1"/>
        <v>0.1031527013308859</v>
      </c>
      <c r="H40" s="67">
        <f t="shared" si="2"/>
        <v>0</v>
      </c>
      <c r="I40" s="67">
        <f t="shared" si="3"/>
        <v>0.69457509263210893</v>
      </c>
      <c r="J40" s="67">
        <f t="shared" si="4"/>
        <v>0.10959343828760815</v>
      </c>
      <c r="K40" s="100">
        <f t="shared" si="6"/>
        <v>7.3062292191738765E-2</v>
      </c>
      <c r="O40" s="96">
        <f>Amnt_Deposited!B35</f>
        <v>2021</v>
      </c>
      <c r="P40" s="99">
        <f>Amnt_Deposited!E35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0.95533286114359506</v>
      </c>
      <c r="D41" s="418">
        <f>Dry_Matter_Content!E28</f>
        <v>0.44</v>
      </c>
      <c r="E41" s="284">
        <f>MCF!R40</f>
        <v>0.8</v>
      </c>
      <c r="F41" s="67">
        <f t="shared" si="0"/>
        <v>0.10088315013676363</v>
      </c>
      <c r="G41" s="67">
        <f t="shared" si="1"/>
        <v>0.10088315013676363</v>
      </c>
      <c r="H41" s="67">
        <f t="shared" si="2"/>
        <v>0</v>
      </c>
      <c r="I41" s="67">
        <f t="shared" si="3"/>
        <v>0.68687171827464799</v>
      </c>
      <c r="J41" s="67">
        <f t="shared" si="4"/>
        <v>0.10858652449422453</v>
      </c>
      <c r="K41" s="100">
        <f t="shared" si="6"/>
        <v>7.2391016329483013E-2</v>
      </c>
      <c r="O41" s="96">
        <f>Amnt_Deposited!B36</f>
        <v>2022</v>
      </c>
      <c r="P41" s="99">
        <f>Amnt_Deposited!E36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0.93431060381950526</v>
      </c>
      <c r="D42" s="418">
        <f>Dry_Matter_Content!E29</f>
        <v>0.44</v>
      </c>
      <c r="E42" s="284">
        <f>MCF!R41</f>
        <v>0.8</v>
      </c>
      <c r="F42" s="67">
        <f t="shared" si="0"/>
        <v>9.8663199763339759E-2</v>
      </c>
      <c r="G42" s="67">
        <f t="shared" si="1"/>
        <v>9.8663199763339759E-2</v>
      </c>
      <c r="H42" s="67">
        <f t="shared" si="2"/>
        <v>0</v>
      </c>
      <c r="I42" s="67">
        <f t="shared" si="3"/>
        <v>0.6781527019867637</v>
      </c>
      <c r="J42" s="67">
        <f t="shared" si="4"/>
        <v>0.10738221605122415</v>
      </c>
      <c r="K42" s="100">
        <f t="shared" si="6"/>
        <v>7.1588144034149426E-2</v>
      </c>
      <c r="O42" s="96">
        <f>Amnt_Deposited!B37</f>
        <v>2023</v>
      </c>
      <c r="P42" s="99">
        <f>Amnt_Deposited!E37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0.91374786719817558</v>
      </c>
      <c r="D43" s="418">
        <f>Dry_Matter_Content!E30</f>
        <v>0.44</v>
      </c>
      <c r="E43" s="284">
        <f>MCF!R42</f>
        <v>0.8</v>
      </c>
      <c r="F43" s="67">
        <f t="shared" si="0"/>
        <v>9.6491774776127345E-2</v>
      </c>
      <c r="G43" s="67">
        <f t="shared" si="1"/>
        <v>9.6491774776127345E-2</v>
      </c>
      <c r="H43" s="67">
        <f t="shared" si="2"/>
        <v>0</v>
      </c>
      <c r="I43" s="67">
        <f t="shared" si="3"/>
        <v>0.66862534972213239</v>
      </c>
      <c r="J43" s="67">
        <f t="shared" si="4"/>
        <v>0.10601912704075865</v>
      </c>
      <c r="K43" s="100">
        <f t="shared" si="6"/>
        <v>7.0679418027172425E-2</v>
      </c>
      <c r="O43" s="96">
        <f>Amnt_Deposited!B38</f>
        <v>2024</v>
      </c>
      <c r="P43" s="99">
        <f>Amnt_Deposited!E38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0.8936346859415939</v>
      </c>
      <c r="D44" s="418">
        <f>Dry_Matter_Content!E31</f>
        <v>0.44</v>
      </c>
      <c r="E44" s="284">
        <f>MCF!R43</f>
        <v>0.8</v>
      </c>
      <c r="F44" s="67">
        <f t="shared" si="0"/>
        <v>9.4367822835432325E-2</v>
      </c>
      <c r="G44" s="67">
        <f t="shared" si="1"/>
        <v>9.4367822835432325E-2</v>
      </c>
      <c r="H44" s="67">
        <f t="shared" si="2"/>
        <v>0</v>
      </c>
      <c r="I44" s="67">
        <f t="shared" si="3"/>
        <v>0.65846350588044811</v>
      </c>
      <c r="J44" s="67">
        <f t="shared" si="4"/>
        <v>0.10452966667711665</v>
      </c>
      <c r="K44" s="100">
        <f t="shared" si="6"/>
        <v>6.9686444451411089E-2</v>
      </c>
      <c r="O44" s="96">
        <f>Amnt_Deposited!B39</f>
        <v>2025</v>
      </c>
      <c r="P44" s="99">
        <f>Amnt_Deposited!E39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0.87396130877092959</v>
      </c>
      <c r="D45" s="418">
        <f>Dry_Matter_Content!E32</f>
        <v>0.44</v>
      </c>
      <c r="E45" s="284">
        <f>MCF!R44</f>
        <v>0.8</v>
      </c>
      <c r="F45" s="67">
        <f t="shared" si="0"/>
        <v>9.2290314206210172E-2</v>
      </c>
      <c r="G45" s="67">
        <f t="shared" si="1"/>
        <v>9.2290314206210172E-2</v>
      </c>
      <c r="H45" s="67">
        <f t="shared" si="2"/>
        <v>0</v>
      </c>
      <c r="I45" s="67">
        <f t="shared" si="3"/>
        <v>0.64781280713025025</v>
      </c>
      <c r="J45" s="67">
        <f t="shared" si="4"/>
        <v>0.10294101295640803</v>
      </c>
      <c r="K45" s="100">
        <f t="shared" si="6"/>
        <v>6.8627341970938685E-2</v>
      </c>
      <c r="O45" s="96">
        <f>Amnt_Deposited!B40</f>
        <v>2026</v>
      </c>
      <c r="P45" s="99">
        <f>Amnt_Deposited!E40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0.85471819392208437</v>
      </c>
      <c r="D46" s="418">
        <f>Dry_Matter_Content!E33</f>
        <v>0.44</v>
      </c>
      <c r="E46" s="284">
        <f>MCF!R45</f>
        <v>0.8</v>
      </c>
      <c r="F46" s="67">
        <f t="shared" si="0"/>
        <v>9.0258241278172113E-2</v>
      </c>
      <c r="G46" s="67">
        <f t="shared" si="1"/>
        <v>9.0258241278172113E-2</v>
      </c>
      <c r="H46" s="67">
        <f t="shared" si="2"/>
        <v>0</v>
      </c>
      <c r="I46" s="67">
        <f t="shared" si="3"/>
        <v>0.6367951143945032</v>
      </c>
      <c r="J46" s="67">
        <f t="shared" si="4"/>
        <v>0.10127593401391918</v>
      </c>
      <c r="K46" s="100">
        <f t="shared" si="6"/>
        <v>6.751728934261278E-2</v>
      </c>
      <c r="O46" s="96">
        <f>Amnt_Deposited!B41</f>
        <v>2027</v>
      </c>
      <c r="P46" s="99">
        <f>Amnt_Deposited!E41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0.83589600469630376</v>
      </c>
      <c r="D47" s="418">
        <f>Dry_Matter_Content!E34</f>
        <v>0.44</v>
      </c>
      <c r="E47" s="284">
        <f>MCF!R46</f>
        <v>0.8</v>
      </c>
      <c r="F47" s="67">
        <f t="shared" si="0"/>
        <v>8.8270618095929676E-2</v>
      </c>
      <c r="G47" s="67">
        <f t="shared" si="1"/>
        <v>8.8270618095929676E-2</v>
      </c>
      <c r="H47" s="67">
        <f t="shared" si="2"/>
        <v>0</v>
      </c>
      <c r="I47" s="67">
        <f t="shared" si="3"/>
        <v>0.62551225149104139</v>
      </c>
      <c r="J47" s="67">
        <f t="shared" si="4"/>
        <v>9.9553480999391472E-2</v>
      </c>
      <c r="K47" s="100">
        <f t="shared" si="6"/>
        <v>6.6368987332927648E-2</v>
      </c>
      <c r="O47" s="96">
        <f>Amnt_Deposited!B42</f>
        <v>2028</v>
      </c>
      <c r="P47" s="99">
        <f>Amnt_Deposited!E42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0.81748560510390522</v>
      </c>
      <c r="D48" s="418">
        <f>Dry_Matter_Content!E35</f>
        <v>0.44</v>
      </c>
      <c r="E48" s="284">
        <f>MCF!R47</f>
        <v>0.8</v>
      </c>
      <c r="F48" s="67">
        <f t="shared" si="0"/>
        <v>8.6326479898972394E-2</v>
      </c>
      <c r="G48" s="67">
        <f t="shared" si="1"/>
        <v>8.6326479898972394E-2</v>
      </c>
      <c r="H48" s="67">
        <f t="shared" si="2"/>
        <v>0</v>
      </c>
      <c r="I48" s="67">
        <f t="shared" si="3"/>
        <v>0.61404915883195288</v>
      </c>
      <c r="J48" s="67">
        <f t="shared" si="4"/>
        <v>9.7789572558060922E-2</v>
      </c>
      <c r="K48" s="100">
        <f t="shared" si="6"/>
        <v>6.519304837204061E-2</v>
      </c>
      <c r="O48" s="96">
        <f>Amnt_Deposited!B43</f>
        <v>2029</v>
      </c>
      <c r="P48" s="99">
        <f>Amnt_Deposited!E43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0.79951233000000022</v>
      </c>
      <c r="D49" s="418">
        <f>Dry_Matter_Content!E36</f>
        <v>0.44</v>
      </c>
      <c r="E49" s="284">
        <f>MCF!R48</f>
        <v>0.8</v>
      </c>
      <c r="F49" s="67">
        <f t="shared" si="0"/>
        <v>8.4428502048000023E-2</v>
      </c>
      <c r="G49" s="67">
        <f t="shared" si="1"/>
        <v>8.4428502048000023E-2</v>
      </c>
      <c r="H49" s="67">
        <f t="shared" si="2"/>
        <v>0</v>
      </c>
      <c r="I49" s="67">
        <f t="shared" si="3"/>
        <v>0.60248017301512324</v>
      </c>
      <c r="J49" s="67">
        <f t="shared" si="4"/>
        <v>9.5997487864829673E-2</v>
      </c>
      <c r="K49" s="100">
        <f t="shared" si="6"/>
        <v>6.3998325243219772E-2</v>
      </c>
      <c r="O49" s="96">
        <f>Amnt_Deposited!B44</f>
        <v>2030</v>
      </c>
      <c r="P49" s="99">
        <f>Amnt_Deposited!E44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0.8</v>
      </c>
      <c r="F50" s="67">
        <f t="shared" si="0"/>
        <v>0</v>
      </c>
      <c r="G50" s="67">
        <f t="shared" si="1"/>
        <v>0</v>
      </c>
      <c r="H50" s="67">
        <f t="shared" si="2"/>
        <v>0</v>
      </c>
      <c r="I50" s="67">
        <f t="shared" si="3"/>
        <v>0.50829132466976146</v>
      </c>
      <c r="J50" s="67">
        <f t="shared" si="4"/>
        <v>9.4188848345361773E-2</v>
      </c>
      <c r="K50" s="100">
        <f t="shared" si="6"/>
        <v>6.2792565563574515E-2</v>
      </c>
      <c r="O50" s="96">
        <f>Amnt_Deposited!B45</f>
        <v>2031</v>
      </c>
      <c r="P50" s="99">
        <f>Amnt_Deposited!E45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0.8</v>
      </c>
      <c r="F51" s="67">
        <f t="shared" si="0"/>
        <v>0</v>
      </c>
      <c r="G51" s="67">
        <f t="shared" si="1"/>
        <v>0</v>
      </c>
      <c r="H51" s="67">
        <f t="shared" si="2"/>
        <v>0</v>
      </c>
      <c r="I51" s="67">
        <f t="shared" si="3"/>
        <v>0.4288275072050472</v>
      </c>
      <c r="J51" s="67">
        <f t="shared" si="4"/>
        <v>7.9463817464714231E-2</v>
      </c>
      <c r="K51" s="100">
        <f t="shared" si="6"/>
        <v>5.2975878309809488E-2</v>
      </c>
      <c r="O51" s="96">
        <f>Amnt_Deposited!B46</f>
        <v>2032</v>
      </c>
      <c r="P51" s="99">
        <f>Amnt_Deposited!E46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0.8</v>
      </c>
      <c r="F52" s="67">
        <f t="shared" si="0"/>
        <v>0</v>
      </c>
      <c r="G52" s="67">
        <f t="shared" si="1"/>
        <v>0</v>
      </c>
      <c r="H52" s="67">
        <f t="shared" si="2"/>
        <v>0</v>
      </c>
      <c r="I52" s="67">
        <f t="shared" si="3"/>
        <v>0.36178668021763055</v>
      </c>
      <c r="J52" s="67">
        <f t="shared" si="4"/>
        <v>6.7040826987416646E-2</v>
      </c>
      <c r="K52" s="100">
        <f t="shared" si="6"/>
        <v>4.4693884658277762E-2</v>
      </c>
      <c r="O52" s="96">
        <f>Amnt_Deposited!B47</f>
        <v>2033</v>
      </c>
      <c r="P52" s="99">
        <f>Amnt_Deposited!E47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0.8</v>
      </c>
      <c r="F53" s="67">
        <f t="shared" si="0"/>
        <v>0</v>
      </c>
      <c r="G53" s="67">
        <f t="shared" si="1"/>
        <v>0</v>
      </c>
      <c r="H53" s="67">
        <f t="shared" si="2"/>
        <v>0</v>
      </c>
      <c r="I53" s="67">
        <f t="shared" si="3"/>
        <v>0.30522669321282181</v>
      </c>
      <c r="J53" s="67">
        <f t="shared" si="4"/>
        <v>5.655998700480875E-2</v>
      </c>
      <c r="K53" s="100">
        <f t="shared" si="6"/>
        <v>3.7706658003205828E-2</v>
      </c>
      <c r="O53" s="96">
        <f>Amnt_Deposited!B48</f>
        <v>2034</v>
      </c>
      <c r="P53" s="99">
        <f>Amnt_Deposited!E48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0.8</v>
      </c>
      <c r="F54" s="67">
        <f t="shared" si="0"/>
        <v>0</v>
      </c>
      <c r="G54" s="67">
        <f t="shared" si="1"/>
        <v>0</v>
      </c>
      <c r="H54" s="67">
        <f t="shared" si="2"/>
        <v>0</v>
      </c>
      <c r="I54" s="67">
        <f t="shared" si="3"/>
        <v>0.25750902214971599</v>
      </c>
      <c r="J54" s="67">
        <f t="shared" si="4"/>
        <v>4.7717671063105822E-2</v>
      </c>
      <c r="K54" s="100">
        <f t="shared" si="6"/>
        <v>3.1811780708737213E-2</v>
      </c>
      <c r="O54" s="96">
        <f>Amnt_Deposited!B49</f>
        <v>2035</v>
      </c>
      <c r="P54" s="99">
        <f>Amnt_Deposited!E49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0.8</v>
      </c>
      <c r="F55" s="67">
        <f t="shared" si="0"/>
        <v>0</v>
      </c>
      <c r="G55" s="67">
        <f t="shared" si="1"/>
        <v>0</v>
      </c>
      <c r="H55" s="67">
        <f t="shared" si="2"/>
        <v>0</v>
      </c>
      <c r="I55" s="67">
        <f t="shared" si="3"/>
        <v>0.21725130194385425</v>
      </c>
      <c r="J55" s="67">
        <f t="shared" si="4"/>
        <v>4.0257720205861741E-2</v>
      </c>
      <c r="K55" s="100">
        <f t="shared" si="6"/>
        <v>2.6838480137241161E-2</v>
      </c>
      <c r="O55" s="96">
        <f>Amnt_Deposited!B50</f>
        <v>2036</v>
      </c>
      <c r="P55" s="99">
        <f>Amnt_Deposited!E50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0.8</v>
      </c>
      <c r="F56" s="67">
        <f t="shared" si="0"/>
        <v>0</v>
      </c>
      <c r="G56" s="67">
        <f t="shared" si="1"/>
        <v>0</v>
      </c>
      <c r="H56" s="67">
        <f t="shared" si="2"/>
        <v>0</v>
      </c>
      <c r="I56" s="67">
        <f t="shared" si="3"/>
        <v>0.18328727980978737</v>
      </c>
      <c r="J56" s="67">
        <f t="shared" si="4"/>
        <v>3.3964022134066879E-2</v>
      </c>
      <c r="K56" s="100">
        <f t="shared" si="6"/>
        <v>2.2642681422711253E-2</v>
      </c>
      <c r="O56" s="96">
        <f>Amnt_Deposited!B51</f>
        <v>2037</v>
      </c>
      <c r="P56" s="99">
        <f>Amnt_Deposited!E51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0.8</v>
      </c>
      <c r="F57" s="67">
        <f t="shared" si="0"/>
        <v>0</v>
      </c>
      <c r="G57" s="67">
        <f t="shared" si="1"/>
        <v>0</v>
      </c>
      <c r="H57" s="67">
        <f t="shared" si="2"/>
        <v>0</v>
      </c>
      <c r="I57" s="67">
        <f t="shared" si="3"/>
        <v>0.15463302930517434</v>
      </c>
      <c r="J57" s="67">
        <f t="shared" si="4"/>
        <v>2.8654250504613048E-2</v>
      </c>
      <c r="K57" s="100">
        <f t="shared" si="6"/>
        <v>1.9102833669742032E-2</v>
      </c>
      <c r="O57" s="96">
        <f>Amnt_Deposited!B52</f>
        <v>2038</v>
      </c>
      <c r="P57" s="99">
        <f>Amnt_Deposited!E52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0.8</v>
      </c>
      <c r="F58" s="67">
        <f t="shared" si="0"/>
        <v>0</v>
      </c>
      <c r="G58" s="67">
        <f t="shared" si="1"/>
        <v>0</v>
      </c>
      <c r="H58" s="67">
        <f t="shared" si="2"/>
        <v>0</v>
      </c>
      <c r="I58" s="67">
        <f t="shared" si="3"/>
        <v>0.13045844630849313</v>
      </c>
      <c r="J58" s="67">
        <f t="shared" si="4"/>
        <v>2.4174582996681203E-2</v>
      </c>
      <c r="K58" s="100">
        <f t="shared" si="6"/>
        <v>1.6116388664454133E-2</v>
      </c>
      <c r="O58" s="96">
        <f>Amnt_Deposited!B53</f>
        <v>2039</v>
      </c>
      <c r="P58" s="99">
        <f>Amnt_Deposited!E53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0.8</v>
      </c>
      <c r="F59" s="67">
        <f t="shared" si="0"/>
        <v>0</v>
      </c>
      <c r="G59" s="67">
        <f t="shared" si="1"/>
        <v>0</v>
      </c>
      <c r="H59" s="67">
        <f t="shared" si="2"/>
        <v>0</v>
      </c>
      <c r="I59" s="67">
        <f t="shared" si="3"/>
        <v>0.11006320117830402</v>
      </c>
      <c r="J59" s="67">
        <f t="shared" si="4"/>
        <v>2.0395245130189102E-2</v>
      </c>
      <c r="K59" s="100">
        <f t="shared" si="6"/>
        <v>1.3596830086792733E-2</v>
      </c>
      <c r="O59" s="96">
        <f>Amnt_Deposited!B54</f>
        <v>2040</v>
      </c>
      <c r="P59" s="99">
        <f>Amnt_Deposited!E54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0.8</v>
      </c>
      <c r="F60" s="67">
        <f t="shared" si="0"/>
        <v>0</v>
      </c>
      <c r="G60" s="67">
        <f t="shared" si="1"/>
        <v>0</v>
      </c>
      <c r="H60" s="67">
        <f t="shared" si="2"/>
        <v>0</v>
      </c>
      <c r="I60" s="67">
        <f t="shared" si="3"/>
        <v>9.2856450436104743E-2</v>
      </c>
      <c r="J60" s="67">
        <f t="shared" si="4"/>
        <v>1.7206750742199278E-2</v>
      </c>
      <c r="K60" s="100">
        <f t="shared" si="6"/>
        <v>1.1471167161466185E-2</v>
      </c>
      <c r="O60" s="96">
        <f>Amnt_Deposited!B55</f>
        <v>2041</v>
      </c>
      <c r="P60" s="99">
        <f>Amnt_Deposited!E55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0.8</v>
      </c>
      <c r="F61" s="67">
        <f t="shared" si="0"/>
        <v>0</v>
      </c>
      <c r="G61" s="67">
        <f t="shared" si="1"/>
        <v>0</v>
      </c>
      <c r="H61" s="67">
        <f t="shared" si="2"/>
        <v>0</v>
      </c>
      <c r="I61" s="67">
        <f t="shared" si="3"/>
        <v>7.8339720226967502E-2</v>
      </c>
      <c r="J61" s="67">
        <f t="shared" si="4"/>
        <v>1.4516730209137241E-2</v>
      </c>
      <c r="K61" s="100">
        <f t="shared" si="6"/>
        <v>9.677820139424826E-3</v>
      </c>
      <c r="O61" s="96">
        <f>Amnt_Deposited!B56</f>
        <v>2042</v>
      </c>
      <c r="P61" s="99">
        <f>Amnt_Deposited!E56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0.8</v>
      </c>
      <c r="F62" s="67">
        <f t="shared" si="0"/>
        <v>0</v>
      </c>
      <c r="G62" s="67">
        <f t="shared" si="1"/>
        <v>0</v>
      </c>
      <c r="H62" s="67">
        <f t="shared" si="2"/>
        <v>0</v>
      </c>
      <c r="I62" s="67">
        <f t="shared" si="3"/>
        <v>6.609246569749655E-2</v>
      </c>
      <c r="J62" s="67">
        <f t="shared" si="4"/>
        <v>1.2247254529470954E-2</v>
      </c>
      <c r="K62" s="100">
        <f t="shared" si="6"/>
        <v>8.164836352980636E-3</v>
      </c>
      <c r="O62" s="96">
        <f>Amnt_Deposited!B57</f>
        <v>2043</v>
      </c>
      <c r="P62" s="99">
        <f>Amnt_Deposited!E57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0.8</v>
      </c>
      <c r="F63" s="67">
        <f t="shared" si="0"/>
        <v>0</v>
      </c>
      <c r="G63" s="67">
        <f t="shared" si="1"/>
        <v>0</v>
      </c>
      <c r="H63" s="67">
        <f t="shared" si="2"/>
        <v>0</v>
      </c>
      <c r="I63" s="67">
        <f t="shared" si="3"/>
        <v>5.5759887951081208E-2</v>
      </c>
      <c r="J63" s="67">
        <f t="shared" si="4"/>
        <v>1.0332577746415342E-2</v>
      </c>
      <c r="K63" s="100">
        <f t="shared" si="6"/>
        <v>6.8883851642768945E-3</v>
      </c>
      <c r="O63" s="96">
        <f>Amnt_Deposited!B58</f>
        <v>2044</v>
      </c>
      <c r="P63" s="99">
        <f>Amnt_Deposited!E58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0.8</v>
      </c>
      <c r="F64" s="67">
        <f t="shared" si="0"/>
        <v>0</v>
      </c>
      <c r="G64" s="67">
        <f t="shared" si="1"/>
        <v>0</v>
      </c>
      <c r="H64" s="67">
        <f t="shared" si="2"/>
        <v>0</v>
      </c>
      <c r="I64" s="67">
        <f t="shared" si="3"/>
        <v>4.7042655641683834E-2</v>
      </c>
      <c r="J64" s="67">
        <f t="shared" si="4"/>
        <v>8.7172323093973759E-3</v>
      </c>
      <c r="K64" s="100">
        <f t="shared" si="6"/>
        <v>5.8114882062649167E-3</v>
      </c>
      <c r="O64" s="96">
        <f>Amnt_Deposited!B59</f>
        <v>2045</v>
      </c>
      <c r="P64" s="99">
        <f>Amnt_Deposited!E59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0.8</v>
      </c>
      <c r="F65" s="67">
        <f t="shared" si="0"/>
        <v>0</v>
      </c>
      <c r="G65" s="67">
        <f t="shared" si="1"/>
        <v>0</v>
      </c>
      <c r="H65" s="67">
        <f t="shared" si="2"/>
        <v>0</v>
      </c>
      <c r="I65" s="67">
        <f t="shared" si="3"/>
        <v>3.9688233444148027E-2</v>
      </c>
      <c r="J65" s="67">
        <f t="shared" si="4"/>
        <v>7.3544221975358074E-3</v>
      </c>
      <c r="K65" s="100">
        <f t="shared" si="6"/>
        <v>4.9029481316905377E-3</v>
      </c>
      <c r="O65" s="96">
        <f>Amnt_Deposited!B60</f>
        <v>2046</v>
      </c>
      <c r="P65" s="99">
        <f>Amnt_Deposited!E60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0.8</v>
      </c>
      <c r="F66" s="67">
        <f t="shared" si="0"/>
        <v>0</v>
      </c>
      <c r="G66" s="67">
        <f t="shared" si="1"/>
        <v>0</v>
      </c>
      <c r="H66" s="67">
        <f t="shared" si="2"/>
        <v>0</v>
      </c>
      <c r="I66" s="67">
        <f t="shared" si="3"/>
        <v>3.3483566189691609E-2</v>
      </c>
      <c r="J66" s="67">
        <f t="shared" si="4"/>
        <v>6.20466725445642E-3</v>
      </c>
      <c r="K66" s="100">
        <f t="shared" si="6"/>
        <v>4.1364448363042797E-3</v>
      </c>
      <c r="O66" s="96">
        <f>Amnt_Deposited!B61</f>
        <v>2047</v>
      </c>
      <c r="P66" s="99">
        <f>Amnt_Deposited!E61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0.8</v>
      </c>
      <c r="F67" s="67">
        <f t="shared" si="0"/>
        <v>0</v>
      </c>
      <c r="G67" s="67">
        <f t="shared" si="1"/>
        <v>0</v>
      </c>
      <c r="H67" s="67">
        <f t="shared" si="2"/>
        <v>0</v>
      </c>
      <c r="I67" s="67">
        <f t="shared" si="3"/>
        <v>2.8248906728419045E-2</v>
      </c>
      <c r="J67" s="67">
        <f t="shared" si="4"/>
        <v>5.2346594612725636E-3</v>
      </c>
      <c r="K67" s="100">
        <f t="shared" si="6"/>
        <v>3.4897729741817088E-3</v>
      </c>
      <c r="O67" s="96">
        <f>Amnt_Deposited!B62</f>
        <v>2048</v>
      </c>
      <c r="P67" s="99">
        <f>Amnt_Deposited!E62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0.8</v>
      </c>
      <c r="F68" s="67">
        <f t="shared" si="0"/>
        <v>0</v>
      </c>
      <c r="G68" s="67">
        <f t="shared" si="1"/>
        <v>0</v>
      </c>
      <c r="H68" s="67">
        <f t="shared" si="2"/>
        <v>0</v>
      </c>
      <c r="I68" s="67">
        <f t="shared" si="3"/>
        <v>2.3832608714080002E-2</v>
      </c>
      <c r="J68" s="67">
        <f t="shared" si="4"/>
        <v>4.416298014339042E-3</v>
      </c>
      <c r="K68" s="100">
        <f t="shared" si="6"/>
        <v>2.9441986762260277E-3</v>
      </c>
      <c r="O68" s="96">
        <f>Amnt_Deposited!B63</f>
        <v>2049</v>
      </c>
      <c r="P68" s="99">
        <f>Amnt_Deposited!E63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0.8</v>
      </c>
      <c r="F69" s="67">
        <f t="shared" si="0"/>
        <v>0</v>
      </c>
      <c r="G69" s="67">
        <f t="shared" si="1"/>
        <v>0</v>
      </c>
      <c r="H69" s="67">
        <f t="shared" si="2"/>
        <v>0</v>
      </c>
      <c r="I69" s="67">
        <f t="shared" si="3"/>
        <v>2.0106733459777679E-2</v>
      </c>
      <c r="J69" s="67">
        <f t="shared" si="4"/>
        <v>3.725875254302321E-3</v>
      </c>
      <c r="K69" s="100">
        <f t="shared" si="6"/>
        <v>2.4839168362015473E-3</v>
      </c>
      <c r="O69" s="96">
        <f>Amnt_Deposited!B64</f>
        <v>2050</v>
      </c>
      <c r="P69" s="99">
        <f>Amnt_Deposited!E64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0.8</v>
      </c>
      <c r="F70" s="67">
        <f t="shared" si="0"/>
        <v>0</v>
      </c>
      <c r="G70" s="67">
        <f t="shared" si="1"/>
        <v>0</v>
      </c>
      <c r="H70" s="67">
        <f t="shared" si="2"/>
        <v>0</v>
      </c>
      <c r="I70" s="67">
        <f t="shared" si="3"/>
        <v>1.6963343596695709E-2</v>
      </c>
      <c r="J70" s="67">
        <f t="shared" si="4"/>
        <v>3.1433898630819721E-3</v>
      </c>
      <c r="K70" s="100">
        <f t="shared" si="6"/>
        <v>2.0955932420546478E-3</v>
      </c>
      <c r="O70" s="96">
        <f>Amnt_Deposited!B65</f>
        <v>2051</v>
      </c>
      <c r="P70" s="99">
        <f>Amnt_Deposited!E65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0.8</v>
      </c>
      <c r="F71" s="67">
        <f t="shared" si="0"/>
        <v>0</v>
      </c>
      <c r="G71" s="67">
        <f t="shared" si="1"/>
        <v>0</v>
      </c>
      <c r="H71" s="67">
        <f t="shared" si="2"/>
        <v>0</v>
      </c>
      <c r="I71" s="67">
        <f t="shared" si="3"/>
        <v>1.4311376164367725E-2</v>
      </c>
      <c r="J71" s="67">
        <f t="shared" si="4"/>
        <v>2.6519674323279836E-3</v>
      </c>
      <c r="K71" s="100">
        <f t="shared" si="6"/>
        <v>1.7679782882186557E-3</v>
      </c>
      <c r="O71" s="96">
        <f>Amnt_Deposited!B66</f>
        <v>2052</v>
      </c>
      <c r="P71" s="99">
        <f>Amnt_Deposited!E66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0.8</v>
      </c>
      <c r="F72" s="67">
        <f t="shared" si="0"/>
        <v>0</v>
      </c>
      <c r="G72" s="67">
        <f t="shared" si="1"/>
        <v>0</v>
      </c>
      <c r="H72" s="67">
        <f t="shared" si="2"/>
        <v>0</v>
      </c>
      <c r="I72" s="67">
        <f t="shared" si="3"/>
        <v>1.2074004546953154E-2</v>
      </c>
      <c r="J72" s="67">
        <f t="shared" si="4"/>
        <v>2.237371617414571E-3</v>
      </c>
      <c r="K72" s="100">
        <f t="shared" si="6"/>
        <v>1.4915810782763807E-3</v>
      </c>
      <c r="O72" s="96">
        <f>Amnt_Deposited!B67</f>
        <v>2053</v>
      </c>
      <c r="P72" s="99">
        <f>Amnt_Deposited!E67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0.8</v>
      </c>
      <c r="F73" s="67">
        <f t="shared" si="0"/>
        <v>0</v>
      </c>
      <c r="G73" s="67">
        <f t="shared" si="1"/>
        <v>0</v>
      </c>
      <c r="H73" s="67">
        <f t="shared" si="2"/>
        <v>0</v>
      </c>
      <c r="I73" s="67">
        <f t="shared" si="3"/>
        <v>1.0186412831689135E-2</v>
      </c>
      <c r="J73" s="67">
        <f t="shared" si="4"/>
        <v>1.8875917152640185E-3</v>
      </c>
      <c r="K73" s="100">
        <f t="shared" si="6"/>
        <v>1.258394476842679E-3</v>
      </c>
      <c r="O73" s="96">
        <f>Amnt_Deposited!B68</f>
        <v>2054</v>
      </c>
      <c r="P73" s="99">
        <f>Amnt_Deposited!E68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0.8</v>
      </c>
      <c r="F74" s="67">
        <f t="shared" si="0"/>
        <v>0</v>
      </c>
      <c r="G74" s="67">
        <f t="shared" si="1"/>
        <v>0</v>
      </c>
      <c r="H74" s="67">
        <f t="shared" si="2"/>
        <v>0</v>
      </c>
      <c r="I74" s="67">
        <f t="shared" si="3"/>
        <v>8.5939181134220641E-3</v>
      </c>
      <c r="J74" s="67">
        <f t="shared" si="4"/>
        <v>1.5924947182670713E-3</v>
      </c>
      <c r="K74" s="100">
        <f t="shared" si="6"/>
        <v>1.0616631455113807E-3</v>
      </c>
      <c r="O74" s="96">
        <f>Amnt_Deposited!B69</f>
        <v>2055</v>
      </c>
      <c r="P74" s="99">
        <f>Amnt_Deposited!E69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0.8</v>
      </c>
      <c r="F75" s="67">
        <f t="shared" si="0"/>
        <v>0</v>
      </c>
      <c r="G75" s="67">
        <f t="shared" si="1"/>
        <v>0</v>
      </c>
      <c r="H75" s="67">
        <f t="shared" si="2"/>
        <v>0</v>
      </c>
      <c r="I75" s="67">
        <f t="shared" si="3"/>
        <v>7.2503863490045659E-3</v>
      </c>
      <c r="J75" s="67">
        <f t="shared" si="4"/>
        <v>1.3435317644174985E-3</v>
      </c>
      <c r="K75" s="100">
        <f t="shared" si="6"/>
        <v>8.95687842944999E-4</v>
      </c>
      <c r="O75" s="96">
        <f>Amnt_Deposited!B70</f>
        <v>2056</v>
      </c>
      <c r="P75" s="99">
        <f>Amnt_Deposited!E70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0.8</v>
      </c>
      <c r="F76" s="67">
        <f t="shared" si="0"/>
        <v>0</v>
      </c>
      <c r="G76" s="67">
        <f t="shared" si="1"/>
        <v>0</v>
      </c>
      <c r="H76" s="67">
        <f t="shared" si="2"/>
        <v>0</v>
      </c>
      <c r="I76" s="67">
        <f t="shared" si="3"/>
        <v>6.1168958693858608E-3</v>
      </c>
      <c r="J76" s="67">
        <f t="shared" si="4"/>
        <v>1.1334904796187048E-3</v>
      </c>
      <c r="K76" s="100">
        <f t="shared" si="6"/>
        <v>7.556603197458032E-4</v>
      </c>
      <c r="O76" s="96">
        <f>Amnt_Deposited!B71</f>
        <v>2057</v>
      </c>
      <c r="P76" s="99">
        <f>Amnt_Deposited!E71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0.8</v>
      </c>
      <c r="F77" s="67">
        <f t="shared" si="0"/>
        <v>0</v>
      </c>
      <c r="G77" s="67">
        <f t="shared" si="1"/>
        <v>0</v>
      </c>
      <c r="H77" s="67">
        <f t="shared" si="2"/>
        <v>0</v>
      </c>
      <c r="I77" s="67">
        <f t="shared" si="3"/>
        <v>5.1606098317845996E-3</v>
      </c>
      <c r="J77" s="67">
        <f t="shared" si="4"/>
        <v>9.562860376012615E-4</v>
      </c>
      <c r="K77" s="100">
        <f t="shared" si="6"/>
        <v>6.3752402506750763E-4</v>
      </c>
      <c r="O77" s="96">
        <f>Amnt_Deposited!B72</f>
        <v>2058</v>
      </c>
      <c r="P77" s="99">
        <f>Amnt_Deposited!E72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0.8</v>
      </c>
      <c r="F78" s="67">
        <f t="shared" si="0"/>
        <v>0</v>
      </c>
      <c r="G78" s="67">
        <f t="shared" si="1"/>
        <v>0</v>
      </c>
      <c r="H78" s="67">
        <f t="shared" si="2"/>
        <v>0</v>
      </c>
      <c r="I78" s="67">
        <f t="shared" si="3"/>
        <v>4.353824947258049E-3</v>
      </c>
      <c r="J78" s="67">
        <f t="shared" si="4"/>
        <v>8.0678488452655081E-4</v>
      </c>
      <c r="K78" s="100">
        <f t="shared" si="6"/>
        <v>5.3785658968436717E-4</v>
      </c>
      <c r="O78" s="96">
        <f>Amnt_Deposited!B73</f>
        <v>2059</v>
      </c>
      <c r="P78" s="99">
        <f>Amnt_Deposited!E73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0.8</v>
      </c>
      <c r="F79" s="67">
        <f t="shared" si="0"/>
        <v>0</v>
      </c>
      <c r="G79" s="67">
        <f t="shared" si="1"/>
        <v>0</v>
      </c>
      <c r="H79" s="67">
        <f t="shared" si="2"/>
        <v>0</v>
      </c>
      <c r="I79" s="67">
        <f t="shared" si="3"/>
        <v>3.6731689256212217E-3</v>
      </c>
      <c r="J79" s="67">
        <f t="shared" si="4"/>
        <v>6.8065602163682717E-4</v>
      </c>
      <c r="K79" s="100">
        <f t="shared" si="6"/>
        <v>4.5377068109121808E-4</v>
      </c>
      <c r="O79" s="96">
        <f>Amnt_Deposited!B74</f>
        <v>2060</v>
      </c>
      <c r="P79" s="99">
        <f>Amnt_Deposited!E74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0.8</v>
      </c>
      <c r="F80" s="67">
        <f t="shared" si="0"/>
        <v>0</v>
      </c>
      <c r="G80" s="67">
        <f t="shared" si="1"/>
        <v>0</v>
      </c>
      <c r="H80" s="67">
        <f t="shared" si="2"/>
        <v>0</v>
      </c>
      <c r="I80" s="67">
        <f t="shared" si="3"/>
        <v>3.0989233879617638E-3</v>
      </c>
      <c r="J80" s="67">
        <f t="shared" si="4"/>
        <v>5.7424553765945789E-4</v>
      </c>
      <c r="K80" s="100">
        <f t="shared" si="6"/>
        <v>3.8283035843963856E-4</v>
      </c>
      <c r="O80" s="96">
        <f>Amnt_Deposited!B75</f>
        <v>2061</v>
      </c>
      <c r="P80" s="99">
        <f>Amnt_Deposited!E75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0.8</v>
      </c>
      <c r="F81" s="67">
        <f t="shared" si="0"/>
        <v>0</v>
      </c>
      <c r="G81" s="67">
        <f t="shared" si="1"/>
        <v>0</v>
      </c>
      <c r="H81" s="67">
        <f t="shared" si="2"/>
        <v>0</v>
      </c>
      <c r="I81" s="67">
        <f t="shared" si="3"/>
        <v>2.6144526317510054E-3</v>
      </c>
      <c r="J81" s="67">
        <f t="shared" si="4"/>
        <v>4.8447075621075832E-4</v>
      </c>
      <c r="K81" s="100">
        <f t="shared" si="6"/>
        <v>3.2298050414050555E-4</v>
      </c>
      <c r="O81" s="96">
        <f>Amnt_Deposited!B76</f>
        <v>2062</v>
      </c>
      <c r="P81" s="99">
        <f>Amnt_Deposited!E76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0.8</v>
      </c>
      <c r="F82" s="67">
        <f t="shared" si="0"/>
        <v>0</v>
      </c>
      <c r="G82" s="67">
        <f t="shared" si="1"/>
        <v>0</v>
      </c>
      <c r="H82" s="67">
        <f t="shared" si="2"/>
        <v>0</v>
      </c>
      <c r="I82" s="67">
        <f t="shared" si="3"/>
        <v>2.2057217000661447E-3</v>
      </c>
      <c r="J82" s="67">
        <f t="shared" si="4"/>
        <v>4.0873093168486072E-4</v>
      </c>
      <c r="K82" s="100">
        <f t="shared" si="6"/>
        <v>2.7248728778990711E-4</v>
      </c>
      <c r="O82" s="96">
        <f>Amnt_Deposited!B77</f>
        <v>2063</v>
      </c>
      <c r="P82" s="99">
        <f>Amnt_Deposited!E77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0.8</v>
      </c>
      <c r="F83" s="67">
        <f t="shared" ref="F83:F99" si="12">C83*D83*$K$6*DOCF*E83</f>
        <v>0</v>
      </c>
      <c r="G83" s="67">
        <f t="shared" ref="G83:G99" si="13">F83*$K$12</f>
        <v>0</v>
      </c>
      <c r="H83" s="67">
        <f t="shared" ref="H83:H99" si="14">F83*(1-$K$12)</f>
        <v>0</v>
      </c>
      <c r="I83" s="67">
        <f t="shared" ref="I83:I99" si="15">G83+I82*$K$10</f>
        <v>1.8608897935489675E-3</v>
      </c>
      <c r="J83" s="67">
        <f t="shared" ref="J83:J99" si="16">I82*(1-$K$10)+H83</f>
        <v>3.4483190651717706E-4</v>
      </c>
      <c r="K83" s="100">
        <f t="shared" si="6"/>
        <v>2.2988793767811803E-4</v>
      </c>
      <c r="O83" s="96">
        <f>Amnt_Deposited!B78</f>
        <v>2064</v>
      </c>
      <c r="P83" s="99">
        <f>Amnt_Deposited!E78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0.8</v>
      </c>
      <c r="F84" s="67">
        <f t="shared" si="12"/>
        <v>0</v>
      </c>
      <c r="G84" s="67">
        <f t="shared" si="13"/>
        <v>0</v>
      </c>
      <c r="H84" s="67">
        <f t="shared" si="14"/>
        <v>0</v>
      </c>
      <c r="I84" s="67">
        <f t="shared" si="15"/>
        <v>1.569967246380572E-3</v>
      </c>
      <c r="J84" s="67">
        <f t="shared" si="16"/>
        <v>2.9092254716839549E-4</v>
      </c>
      <c r="K84" s="100">
        <f t="shared" si="6"/>
        <v>1.9394836477893031E-4</v>
      </c>
      <c r="O84" s="96">
        <f>Amnt_Deposited!B79</f>
        <v>2065</v>
      </c>
      <c r="P84" s="99">
        <f>Amnt_Deposited!E79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0.8</v>
      </c>
      <c r="F85" s="67">
        <f t="shared" si="12"/>
        <v>0</v>
      </c>
      <c r="G85" s="67">
        <f t="shared" si="13"/>
        <v>0</v>
      </c>
      <c r="H85" s="67">
        <f t="shared" si="14"/>
        <v>0</v>
      </c>
      <c r="I85" s="67">
        <f t="shared" si="15"/>
        <v>1.3245261289799948E-3</v>
      </c>
      <c r="J85" s="67">
        <f t="shared" si="16"/>
        <v>2.4544111740057716E-4</v>
      </c>
      <c r="K85" s="100">
        <f t="shared" ref="K85:K99" si="18">J85*CH4_fraction*conv</f>
        <v>1.6362741160038475E-4</v>
      </c>
      <c r="O85" s="96">
        <f>Amnt_Deposited!B80</f>
        <v>2066</v>
      </c>
      <c r="P85" s="99">
        <f>Amnt_Deposited!E80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0.8</v>
      </c>
      <c r="F86" s="67">
        <f t="shared" si="12"/>
        <v>0</v>
      </c>
      <c r="G86" s="67">
        <f t="shared" si="13"/>
        <v>0</v>
      </c>
      <c r="H86" s="67">
        <f t="shared" si="14"/>
        <v>0</v>
      </c>
      <c r="I86" s="67">
        <f t="shared" si="15"/>
        <v>1.1174560936830253E-3</v>
      </c>
      <c r="J86" s="67">
        <f t="shared" si="16"/>
        <v>2.0707003529696943E-4</v>
      </c>
      <c r="K86" s="100">
        <f t="shared" si="18"/>
        <v>1.3804669019797962E-4</v>
      </c>
      <c r="O86" s="96">
        <f>Amnt_Deposited!B81</f>
        <v>2067</v>
      </c>
      <c r="P86" s="99">
        <f>Amnt_Deposited!E81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0.8</v>
      </c>
      <c r="F87" s="67">
        <f t="shared" si="12"/>
        <v>0</v>
      </c>
      <c r="G87" s="67">
        <f t="shared" si="13"/>
        <v>0</v>
      </c>
      <c r="H87" s="67">
        <f t="shared" si="14"/>
        <v>0</v>
      </c>
      <c r="I87" s="67">
        <f t="shared" si="15"/>
        <v>9.4275839033160084E-4</v>
      </c>
      <c r="J87" s="67">
        <f t="shared" si="16"/>
        <v>1.7469770335142438E-4</v>
      </c>
      <c r="K87" s="100">
        <f t="shared" si="18"/>
        <v>1.1646513556761625E-4</v>
      </c>
      <c r="O87" s="96">
        <f>Amnt_Deposited!B82</f>
        <v>2068</v>
      </c>
      <c r="P87" s="99">
        <f>Amnt_Deposited!E82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0.8</v>
      </c>
      <c r="F88" s="67">
        <f t="shared" si="12"/>
        <v>0</v>
      </c>
      <c r="G88" s="67">
        <f t="shared" si="13"/>
        <v>0</v>
      </c>
      <c r="H88" s="67">
        <f t="shared" si="14"/>
        <v>0</v>
      </c>
      <c r="I88" s="67">
        <f t="shared" si="15"/>
        <v>7.9537208447381198E-4</v>
      </c>
      <c r="J88" s="67">
        <f t="shared" si="16"/>
        <v>1.4738630585778889E-4</v>
      </c>
      <c r="K88" s="100">
        <f t="shared" si="18"/>
        <v>9.8257537238525915E-5</v>
      </c>
      <c r="O88" s="96">
        <f>Amnt_Deposited!B83</f>
        <v>2069</v>
      </c>
      <c r="P88" s="99">
        <f>Amnt_Deposited!E83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0.8</v>
      </c>
      <c r="F89" s="67">
        <f t="shared" si="12"/>
        <v>0</v>
      </c>
      <c r="G89" s="67">
        <f t="shared" si="13"/>
        <v>0</v>
      </c>
      <c r="H89" s="67">
        <f t="shared" si="14"/>
        <v>0</v>
      </c>
      <c r="I89" s="67">
        <f t="shared" si="15"/>
        <v>6.7102744377348198E-4</v>
      </c>
      <c r="J89" s="67">
        <f t="shared" si="16"/>
        <v>1.2434464070032998E-4</v>
      </c>
      <c r="K89" s="100">
        <f t="shared" si="18"/>
        <v>8.2896427133553313E-5</v>
      </c>
      <c r="O89" s="96">
        <f>Amnt_Deposited!B84</f>
        <v>2070</v>
      </c>
      <c r="P89" s="99">
        <f>Amnt_Deposited!E84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0.8</v>
      </c>
      <c r="F90" s="67">
        <f t="shared" si="12"/>
        <v>0</v>
      </c>
      <c r="G90" s="67">
        <f t="shared" si="13"/>
        <v>0</v>
      </c>
      <c r="H90" s="67">
        <f t="shared" si="14"/>
        <v>0</v>
      </c>
      <c r="I90" s="67">
        <f t="shared" si="15"/>
        <v>5.6612224528229487E-4</v>
      </c>
      <c r="J90" s="67">
        <f t="shared" si="16"/>
        <v>1.0490519849118712E-4</v>
      </c>
      <c r="K90" s="100">
        <f t="shared" si="18"/>
        <v>6.9936798994124744E-5</v>
      </c>
      <c r="O90" s="96">
        <f>Amnt_Deposited!B85</f>
        <v>2071</v>
      </c>
      <c r="P90" s="99">
        <f>Amnt_Deposited!E85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0.8</v>
      </c>
      <c r="F91" s="67">
        <f t="shared" si="12"/>
        <v>0</v>
      </c>
      <c r="G91" s="67">
        <f t="shared" si="13"/>
        <v>0</v>
      </c>
      <c r="H91" s="67">
        <f t="shared" si="14"/>
        <v>0</v>
      </c>
      <c r="I91" s="67">
        <f t="shared" si="15"/>
        <v>4.7761742023722024E-4</v>
      </c>
      <c r="J91" s="67">
        <f t="shared" si="16"/>
        <v>8.8504825045074623E-5</v>
      </c>
      <c r="K91" s="100">
        <f t="shared" si="18"/>
        <v>5.9003216696716415E-5</v>
      </c>
      <c r="O91" s="96">
        <f>Amnt_Deposited!B86</f>
        <v>2072</v>
      </c>
      <c r="P91" s="99">
        <f>Amnt_Deposited!E86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0.8</v>
      </c>
      <c r="F92" s="67">
        <f t="shared" si="12"/>
        <v>0</v>
      </c>
      <c r="G92" s="67">
        <f t="shared" si="13"/>
        <v>0</v>
      </c>
      <c r="H92" s="67">
        <f t="shared" si="14"/>
        <v>0</v>
      </c>
      <c r="I92" s="67">
        <f t="shared" si="15"/>
        <v>4.0294901324767232E-4</v>
      </c>
      <c r="J92" s="67">
        <f t="shared" si="16"/>
        <v>7.4668406989547909E-5</v>
      </c>
      <c r="K92" s="100">
        <f t="shared" si="18"/>
        <v>4.9778937993031937E-5</v>
      </c>
      <c r="O92" s="96">
        <f>Amnt_Deposited!B87</f>
        <v>2073</v>
      </c>
      <c r="P92" s="99">
        <f>Amnt_Deposited!E87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0.8</v>
      </c>
      <c r="F93" s="67">
        <f t="shared" si="12"/>
        <v>0</v>
      </c>
      <c r="G93" s="67">
        <f t="shared" si="13"/>
        <v>0</v>
      </c>
      <c r="H93" s="67">
        <f t="shared" si="14"/>
        <v>0</v>
      </c>
      <c r="I93" s="67">
        <f t="shared" si="15"/>
        <v>3.3995390535929127E-4</v>
      </c>
      <c r="J93" s="67">
        <f t="shared" si="16"/>
        <v>6.2995107888381066E-5</v>
      </c>
      <c r="K93" s="100">
        <f t="shared" si="18"/>
        <v>4.1996738592254044E-5</v>
      </c>
      <c r="O93" s="96">
        <f>Amnt_Deposited!B88</f>
        <v>2074</v>
      </c>
      <c r="P93" s="99">
        <f>Amnt_Deposited!E88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0.8</v>
      </c>
      <c r="F94" s="67">
        <f t="shared" si="12"/>
        <v>0</v>
      </c>
      <c r="G94" s="67">
        <f t="shared" si="13"/>
        <v>0</v>
      </c>
      <c r="H94" s="67">
        <f t="shared" si="14"/>
        <v>0</v>
      </c>
      <c r="I94" s="67">
        <f t="shared" si="15"/>
        <v>2.8680714921617087E-4</v>
      </c>
      <c r="J94" s="67">
        <f t="shared" si="16"/>
        <v>5.3146756143120417E-5</v>
      </c>
      <c r="K94" s="100">
        <f t="shared" si="18"/>
        <v>3.5431170762080278E-5</v>
      </c>
      <c r="O94" s="96">
        <f>Amnt_Deposited!B89</f>
        <v>2075</v>
      </c>
      <c r="P94" s="99">
        <f>Amnt_Deposited!E89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0.8</v>
      </c>
      <c r="F95" s="67">
        <f t="shared" si="12"/>
        <v>0</v>
      </c>
      <c r="G95" s="67">
        <f t="shared" si="13"/>
        <v>0</v>
      </c>
      <c r="H95" s="67">
        <f t="shared" si="14"/>
        <v>0</v>
      </c>
      <c r="I95" s="67">
        <f t="shared" si="15"/>
        <v>2.4196910094199245E-4</v>
      </c>
      <c r="J95" s="67">
        <f t="shared" si="16"/>
        <v>4.4838048274178417E-5</v>
      </c>
      <c r="K95" s="100">
        <f t="shared" si="18"/>
        <v>2.9892032182785609E-5</v>
      </c>
      <c r="O95" s="96">
        <f>Amnt_Deposited!B90</f>
        <v>2076</v>
      </c>
      <c r="P95" s="99">
        <f>Amnt_Deposited!E90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0.8</v>
      </c>
      <c r="F96" s="67">
        <f t="shared" si="12"/>
        <v>0</v>
      </c>
      <c r="G96" s="67">
        <f t="shared" si="13"/>
        <v>0</v>
      </c>
      <c r="H96" s="67">
        <f t="shared" si="14"/>
        <v>0</v>
      </c>
      <c r="I96" s="67">
        <f t="shared" si="15"/>
        <v>2.0414081716821792E-4</v>
      </c>
      <c r="J96" s="67">
        <f t="shared" si="16"/>
        <v>3.7828283773774537E-5</v>
      </c>
      <c r="K96" s="100">
        <f t="shared" si="18"/>
        <v>2.5218855849183022E-5</v>
      </c>
      <c r="O96" s="96">
        <f>Amnt_Deposited!B91</f>
        <v>2077</v>
      </c>
      <c r="P96" s="99">
        <f>Amnt_Deposited!E91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0.8</v>
      </c>
      <c r="F97" s="67">
        <f t="shared" si="12"/>
        <v>0</v>
      </c>
      <c r="G97" s="67">
        <f t="shared" si="13"/>
        <v>0</v>
      </c>
      <c r="H97" s="67">
        <f t="shared" si="14"/>
        <v>0</v>
      </c>
      <c r="I97" s="67">
        <f t="shared" si="15"/>
        <v>1.7222642507606047E-4</v>
      </c>
      <c r="J97" s="67">
        <f t="shared" si="16"/>
        <v>3.1914392092157448E-5</v>
      </c>
      <c r="K97" s="100">
        <f t="shared" si="18"/>
        <v>2.1276261394771629E-5</v>
      </c>
      <c r="O97" s="96">
        <f>Amnt_Deposited!B92</f>
        <v>2078</v>
      </c>
      <c r="P97" s="99">
        <f>Amnt_Deposited!E92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0.8</v>
      </c>
      <c r="F98" s="67">
        <f t="shared" si="12"/>
        <v>0</v>
      </c>
      <c r="G98" s="67">
        <f t="shared" si="13"/>
        <v>0</v>
      </c>
      <c r="H98" s="67">
        <f t="shared" si="14"/>
        <v>0</v>
      </c>
      <c r="I98" s="67">
        <f t="shared" si="15"/>
        <v>1.4530137532484536E-4</v>
      </c>
      <c r="J98" s="67">
        <f t="shared" si="16"/>
        <v>2.6925049751215094E-5</v>
      </c>
      <c r="K98" s="100">
        <f t="shared" si="18"/>
        <v>1.7950033167476729E-5</v>
      </c>
      <c r="O98" s="96">
        <f>Amnt_Deposited!B93</f>
        <v>2079</v>
      </c>
      <c r="P98" s="99">
        <f>Amnt_Deposited!E93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0.8</v>
      </c>
      <c r="F99" s="68">
        <f t="shared" si="12"/>
        <v>0</v>
      </c>
      <c r="G99" s="68">
        <f t="shared" si="13"/>
        <v>0</v>
      </c>
      <c r="H99" s="68">
        <f t="shared" si="14"/>
        <v>0</v>
      </c>
      <c r="I99" s="68">
        <f t="shared" si="15"/>
        <v>1.2258565816463798E-4</v>
      </c>
      <c r="J99" s="68">
        <f t="shared" si="16"/>
        <v>2.2715717160207388E-5</v>
      </c>
      <c r="K99" s="102">
        <f t="shared" si="18"/>
        <v>1.5143811440138258E-5</v>
      </c>
      <c r="O99" s="97">
        <f>Amnt_Deposited!B94</f>
        <v>2080</v>
      </c>
      <c r="P99" s="99">
        <f>Amnt_Deposited!E94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0.8</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0.8</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0.8</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0.8</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0.8</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0.8</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0.8</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0.8</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0.8</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0.8</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0.8</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0.8</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0.8</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0.8</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0.8</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0.8</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0.8</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0.8</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0.8</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0.8</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0.8</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0.8</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0.8</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0.8</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0.8</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0.8</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0.8</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0.8</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0.8</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0.8</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0.8</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0.8</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0.8</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0.8</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0.8</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0.8</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0.8</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0.8</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0.8</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0.8</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0.8</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0.8</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0.8</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0.8</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0.8</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0.8</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0.8</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0.8</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0.8</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0.8</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0.8</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0.8</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0.8</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0.8</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0.8</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0.8</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0.8</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0.8</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0.8</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0.8</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0.8</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0.8</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0.8</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0.8</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0.8</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0.8</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0.8</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0.8</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0.8</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0.8</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0.8</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0.8</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0.8</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0.8</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0.8</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0.8</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0.8</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0.8</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0.8</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0.8</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0.8</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0.8</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0.8</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0.8</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0.8</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0.8</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0.8</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0.8</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0.8</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0.8</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0.8</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0.8</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0.8</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0.8</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0.8</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0.8</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0.8</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0.8</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0.8</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0.8</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0.83095735971600004</v>
      </c>
      <c r="Q19" s="283">
        <f>MCF!R18</f>
        <v>0.8</v>
      </c>
      <c r="R19" s="130">
        <f t="shared" ref="R19:R82" si="5">P19*$W$6*DOCF*Q19</f>
        <v>0.14292466587115202</v>
      </c>
      <c r="S19" s="65">
        <f>R19*$W$12</f>
        <v>0.14292466587115202</v>
      </c>
      <c r="T19" s="65">
        <f>R19*(1-$W$12)</f>
        <v>0</v>
      </c>
      <c r="U19" s="65">
        <f>S19+U18*$W$10</f>
        <v>0.14292466587115202</v>
      </c>
      <c r="V19" s="65">
        <f>U18*(1-$W$10)+T19</f>
        <v>0</v>
      </c>
      <c r="W19" s="66">
        <f>V19*CH4_fraction*conv</f>
        <v>0</v>
      </c>
    </row>
    <row r="20" spans="2:23">
      <c r="B20" s="96">
        <f>Amnt_Deposited!B15</f>
        <v>2001</v>
      </c>
      <c r="C20" s="99">
        <f>Amnt_Deposited!F15</f>
        <v>0</v>
      </c>
      <c r="D20" s="418">
        <f>Dry_Matter_Content!G7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0.85076690569200009</v>
      </c>
      <c r="Q20" s="284">
        <f>MCF!R19</f>
        <v>0.8</v>
      </c>
      <c r="R20" s="67">
        <f t="shared" si="5"/>
        <v>0.14633190777902402</v>
      </c>
      <c r="S20" s="67">
        <f>R20*$W$12</f>
        <v>0.14633190777902402</v>
      </c>
      <c r="T20" s="67">
        <f>R20*(1-$W$12)</f>
        <v>0</v>
      </c>
      <c r="U20" s="67">
        <f>S20+U19*$W$10</f>
        <v>0.28434073926101133</v>
      </c>
      <c r="V20" s="67">
        <f>U19*(1-$W$10)+T20</f>
        <v>4.915834389164671E-3</v>
      </c>
      <c r="W20" s="100">
        <f>V20*CH4_fraction*conv</f>
        <v>3.2772229261097807E-3</v>
      </c>
    </row>
    <row r="21" spans="2:23">
      <c r="B21" s="96">
        <f>Amnt_Deposited!B16</f>
        <v>2002</v>
      </c>
      <c r="C21" s="99">
        <f>Amnt_Deposited!F16</f>
        <v>0</v>
      </c>
      <c r="D21" s="418">
        <f>Dry_Matter_Content!G8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0.86742132681600015</v>
      </c>
      <c r="Q21" s="284">
        <f>MCF!R20</f>
        <v>0.8</v>
      </c>
      <c r="R21" s="67">
        <f t="shared" si="5"/>
        <v>0.14919646821235202</v>
      </c>
      <c r="S21" s="67">
        <f t="shared" ref="S21:S84" si="7">R21*$W$12</f>
        <v>0.14919646821235202</v>
      </c>
      <c r="T21" s="67">
        <f t="shared" ref="T21:T84" si="8">R21*(1-$W$12)</f>
        <v>0</v>
      </c>
      <c r="U21" s="67">
        <f t="shared" ref="U21:U84" si="9">S21+U20*$W$10</f>
        <v>0.42375742610546507</v>
      </c>
      <c r="V21" s="67">
        <f t="shared" ref="V21:V84" si="10">U20*(1-$W$10)+T21</f>
        <v>9.7797813678983138E-3</v>
      </c>
      <c r="W21" s="100">
        <f t="shared" ref="W21:W84" si="11">V21*CH4_fraction*conv</f>
        <v>6.5198542452655425E-3</v>
      </c>
    </row>
    <row r="22" spans="2:23">
      <c r="B22" s="96">
        <f>Amnt_Deposited!B17</f>
        <v>2003</v>
      </c>
      <c r="C22" s="99">
        <f>Amnt_Deposited!F17</f>
        <v>0</v>
      </c>
      <c r="D22" s="418">
        <f>Dry_Matter_Content!G9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Amnt_Deposited!G17</f>
        <v>0.87674633798400003</v>
      </c>
      <c r="Q22" s="284">
        <f>MCF!R21</f>
        <v>0.8</v>
      </c>
      <c r="R22" s="67">
        <f t="shared" si="5"/>
        <v>0.15080037013324801</v>
      </c>
      <c r="S22" s="67">
        <f t="shared" si="7"/>
        <v>0.15080037013324801</v>
      </c>
      <c r="T22" s="67">
        <f t="shared" si="8"/>
        <v>0</v>
      </c>
      <c r="U22" s="67">
        <f t="shared" si="9"/>
        <v>0.55998283596005061</v>
      </c>
      <c r="V22" s="67">
        <f t="shared" si="10"/>
        <v>1.4574960278662509E-2</v>
      </c>
      <c r="W22" s="100">
        <f t="shared" si="11"/>
        <v>9.7166401857750051E-3</v>
      </c>
    </row>
    <row r="23" spans="2:23">
      <c r="B23" s="96">
        <f>Amnt_Deposited!B18</f>
        <v>2004</v>
      </c>
      <c r="C23" s="99">
        <f>Amnt_Deposited!F18</f>
        <v>0</v>
      </c>
      <c r="D23" s="418">
        <f>Dry_Matter_Content!G10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Amnt_Deposited!G18</f>
        <v>0.89996122180800009</v>
      </c>
      <c r="Q23" s="284">
        <f>MCF!R22</f>
        <v>0.8</v>
      </c>
      <c r="R23" s="67">
        <f t="shared" si="5"/>
        <v>0.15479333015097602</v>
      </c>
      <c r="S23" s="67">
        <f t="shared" si="7"/>
        <v>0.15479333015097602</v>
      </c>
      <c r="T23" s="67">
        <f t="shared" si="8"/>
        <v>0</v>
      </c>
      <c r="U23" s="67">
        <f t="shared" si="9"/>
        <v>0.69551578956527327</v>
      </c>
      <c r="V23" s="67">
        <f t="shared" si="10"/>
        <v>1.9260376545753383E-2</v>
      </c>
      <c r="W23" s="100">
        <f t="shared" si="11"/>
        <v>1.2840251030502254E-2</v>
      </c>
    </row>
    <row r="24" spans="2:23">
      <c r="B24" s="96">
        <f>Amnt_Deposited!B19</f>
        <v>2005</v>
      </c>
      <c r="C24" s="99">
        <f>Amnt_Deposited!F19</f>
        <v>0</v>
      </c>
      <c r="D24" s="418">
        <f>Dry_Matter_Content!G11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Amnt_Deposited!G19</f>
        <v>0.93792036412800017</v>
      </c>
      <c r="Q24" s="284">
        <f>MCF!R23</f>
        <v>0.8</v>
      </c>
      <c r="R24" s="67">
        <f t="shared" si="5"/>
        <v>0.16132230263001604</v>
      </c>
      <c r="S24" s="67">
        <f t="shared" si="7"/>
        <v>0.16132230263001604</v>
      </c>
      <c r="T24" s="67">
        <f t="shared" si="8"/>
        <v>0</v>
      </c>
      <c r="U24" s="67">
        <f t="shared" si="9"/>
        <v>0.83291611612690175</v>
      </c>
      <c r="V24" s="67">
        <f t="shared" si="10"/>
        <v>2.3921976068387574E-2</v>
      </c>
      <c r="W24" s="100">
        <f t="shared" si="11"/>
        <v>1.5947984045591716E-2</v>
      </c>
    </row>
    <row r="25" spans="2:23">
      <c r="B25" s="96">
        <f>Amnt_Deposited!B20</f>
        <v>2006</v>
      </c>
      <c r="C25" s="99">
        <f>Amnt_Deposited!F20</f>
        <v>0</v>
      </c>
      <c r="D25" s="418">
        <f>Dry_Matter_Content!G12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Amnt_Deposited!G20</f>
        <v>0.95073004897200009</v>
      </c>
      <c r="Q25" s="284">
        <f>MCF!R24</f>
        <v>0.8</v>
      </c>
      <c r="R25" s="67">
        <f t="shared" si="5"/>
        <v>0.16352556842318403</v>
      </c>
      <c r="S25" s="67">
        <f t="shared" si="7"/>
        <v>0.16352556842318403</v>
      </c>
      <c r="T25" s="67">
        <f t="shared" si="8"/>
        <v>0</v>
      </c>
      <c r="U25" s="67">
        <f t="shared" si="9"/>
        <v>0.96779388144353651</v>
      </c>
      <c r="V25" s="67">
        <f t="shared" si="10"/>
        <v>2.864780310654922E-2</v>
      </c>
      <c r="W25" s="100">
        <f t="shared" si="11"/>
        <v>1.9098535404366145E-2</v>
      </c>
    </row>
    <row r="26" spans="2:23">
      <c r="B26" s="96">
        <f>Amnt_Deposited!B21</f>
        <v>2007</v>
      </c>
      <c r="C26" s="99">
        <f>Amnt_Deposited!F21</f>
        <v>0</v>
      </c>
      <c r="D26" s="418">
        <f>Dry_Matter_Content!G13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Amnt_Deposited!G21</f>
        <v>0.96330172633200006</v>
      </c>
      <c r="Q26" s="284">
        <f>MCF!R25</f>
        <v>0.8</v>
      </c>
      <c r="R26" s="67">
        <f t="shared" si="5"/>
        <v>0.16568789692910402</v>
      </c>
      <c r="S26" s="67">
        <f t="shared" si="7"/>
        <v>0.16568789692910402</v>
      </c>
      <c r="T26" s="67">
        <f t="shared" si="8"/>
        <v>0</v>
      </c>
      <c r="U26" s="67">
        <f t="shared" si="9"/>
        <v>1.100194910671916</v>
      </c>
      <c r="V26" s="67">
        <f t="shared" si="10"/>
        <v>3.3286867700724511E-2</v>
      </c>
      <c r="W26" s="100">
        <f t="shared" si="11"/>
        <v>2.2191245133816338E-2</v>
      </c>
    </row>
    <row r="27" spans="2:23">
      <c r="B27" s="96">
        <f>Amnt_Deposited!B22</f>
        <v>2008</v>
      </c>
      <c r="C27" s="99">
        <f>Amnt_Deposited!F22</f>
        <v>0</v>
      </c>
      <c r="D27" s="418">
        <f>Dry_Matter_Content!G14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Amnt_Deposited!G22</f>
        <v>0.975537752112</v>
      </c>
      <c r="Q27" s="284">
        <f>MCF!R26</f>
        <v>0.8</v>
      </c>
      <c r="R27" s="67">
        <f t="shared" si="5"/>
        <v>0.16779249336326402</v>
      </c>
      <c r="S27" s="67">
        <f t="shared" si="7"/>
        <v>0.16779249336326402</v>
      </c>
      <c r="T27" s="67">
        <f t="shared" si="8"/>
        <v>0</v>
      </c>
      <c r="U27" s="67">
        <f t="shared" si="9"/>
        <v>1.2301466580470755</v>
      </c>
      <c r="V27" s="67">
        <f t="shared" si="10"/>
        <v>3.7840745988104399E-2</v>
      </c>
      <c r="W27" s="100">
        <f t="shared" si="11"/>
        <v>2.5227163992069597E-2</v>
      </c>
    </row>
    <row r="28" spans="2:23">
      <c r="B28" s="96">
        <f>Amnt_Deposited!B23</f>
        <v>2009</v>
      </c>
      <c r="C28" s="99">
        <f>Amnt_Deposited!F23</f>
        <v>0</v>
      </c>
      <c r="D28" s="418">
        <f>Dry_Matter_Content!G15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Amnt_Deposited!G23</f>
        <v>0.98729166016800007</v>
      </c>
      <c r="Q28" s="284">
        <f>MCF!R27</f>
        <v>0.8</v>
      </c>
      <c r="R28" s="67">
        <f t="shared" si="5"/>
        <v>0.16981416554889603</v>
      </c>
      <c r="S28" s="67">
        <f t="shared" si="7"/>
        <v>0.16981416554889603</v>
      </c>
      <c r="T28" s="67">
        <f t="shared" si="8"/>
        <v>0</v>
      </c>
      <c r="U28" s="67">
        <f t="shared" si="9"/>
        <v>1.3576504413502966</v>
      </c>
      <c r="V28" s="67">
        <f t="shared" si="10"/>
        <v>4.2310382245674891E-2</v>
      </c>
      <c r="W28" s="100">
        <f t="shared" si="11"/>
        <v>2.8206921497116594E-2</v>
      </c>
    </row>
    <row r="29" spans="2:23">
      <c r="B29" s="96">
        <f>Amnt_Deposited!B24</f>
        <v>2010</v>
      </c>
      <c r="C29" s="99">
        <f>Amnt_Deposited!F24</f>
        <v>0</v>
      </c>
      <c r="D29" s="418">
        <f>Dry_Matter_Content!G16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Amnt_Deposited!G24</f>
        <v>1.007510090796</v>
      </c>
      <c r="Q29" s="284">
        <f>MCF!R28</f>
        <v>0.8</v>
      </c>
      <c r="R29" s="67">
        <f t="shared" si="5"/>
        <v>0.173291735616912</v>
      </c>
      <c r="S29" s="67">
        <f t="shared" si="7"/>
        <v>0.173291735616912</v>
      </c>
      <c r="T29" s="67">
        <f t="shared" si="8"/>
        <v>0</v>
      </c>
      <c r="U29" s="67">
        <f t="shared" si="9"/>
        <v>1.4842463551692338</v>
      </c>
      <c r="V29" s="67">
        <f t="shared" si="10"/>
        <v>4.6695821797974629E-2</v>
      </c>
      <c r="W29" s="100">
        <f t="shared" si="11"/>
        <v>3.1130547865316417E-2</v>
      </c>
    </row>
    <row r="30" spans="2:23">
      <c r="B30" s="96">
        <f>Amnt_Deposited!B25</f>
        <v>2011</v>
      </c>
      <c r="C30" s="99">
        <f>Amnt_Deposited!F25</f>
        <v>0</v>
      </c>
      <c r="D30" s="418">
        <f>Dry_Matter_Content!G17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Amnt_Deposited!G25</f>
        <v>0.78789908736000003</v>
      </c>
      <c r="Q30" s="284">
        <f>MCF!R29</f>
        <v>0.8</v>
      </c>
      <c r="R30" s="67">
        <f t="shared" si="5"/>
        <v>0.13551864302592001</v>
      </c>
      <c r="S30" s="67">
        <f t="shared" si="7"/>
        <v>0.13551864302592001</v>
      </c>
      <c r="T30" s="67">
        <f t="shared" si="8"/>
        <v>0</v>
      </c>
      <c r="U30" s="67">
        <f t="shared" si="9"/>
        <v>1.5687149626378838</v>
      </c>
      <c r="V30" s="67">
        <f t="shared" si="10"/>
        <v>5.105003555726996E-2</v>
      </c>
      <c r="W30" s="100">
        <f t="shared" si="11"/>
        <v>3.4033357038179973E-2</v>
      </c>
    </row>
    <row r="31" spans="2:23">
      <c r="B31" s="96">
        <f>Amnt_Deposited!B26</f>
        <v>2012</v>
      </c>
      <c r="C31" s="99">
        <f>Amnt_Deposited!F26</f>
        <v>0</v>
      </c>
      <c r="D31" s="418">
        <f>Dry_Matter_Content!G18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Amnt_Deposited!G26</f>
        <v>0.79391862396000001</v>
      </c>
      <c r="Q31" s="284">
        <f>MCF!R30</f>
        <v>0.8</v>
      </c>
      <c r="R31" s="67">
        <f t="shared" si="5"/>
        <v>0.13655400332112</v>
      </c>
      <c r="S31" s="67">
        <f t="shared" si="7"/>
        <v>0.13655400332112</v>
      </c>
      <c r="T31" s="67">
        <f t="shared" si="8"/>
        <v>0</v>
      </c>
      <c r="U31" s="67">
        <f t="shared" si="9"/>
        <v>1.6513136678085467</v>
      </c>
      <c r="V31" s="67">
        <f t="shared" si="10"/>
        <v>5.3955298150457194E-2</v>
      </c>
      <c r="W31" s="100">
        <f t="shared" si="11"/>
        <v>3.597019876697146E-2</v>
      </c>
    </row>
    <row r="32" spans="2:23">
      <c r="B32" s="96">
        <f>Amnt_Deposited!B27</f>
        <v>2013</v>
      </c>
      <c r="C32" s="99">
        <f>Amnt_Deposited!F27</f>
        <v>0</v>
      </c>
      <c r="D32" s="418">
        <f>Dry_Matter_Content!G19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Amnt_Deposited!G27</f>
        <v>0.7990061032800001</v>
      </c>
      <c r="Q32" s="284">
        <f>MCF!R31</f>
        <v>0.8</v>
      </c>
      <c r="R32" s="67">
        <f t="shared" si="5"/>
        <v>0.13742904976416001</v>
      </c>
      <c r="S32" s="67">
        <f t="shared" si="7"/>
        <v>0.13742904976416001</v>
      </c>
      <c r="T32" s="67">
        <f t="shared" si="8"/>
        <v>0</v>
      </c>
      <c r="U32" s="67">
        <f t="shared" si="9"/>
        <v>1.7319464713402406</v>
      </c>
      <c r="V32" s="67">
        <f t="shared" si="10"/>
        <v>5.6796246232466138E-2</v>
      </c>
      <c r="W32" s="100">
        <f t="shared" si="11"/>
        <v>3.7864164154977425E-2</v>
      </c>
    </row>
    <row r="33" spans="2:23">
      <c r="B33" s="96">
        <f>Amnt_Deposited!B28</f>
        <v>2014</v>
      </c>
      <c r="C33" s="99">
        <f>Amnt_Deposited!F28</f>
        <v>0</v>
      </c>
      <c r="D33" s="418">
        <f>Dry_Matter_Content!G20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Amnt_Deposited!G28</f>
        <v>0.80385502032</v>
      </c>
      <c r="Q33" s="284">
        <f>MCF!R32</f>
        <v>0.8</v>
      </c>
      <c r="R33" s="67">
        <f t="shared" si="5"/>
        <v>0.13826306349504</v>
      </c>
      <c r="S33" s="67">
        <f t="shared" si="7"/>
        <v>0.13826306349504</v>
      </c>
      <c r="T33" s="67">
        <f t="shared" si="8"/>
        <v>0</v>
      </c>
      <c r="U33" s="67">
        <f t="shared" si="9"/>
        <v>1.8106399568893563</v>
      </c>
      <c r="V33" s="67">
        <f t="shared" si="10"/>
        <v>5.9569577945924171E-2</v>
      </c>
      <c r="W33" s="100">
        <f t="shared" si="11"/>
        <v>3.9713051963949447E-2</v>
      </c>
    </row>
    <row r="34" spans="2:23">
      <c r="B34" s="96">
        <f>Amnt_Deposited!B29</f>
        <v>2015</v>
      </c>
      <c r="C34" s="99">
        <f>Amnt_Deposited!F29</f>
        <v>0</v>
      </c>
      <c r="D34" s="418">
        <f>Dry_Matter_Content!G21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Amnt_Deposited!G29</f>
        <v>0.80910339048000024</v>
      </c>
      <c r="Q34" s="284">
        <f>MCF!R33</f>
        <v>0.8</v>
      </c>
      <c r="R34" s="67">
        <f t="shared" si="5"/>
        <v>0.13916578316256004</v>
      </c>
      <c r="S34" s="67">
        <f t="shared" si="7"/>
        <v>0.13916578316256004</v>
      </c>
      <c r="T34" s="67">
        <f t="shared" si="8"/>
        <v>0</v>
      </c>
      <c r="U34" s="67">
        <f t="shared" si="9"/>
        <v>1.8875295324272892</v>
      </c>
      <c r="V34" s="67">
        <f t="shared" si="10"/>
        <v>6.2276207624627218E-2</v>
      </c>
      <c r="W34" s="100">
        <f t="shared" si="11"/>
        <v>4.1517471749751476E-2</v>
      </c>
    </row>
    <row r="35" spans="2:23">
      <c r="B35" s="96">
        <f>Amnt_Deposited!B30</f>
        <v>2016</v>
      </c>
      <c r="C35" s="99">
        <f>Amnt_Deposited!F30</f>
        <v>0</v>
      </c>
      <c r="D35" s="418">
        <f>Dry_Matter_Content!G22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Amnt_Deposited!G30</f>
        <v>0.81170538372000012</v>
      </c>
      <c r="Q35" s="284">
        <f>MCF!R34</f>
        <v>0.8</v>
      </c>
      <c r="R35" s="67">
        <f t="shared" si="5"/>
        <v>0.13961332599984003</v>
      </c>
      <c r="S35" s="67">
        <f t="shared" si="7"/>
        <v>0.13961332599984003</v>
      </c>
      <c r="T35" s="67">
        <f t="shared" si="8"/>
        <v>0</v>
      </c>
      <c r="U35" s="67">
        <f t="shared" si="9"/>
        <v>1.9622220658577423</v>
      </c>
      <c r="V35" s="67">
        <f t="shared" si="10"/>
        <v>6.492079256938682E-2</v>
      </c>
      <c r="W35" s="100">
        <f t="shared" si="11"/>
        <v>4.3280528379591211E-2</v>
      </c>
    </row>
    <row r="36" spans="2:23">
      <c r="B36" s="96">
        <f>Amnt_Deposited!B31</f>
        <v>2017</v>
      </c>
      <c r="C36" s="99">
        <f>Amnt_Deposited!F31</f>
        <v>0</v>
      </c>
      <c r="D36" s="418">
        <f>Dry_Matter_Content!G23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Amnt_Deposited!G31</f>
        <v>0.81939868936556415</v>
      </c>
      <c r="Q36" s="284">
        <f>MCF!R35</f>
        <v>0.8</v>
      </c>
      <c r="R36" s="67">
        <f t="shared" si="5"/>
        <v>0.14093657457087702</v>
      </c>
      <c r="S36" s="67">
        <f t="shared" si="7"/>
        <v>0.14093657457087702</v>
      </c>
      <c r="T36" s="67">
        <f t="shared" si="8"/>
        <v>0</v>
      </c>
      <c r="U36" s="67">
        <f t="shared" si="9"/>
        <v>2.0356688292632241</v>
      </c>
      <c r="V36" s="67">
        <f t="shared" si="10"/>
        <v>6.7489811165395056E-2</v>
      </c>
      <c r="W36" s="100">
        <f t="shared" si="11"/>
        <v>4.4993207443596701E-2</v>
      </c>
    </row>
    <row r="37" spans="2:23">
      <c r="B37" s="96">
        <f>Amnt_Deposited!B32</f>
        <v>2018</v>
      </c>
      <c r="C37" s="99">
        <f>Amnt_Deposited!F32</f>
        <v>0</v>
      </c>
      <c r="D37" s="418">
        <f>Dry_Matter_Content!G24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Amnt_Deposited!G32</f>
        <v>0.80138133133676104</v>
      </c>
      <c r="Q37" s="284">
        <f>MCF!R36</f>
        <v>0.8</v>
      </c>
      <c r="R37" s="67">
        <f t="shared" si="5"/>
        <v>0.1378375889899229</v>
      </c>
      <c r="S37" s="67">
        <f t="shared" si="7"/>
        <v>0.1378375889899229</v>
      </c>
      <c r="T37" s="67">
        <f t="shared" si="8"/>
        <v>0</v>
      </c>
      <c r="U37" s="67">
        <f t="shared" si="9"/>
        <v>2.1034904362331917</v>
      </c>
      <c r="V37" s="67">
        <f t="shared" si="10"/>
        <v>7.0015982019955597E-2</v>
      </c>
      <c r="W37" s="100">
        <f t="shared" si="11"/>
        <v>4.667732134663706E-2</v>
      </c>
    </row>
    <row r="38" spans="2:23">
      <c r="B38" s="96">
        <f>Amnt_Deposited!B33</f>
        <v>2019</v>
      </c>
      <c r="C38" s="99">
        <f>Amnt_Deposited!F33</f>
        <v>0</v>
      </c>
      <c r="D38" s="418">
        <f>Dry_Matter_Content!G25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Amnt_Deposited!G33</f>
        <v>0.78375745935652463</v>
      </c>
      <c r="Q38" s="284">
        <f>MCF!R37</f>
        <v>0.8</v>
      </c>
      <c r="R38" s="67">
        <f t="shared" si="5"/>
        <v>0.13480628300932224</v>
      </c>
      <c r="S38" s="67">
        <f t="shared" si="7"/>
        <v>0.13480628300932224</v>
      </c>
      <c r="T38" s="67">
        <f t="shared" si="8"/>
        <v>0</v>
      </c>
      <c r="U38" s="67">
        <f t="shared" si="9"/>
        <v>2.1659480412820833</v>
      </c>
      <c r="V38" s="67">
        <f t="shared" si="10"/>
        <v>7.2348677960430569E-2</v>
      </c>
      <c r="W38" s="100">
        <f t="shared" si="11"/>
        <v>4.8232451973620374E-2</v>
      </c>
    </row>
    <row r="39" spans="2:23">
      <c r="B39" s="96">
        <f>Amnt_Deposited!B34</f>
        <v>2020</v>
      </c>
      <c r="C39" s="99">
        <f>Amnt_Deposited!F34</f>
        <v>0</v>
      </c>
      <c r="D39" s="418">
        <f>Dry_Matter_Content!G26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Amnt_Deposited!G34</f>
        <v>0.76651854924122509</v>
      </c>
      <c r="Q39" s="284">
        <f>MCF!R38</f>
        <v>0.8</v>
      </c>
      <c r="R39" s="67">
        <f t="shared" si="5"/>
        <v>0.13184119046949072</v>
      </c>
      <c r="S39" s="67">
        <f t="shared" si="7"/>
        <v>0.13184119046949072</v>
      </c>
      <c r="T39" s="67">
        <f t="shared" si="8"/>
        <v>0</v>
      </c>
      <c r="U39" s="67">
        <f t="shared" si="9"/>
        <v>2.2232923504639377</v>
      </c>
      <c r="V39" s="67">
        <f t="shared" si="10"/>
        <v>7.4496881287636513E-2</v>
      </c>
      <c r="W39" s="100">
        <f t="shared" si="11"/>
        <v>4.9664587525091008E-2</v>
      </c>
    </row>
    <row r="40" spans="2:23">
      <c r="B40" s="96">
        <f>Amnt_Deposited!B35</f>
        <v>2021</v>
      </c>
      <c r="C40" s="99">
        <f>Amnt_Deposited!F35</f>
        <v>0</v>
      </c>
      <c r="D40" s="418">
        <f>Dry_Matter_Content!G27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Amnt_Deposited!G35</f>
        <v>0.74965625967213589</v>
      </c>
      <c r="Q40" s="284">
        <f>MCF!R39</f>
        <v>0.8</v>
      </c>
      <c r="R40" s="67">
        <f t="shared" si="5"/>
        <v>0.12894087666360737</v>
      </c>
      <c r="S40" s="67">
        <f t="shared" si="7"/>
        <v>0.12894087666360737</v>
      </c>
      <c r="T40" s="67">
        <f t="shared" si="8"/>
        <v>0</v>
      </c>
      <c r="U40" s="67">
        <f t="shared" si="9"/>
        <v>2.2757640121956015</v>
      </c>
      <c r="V40" s="67">
        <f t="shared" si="10"/>
        <v>7.6469214931943794E-2</v>
      </c>
      <c r="W40" s="100">
        <f t="shared" si="11"/>
        <v>5.0979476621295858E-2</v>
      </c>
    </row>
    <row r="41" spans="2:23">
      <c r="B41" s="96">
        <f>Amnt_Deposited!B36</f>
        <v>2022</v>
      </c>
      <c r="C41" s="99">
        <f>Amnt_Deposited!F36</f>
        <v>0</v>
      </c>
      <c r="D41" s="418">
        <f>Dry_Matter_Content!G28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Amnt_Deposited!G36</f>
        <v>0.73316242831950329</v>
      </c>
      <c r="Q41" s="284">
        <f>MCF!R40</f>
        <v>0.8</v>
      </c>
      <c r="R41" s="67">
        <f t="shared" si="5"/>
        <v>0.12610393767095457</v>
      </c>
      <c r="S41" s="67">
        <f t="shared" si="7"/>
        <v>0.12610393767095457</v>
      </c>
      <c r="T41" s="67">
        <f t="shared" si="8"/>
        <v>0</v>
      </c>
      <c r="U41" s="67">
        <f t="shared" si="9"/>
        <v>2.3235939939710781</v>
      </c>
      <c r="V41" s="67">
        <f t="shared" si="10"/>
        <v>7.8273955895478156E-2</v>
      </c>
      <c r="W41" s="100">
        <f t="shared" si="11"/>
        <v>5.2182637263652104E-2</v>
      </c>
    </row>
    <row r="42" spans="2:23">
      <c r="B42" s="96">
        <f>Amnt_Deposited!B37</f>
        <v>2023</v>
      </c>
      <c r="C42" s="99">
        <f>Amnt_Deposited!F37</f>
        <v>0</v>
      </c>
      <c r="D42" s="418">
        <f>Dry_Matter_Content!G29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Amnt_Deposited!G37</f>
        <v>0.71702906804752731</v>
      </c>
      <c r="Q42" s="284">
        <f>MCF!R41</f>
        <v>0.8</v>
      </c>
      <c r="R42" s="67">
        <f t="shared" si="5"/>
        <v>0.12332899970417471</v>
      </c>
      <c r="S42" s="67">
        <f t="shared" si="7"/>
        <v>0.12332899970417471</v>
      </c>
      <c r="T42" s="67">
        <f t="shared" si="8"/>
        <v>0</v>
      </c>
      <c r="U42" s="67">
        <f t="shared" si="9"/>
        <v>2.3670039454661991</v>
      </c>
      <c r="V42" s="67">
        <f t="shared" si="10"/>
        <v>7.991904820905385E-2</v>
      </c>
      <c r="W42" s="100">
        <f t="shared" si="11"/>
        <v>5.3279365472702567E-2</v>
      </c>
    </row>
    <row r="43" spans="2:23">
      <c r="B43" s="96">
        <f>Amnt_Deposited!B38</f>
        <v>2024</v>
      </c>
      <c r="C43" s="99">
        <f>Amnt_Deposited!F38</f>
        <v>0</v>
      </c>
      <c r="D43" s="418">
        <f>Dry_Matter_Content!G30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Amnt_Deposited!G38</f>
        <v>0.70124836319859984</v>
      </c>
      <c r="Q43" s="284">
        <f>MCF!R42</f>
        <v>0.8</v>
      </c>
      <c r="R43" s="67">
        <f t="shared" si="5"/>
        <v>0.12061471847015917</v>
      </c>
      <c r="S43" s="67">
        <f t="shared" si="7"/>
        <v>0.12061471847015917</v>
      </c>
      <c r="T43" s="67">
        <f t="shared" si="8"/>
        <v>0</v>
      </c>
      <c r="U43" s="67">
        <f t="shared" si="9"/>
        <v>2.4062065485153505</v>
      </c>
      <c r="V43" s="67">
        <f t="shared" si="10"/>
        <v>8.1412115421007777E-2</v>
      </c>
      <c r="W43" s="100">
        <f t="shared" si="11"/>
        <v>5.427474361400518E-2</v>
      </c>
    </row>
    <row r="44" spans="2:23">
      <c r="B44" s="96">
        <f>Amnt_Deposited!B39</f>
        <v>2025</v>
      </c>
      <c r="C44" s="99">
        <f>Amnt_Deposited!F39</f>
        <v>0</v>
      </c>
      <c r="D44" s="418">
        <f>Dry_Matter_Content!G31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Amnt_Deposited!G39</f>
        <v>0.68581266595517676</v>
      </c>
      <c r="Q44" s="284">
        <f>MCF!R43</f>
        <v>0.8</v>
      </c>
      <c r="R44" s="67">
        <f t="shared" si="5"/>
        <v>0.11795977854429041</v>
      </c>
      <c r="S44" s="67">
        <f t="shared" si="7"/>
        <v>0.11795977854429041</v>
      </c>
      <c r="T44" s="67">
        <f t="shared" si="8"/>
        <v>0</v>
      </c>
      <c r="U44" s="67">
        <f t="shared" si="9"/>
        <v>2.4414058544251378</v>
      </c>
      <c r="V44" s="67">
        <f t="shared" si="10"/>
        <v>8.2760472634503188E-2</v>
      </c>
      <c r="W44" s="100">
        <f t="shared" si="11"/>
        <v>5.5173648423002125E-2</v>
      </c>
    </row>
    <row r="45" spans="2:23">
      <c r="B45" s="96">
        <f>Amnt_Deposited!B40</f>
        <v>2026</v>
      </c>
      <c r="C45" s="99">
        <f>Amnt_Deposited!F40</f>
        <v>0</v>
      </c>
      <c r="D45" s="418">
        <f>Dry_Matter_Content!G32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Amnt_Deposited!G40</f>
        <v>0.67071449277769024</v>
      </c>
      <c r="Q45" s="284">
        <f>MCF!R44</f>
        <v>0.8</v>
      </c>
      <c r="R45" s="67">
        <f t="shared" si="5"/>
        <v>0.11536289275776274</v>
      </c>
      <c r="S45" s="67">
        <f t="shared" si="7"/>
        <v>0.11536289275776274</v>
      </c>
      <c r="T45" s="67">
        <f t="shared" si="8"/>
        <v>0</v>
      </c>
      <c r="U45" s="67">
        <f t="shared" si="9"/>
        <v>2.4727976090736075</v>
      </c>
      <c r="V45" s="67">
        <f t="shared" si="10"/>
        <v>8.3971138109292909E-2</v>
      </c>
      <c r="W45" s="100">
        <f t="shared" si="11"/>
        <v>5.5980758739528604E-2</v>
      </c>
    </row>
    <row r="46" spans="2:23">
      <c r="B46" s="96">
        <f>Amnt_Deposited!B41</f>
        <v>2027</v>
      </c>
      <c r="C46" s="99">
        <f>Amnt_Deposited!F41</f>
        <v>0</v>
      </c>
      <c r="D46" s="418">
        <f>Dry_Matter_Content!G33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Amnt_Deposited!G41</f>
        <v>0.65594652091694849</v>
      </c>
      <c r="Q46" s="284">
        <f>MCF!R45</f>
        <v>0.8</v>
      </c>
      <c r="R46" s="67">
        <f t="shared" si="5"/>
        <v>0.11282280159771514</v>
      </c>
      <c r="S46" s="67">
        <f t="shared" si="7"/>
        <v>0.11282280159771514</v>
      </c>
      <c r="T46" s="67">
        <f t="shared" si="8"/>
        <v>0</v>
      </c>
      <c r="U46" s="67">
        <f t="shared" si="9"/>
        <v>2.5005695662279512</v>
      </c>
      <c r="V46" s="67">
        <f t="shared" si="10"/>
        <v>8.5050844443371618E-2</v>
      </c>
      <c r="W46" s="100">
        <f t="shared" si="11"/>
        <v>5.6700562962247743E-2</v>
      </c>
    </row>
    <row r="47" spans="2:23">
      <c r="B47" s="96">
        <f>Amnt_Deposited!B42</f>
        <v>2028</v>
      </c>
      <c r="C47" s="99">
        <f>Amnt_Deposited!F42</f>
        <v>0</v>
      </c>
      <c r="D47" s="418">
        <f>Dry_Matter_Content!G34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Amnt_Deposited!G42</f>
        <v>0.64150158499948895</v>
      </c>
      <c r="Q47" s="284">
        <f>MCF!R46</f>
        <v>0.8</v>
      </c>
      <c r="R47" s="67">
        <f t="shared" si="5"/>
        <v>0.1103382726199121</v>
      </c>
      <c r="S47" s="67">
        <f t="shared" si="7"/>
        <v>0.1103382726199121</v>
      </c>
      <c r="T47" s="67">
        <f t="shared" si="8"/>
        <v>0</v>
      </c>
      <c r="U47" s="67">
        <f t="shared" si="9"/>
        <v>2.5249017894984553</v>
      </c>
      <c r="V47" s="67">
        <f t="shared" si="10"/>
        <v>8.6006049349407976E-2</v>
      </c>
      <c r="W47" s="100">
        <f t="shared" si="11"/>
        <v>5.7337366232938648E-2</v>
      </c>
    </row>
    <row r="48" spans="2:23">
      <c r="B48" s="96">
        <f>Amnt_Deposited!B43</f>
        <v>2029</v>
      </c>
      <c r="C48" s="99">
        <f>Amnt_Deposited!F43</f>
        <v>0</v>
      </c>
      <c r="D48" s="418">
        <f>Dry_Matter_Content!G35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Amnt_Deposited!G43</f>
        <v>0.62737267368439231</v>
      </c>
      <c r="Q48" s="284">
        <f>MCF!R47</f>
        <v>0.8</v>
      </c>
      <c r="R48" s="67">
        <f t="shared" si="5"/>
        <v>0.10790809987371548</v>
      </c>
      <c r="S48" s="67">
        <f t="shared" si="7"/>
        <v>0.10790809987371548</v>
      </c>
      <c r="T48" s="67">
        <f t="shared" si="8"/>
        <v>0</v>
      </c>
      <c r="U48" s="67">
        <f t="shared" si="9"/>
        <v>2.5459669433318459</v>
      </c>
      <c r="V48" s="67">
        <f t="shared" si="10"/>
        <v>8.6842946040324914E-2</v>
      </c>
      <c r="W48" s="100">
        <f t="shared" si="11"/>
        <v>5.7895297360216605E-2</v>
      </c>
    </row>
    <row r="49" spans="2:23">
      <c r="B49" s="96">
        <f>Amnt_Deposited!B44</f>
        <v>2030</v>
      </c>
      <c r="C49" s="99">
        <f>Amnt_Deposited!F44</f>
        <v>0</v>
      </c>
      <c r="D49" s="418">
        <f>Dry_Matter_Content!G36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Amnt_Deposited!G44</f>
        <v>0.61357923000000014</v>
      </c>
      <c r="Q49" s="284">
        <f>MCF!R48</f>
        <v>0.8</v>
      </c>
      <c r="R49" s="67">
        <f t="shared" si="5"/>
        <v>0.10553562756000004</v>
      </c>
      <c r="S49" s="67">
        <f t="shared" si="7"/>
        <v>0.10553562756000004</v>
      </c>
      <c r="T49" s="67">
        <f t="shared" si="8"/>
        <v>0</v>
      </c>
      <c r="U49" s="67">
        <f t="shared" si="9"/>
        <v>2.5639350976539514</v>
      </c>
      <c r="V49" s="67">
        <f t="shared" si="10"/>
        <v>8.7567473237894711E-2</v>
      </c>
      <c r="W49" s="100">
        <f t="shared" si="11"/>
        <v>5.8378315491929803E-2</v>
      </c>
    </row>
    <row r="50" spans="2:23">
      <c r="B50" s="96">
        <f>Amnt_Deposited!B45</f>
        <v>2031</v>
      </c>
      <c r="C50" s="99">
        <f>Amnt_Deposited!F45</f>
        <v>0</v>
      </c>
      <c r="D50" s="418">
        <f>Dry_Matter_Content!G37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0.8</v>
      </c>
      <c r="R50" s="67">
        <f t="shared" si="5"/>
        <v>0</v>
      </c>
      <c r="S50" s="67">
        <f t="shared" si="7"/>
        <v>0</v>
      </c>
      <c r="T50" s="67">
        <f t="shared" si="8"/>
        <v>0</v>
      </c>
      <c r="U50" s="67">
        <f t="shared" si="9"/>
        <v>2.4757496172275282</v>
      </c>
      <c r="V50" s="67">
        <f t="shared" si="10"/>
        <v>8.8185480426423338E-2</v>
      </c>
      <c r="W50" s="100">
        <f t="shared" si="11"/>
        <v>5.8790320284282223E-2</v>
      </c>
    </row>
    <row r="51" spans="2:23">
      <c r="B51" s="96">
        <f>Amnt_Deposited!B46</f>
        <v>2032</v>
      </c>
      <c r="C51" s="99">
        <f>Amnt_Deposited!F46</f>
        <v>0</v>
      </c>
      <c r="D51" s="418">
        <f>Dry_Matter_Content!G38</f>
        <v>0.56999999999999995</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0.8</v>
      </c>
      <c r="R51" s="67">
        <f t="shared" si="5"/>
        <v>0</v>
      </c>
      <c r="S51" s="67">
        <f t="shared" si="7"/>
        <v>0</v>
      </c>
      <c r="T51" s="67">
        <f t="shared" si="8"/>
        <v>0</v>
      </c>
      <c r="U51" s="67">
        <f t="shared" si="9"/>
        <v>2.3905972396924984</v>
      </c>
      <c r="V51" s="67">
        <f t="shared" si="10"/>
        <v>8.5152377535029994E-2</v>
      </c>
      <c r="W51" s="100">
        <f t="shared" si="11"/>
        <v>5.6768251690019991E-2</v>
      </c>
    </row>
    <row r="52" spans="2:23">
      <c r="B52" s="96">
        <f>Amnt_Deposited!B47</f>
        <v>2033</v>
      </c>
      <c r="C52" s="99">
        <f>Amnt_Deposited!F47</f>
        <v>0</v>
      </c>
      <c r="D52" s="418">
        <f>Dry_Matter_Content!G39</f>
        <v>0.56999999999999995</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0.8</v>
      </c>
      <c r="R52" s="67">
        <f t="shared" si="5"/>
        <v>0</v>
      </c>
      <c r="S52" s="67">
        <f t="shared" si="7"/>
        <v>0</v>
      </c>
      <c r="T52" s="67">
        <f t="shared" si="8"/>
        <v>0</v>
      </c>
      <c r="U52" s="67">
        <f t="shared" si="9"/>
        <v>2.3083736427374641</v>
      </c>
      <c r="V52" s="67">
        <f t="shared" si="10"/>
        <v>8.2223596955034089E-2</v>
      </c>
      <c r="W52" s="100">
        <f t="shared" si="11"/>
        <v>5.4815731303356055E-2</v>
      </c>
    </row>
    <row r="53" spans="2:23">
      <c r="B53" s="96">
        <f>Amnt_Deposited!B48</f>
        <v>2034</v>
      </c>
      <c r="C53" s="99">
        <f>Amnt_Deposited!F48</f>
        <v>0</v>
      </c>
      <c r="D53" s="418">
        <f>Dry_Matter_Content!G40</f>
        <v>0.56999999999999995</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0.8</v>
      </c>
      <c r="R53" s="67">
        <f t="shared" si="5"/>
        <v>0</v>
      </c>
      <c r="S53" s="67">
        <f t="shared" si="7"/>
        <v>0</v>
      </c>
      <c r="T53" s="67">
        <f t="shared" si="8"/>
        <v>0</v>
      </c>
      <c r="U53" s="67">
        <f t="shared" si="9"/>
        <v>2.2289780921735041</v>
      </c>
      <c r="V53" s="67">
        <f t="shared" si="10"/>
        <v>7.9395550563960068E-2</v>
      </c>
      <c r="W53" s="100">
        <f t="shared" si="11"/>
        <v>5.2930367042640043E-2</v>
      </c>
    </row>
    <row r="54" spans="2:23">
      <c r="B54" s="96">
        <f>Amnt_Deposited!B49</f>
        <v>2035</v>
      </c>
      <c r="C54" s="99">
        <f>Amnt_Deposited!F49</f>
        <v>0</v>
      </c>
      <c r="D54" s="418">
        <f>Dry_Matter_Content!G41</f>
        <v>0.56999999999999995</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0.8</v>
      </c>
      <c r="R54" s="67">
        <f t="shared" si="5"/>
        <v>0</v>
      </c>
      <c r="S54" s="67">
        <f t="shared" si="7"/>
        <v>0</v>
      </c>
      <c r="T54" s="67">
        <f t="shared" si="8"/>
        <v>0</v>
      </c>
      <c r="U54" s="67">
        <f t="shared" si="9"/>
        <v>2.1523133185221925</v>
      </c>
      <c r="V54" s="67">
        <f t="shared" si="10"/>
        <v>7.666477365131133E-2</v>
      </c>
      <c r="W54" s="100">
        <f t="shared" si="11"/>
        <v>5.1109849100874218E-2</v>
      </c>
    </row>
    <row r="55" spans="2:23">
      <c r="B55" s="96">
        <f>Amnt_Deposited!B50</f>
        <v>2036</v>
      </c>
      <c r="C55" s="99">
        <f>Amnt_Deposited!F50</f>
        <v>0</v>
      </c>
      <c r="D55" s="418">
        <f>Dry_Matter_Content!G42</f>
        <v>0.56999999999999995</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0.8</v>
      </c>
      <c r="R55" s="67">
        <f t="shared" si="5"/>
        <v>0</v>
      </c>
      <c r="S55" s="67">
        <f t="shared" si="7"/>
        <v>0</v>
      </c>
      <c r="T55" s="67">
        <f t="shared" si="8"/>
        <v>0</v>
      </c>
      <c r="U55" s="67">
        <f t="shared" si="9"/>
        <v>2.078285397848326</v>
      </c>
      <c r="V55" s="67">
        <f t="shared" si="10"/>
        <v>7.4027920673866585E-2</v>
      </c>
      <c r="W55" s="100">
        <f t="shared" si="11"/>
        <v>4.9351947115911052E-2</v>
      </c>
    </row>
    <row r="56" spans="2:23">
      <c r="B56" s="96">
        <f>Amnt_Deposited!B51</f>
        <v>2037</v>
      </c>
      <c r="C56" s="99">
        <f>Amnt_Deposited!F51</f>
        <v>0</v>
      </c>
      <c r="D56" s="418">
        <f>Dry_Matter_Content!G43</f>
        <v>0.56999999999999995</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0.8</v>
      </c>
      <c r="R56" s="67">
        <f t="shared" si="5"/>
        <v>0</v>
      </c>
      <c r="S56" s="67">
        <f t="shared" si="7"/>
        <v>0</v>
      </c>
      <c r="T56" s="67">
        <f t="shared" si="8"/>
        <v>0</v>
      </c>
      <c r="U56" s="67">
        <f t="shared" si="9"/>
        <v>2.0068036366913549</v>
      </c>
      <c r="V56" s="67">
        <f t="shared" si="10"/>
        <v>7.1481761156971052E-2</v>
      </c>
      <c r="W56" s="100">
        <f t="shared" si="11"/>
        <v>4.7654507437980699E-2</v>
      </c>
    </row>
    <row r="57" spans="2:23">
      <c r="B57" s="96">
        <f>Amnt_Deposited!B52</f>
        <v>2038</v>
      </c>
      <c r="C57" s="99">
        <f>Amnt_Deposited!F52</f>
        <v>0</v>
      </c>
      <c r="D57" s="418">
        <f>Dry_Matter_Content!G44</f>
        <v>0.56999999999999995</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0.8</v>
      </c>
      <c r="R57" s="67">
        <f t="shared" si="5"/>
        <v>0</v>
      </c>
      <c r="S57" s="67">
        <f t="shared" si="7"/>
        <v>0</v>
      </c>
      <c r="T57" s="67">
        <f t="shared" si="8"/>
        <v>0</v>
      </c>
      <c r="U57" s="67">
        <f t="shared" si="9"/>
        <v>1.9377804609545539</v>
      </c>
      <c r="V57" s="67">
        <f t="shared" si="10"/>
        <v>6.9023175736800974E-2</v>
      </c>
      <c r="W57" s="100">
        <f t="shared" si="11"/>
        <v>4.6015450491200649E-2</v>
      </c>
    </row>
    <row r="58" spans="2:23">
      <c r="B58" s="96">
        <f>Amnt_Deposited!B53</f>
        <v>2039</v>
      </c>
      <c r="C58" s="99">
        <f>Amnt_Deposited!F53</f>
        <v>0</v>
      </c>
      <c r="D58" s="418">
        <f>Dry_Matter_Content!G45</f>
        <v>0.56999999999999995</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0.8</v>
      </c>
      <c r="R58" s="67">
        <f t="shared" si="5"/>
        <v>0</v>
      </c>
      <c r="S58" s="67">
        <f t="shared" si="7"/>
        <v>0</v>
      </c>
      <c r="T58" s="67">
        <f t="shared" si="8"/>
        <v>0</v>
      </c>
      <c r="U58" s="67">
        <f t="shared" si="9"/>
        <v>1.871131308615801</v>
      </c>
      <c r="V58" s="67">
        <f t="shared" si="10"/>
        <v>6.6649152338752862E-2</v>
      </c>
      <c r="W58" s="100">
        <f t="shared" si="11"/>
        <v>4.4432768225835237E-2</v>
      </c>
    </row>
    <row r="59" spans="2:23">
      <c r="B59" s="96">
        <f>Amnt_Deposited!B54</f>
        <v>2040</v>
      </c>
      <c r="C59" s="99">
        <f>Amnt_Deposited!F54</f>
        <v>0</v>
      </c>
      <c r="D59" s="418">
        <f>Dry_Matter_Content!G46</f>
        <v>0.56999999999999995</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0.8</v>
      </c>
      <c r="R59" s="67">
        <f t="shared" si="5"/>
        <v>0</v>
      </c>
      <c r="S59" s="67">
        <f t="shared" si="7"/>
        <v>0</v>
      </c>
      <c r="T59" s="67">
        <f t="shared" si="8"/>
        <v>0</v>
      </c>
      <c r="U59" s="67">
        <f t="shared" si="9"/>
        <v>1.8067745261285255</v>
      </c>
      <c r="V59" s="67">
        <f t="shared" si="10"/>
        <v>6.4356782487275416E-2</v>
      </c>
      <c r="W59" s="100">
        <f t="shared" si="11"/>
        <v>4.2904521658183606E-2</v>
      </c>
    </row>
    <row r="60" spans="2:23">
      <c r="B60" s="96">
        <f>Amnt_Deposited!B55</f>
        <v>2041</v>
      </c>
      <c r="C60" s="99">
        <f>Amnt_Deposited!F55</f>
        <v>0</v>
      </c>
      <c r="D60" s="418">
        <f>Dry_Matter_Content!G47</f>
        <v>0.56999999999999995</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0.8</v>
      </c>
      <c r="R60" s="67">
        <f t="shared" si="5"/>
        <v>0</v>
      </c>
      <c r="S60" s="67">
        <f t="shared" si="7"/>
        <v>0</v>
      </c>
      <c r="T60" s="67">
        <f t="shared" si="8"/>
        <v>0</v>
      </c>
      <c r="U60" s="67">
        <f t="shared" si="9"/>
        <v>1.7446312683859022</v>
      </c>
      <c r="V60" s="67">
        <f t="shared" si="10"/>
        <v>6.2143257742623241E-2</v>
      </c>
      <c r="W60" s="100">
        <f t="shared" si="11"/>
        <v>4.1428838495082158E-2</v>
      </c>
    </row>
    <row r="61" spans="2:23">
      <c r="B61" s="96">
        <f>Amnt_Deposited!B56</f>
        <v>2042</v>
      </c>
      <c r="C61" s="99">
        <f>Amnt_Deposited!F56</f>
        <v>0</v>
      </c>
      <c r="D61" s="418">
        <f>Dry_Matter_Content!G48</f>
        <v>0.56999999999999995</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0.8</v>
      </c>
      <c r="R61" s="67">
        <f t="shared" si="5"/>
        <v>0</v>
      </c>
      <c r="S61" s="67">
        <f t="shared" si="7"/>
        <v>0</v>
      </c>
      <c r="T61" s="67">
        <f t="shared" si="8"/>
        <v>0</v>
      </c>
      <c r="U61" s="67">
        <f t="shared" si="9"/>
        <v>1.6846254021257352</v>
      </c>
      <c r="V61" s="67">
        <f t="shared" si="10"/>
        <v>6.0005866260166955E-2</v>
      </c>
      <c r="W61" s="100">
        <f t="shared" si="11"/>
        <v>4.0003910840111304E-2</v>
      </c>
    </row>
    <row r="62" spans="2:23">
      <c r="B62" s="96">
        <f>Amnt_Deposited!B57</f>
        <v>2043</v>
      </c>
      <c r="C62" s="99">
        <f>Amnt_Deposited!F57</f>
        <v>0</v>
      </c>
      <c r="D62" s="418">
        <f>Dry_Matter_Content!G49</f>
        <v>0.56999999999999995</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0.8</v>
      </c>
      <c r="R62" s="67">
        <f t="shared" si="5"/>
        <v>0</v>
      </c>
      <c r="S62" s="67">
        <f t="shared" si="7"/>
        <v>0</v>
      </c>
      <c r="T62" s="67">
        <f t="shared" si="8"/>
        <v>0</v>
      </c>
      <c r="U62" s="67">
        <f t="shared" si="9"/>
        <v>1.6266834126576908</v>
      </c>
      <c r="V62" s="67">
        <f t="shared" si="10"/>
        <v>5.7941989468044373E-2</v>
      </c>
      <c r="W62" s="100">
        <f t="shared" si="11"/>
        <v>3.8627992978696249E-2</v>
      </c>
    </row>
    <row r="63" spans="2:23">
      <c r="B63" s="96">
        <f>Amnt_Deposited!B58</f>
        <v>2044</v>
      </c>
      <c r="C63" s="99">
        <f>Amnt_Deposited!F58</f>
        <v>0</v>
      </c>
      <c r="D63" s="418">
        <f>Dry_Matter_Content!G50</f>
        <v>0.56999999999999995</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0.8</v>
      </c>
      <c r="R63" s="67">
        <f t="shared" si="5"/>
        <v>0</v>
      </c>
      <c r="S63" s="67">
        <f t="shared" si="7"/>
        <v>0</v>
      </c>
      <c r="T63" s="67">
        <f t="shared" si="8"/>
        <v>0</v>
      </c>
      <c r="U63" s="67">
        <f t="shared" si="9"/>
        <v>1.5707343137986083</v>
      </c>
      <c r="V63" s="67">
        <f t="shared" si="10"/>
        <v>5.5949098859082516E-2</v>
      </c>
      <c r="W63" s="100">
        <f t="shared" si="11"/>
        <v>3.7299399239388339E-2</v>
      </c>
    </row>
    <row r="64" spans="2:23">
      <c r="B64" s="96">
        <f>Amnt_Deposited!B59</f>
        <v>2045</v>
      </c>
      <c r="C64" s="99">
        <f>Amnt_Deposited!F59</f>
        <v>0</v>
      </c>
      <c r="D64" s="418">
        <f>Dry_Matter_Content!G51</f>
        <v>0.56999999999999995</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0.8</v>
      </c>
      <c r="R64" s="67">
        <f t="shared" si="5"/>
        <v>0</v>
      </c>
      <c r="S64" s="67">
        <f t="shared" si="7"/>
        <v>0</v>
      </c>
      <c r="T64" s="67">
        <f t="shared" si="8"/>
        <v>0</v>
      </c>
      <c r="U64" s="67">
        <f t="shared" si="9"/>
        <v>1.5167095609055481</v>
      </c>
      <c r="V64" s="67">
        <f t="shared" si="10"/>
        <v>5.4024752893060114E-2</v>
      </c>
      <c r="W64" s="100">
        <f t="shared" si="11"/>
        <v>3.6016501928706743E-2</v>
      </c>
    </row>
    <row r="65" spans="2:23">
      <c r="B65" s="96">
        <f>Amnt_Deposited!B60</f>
        <v>2046</v>
      </c>
      <c r="C65" s="99">
        <f>Amnt_Deposited!F60</f>
        <v>0</v>
      </c>
      <c r="D65" s="418">
        <f>Dry_Matter_Content!G52</f>
        <v>0.56999999999999995</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0.8</v>
      </c>
      <c r="R65" s="67">
        <f t="shared" si="5"/>
        <v>0</v>
      </c>
      <c r="S65" s="67">
        <f t="shared" si="7"/>
        <v>0</v>
      </c>
      <c r="T65" s="67">
        <f t="shared" si="8"/>
        <v>0</v>
      </c>
      <c r="U65" s="67">
        <f t="shared" si="9"/>
        <v>1.4645429669000327</v>
      </c>
      <c r="V65" s="67">
        <f t="shared" si="10"/>
        <v>5.2166594005515474E-2</v>
      </c>
      <c r="W65" s="100">
        <f t="shared" si="11"/>
        <v>3.4777729337010316E-2</v>
      </c>
    </row>
    <row r="66" spans="2:23">
      <c r="B66" s="96">
        <f>Amnt_Deposited!B61</f>
        <v>2047</v>
      </c>
      <c r="C66" s="99">
        <f>Amnt_Deposited!F61</f>
        <v>0</v>
      </c>
      <c r="D66" s="418">
        <f>Dry_Matter_Content!G53</f>
        <v>0.56999999999999995</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0.8</v>
      </c>
      <c r="R66" s="67">
        <f t="shared" si="5"/>
        <v>0</v>
      </c>
      <c r="S66" s="67">
        <f t="shared" si="7"/>
        <v>0</v>
      </c>
      <c r="T66" s="67">
        <f t="shared" si="8"/>
        <v>0</v>
      </c>
      <c r="U66" s="67">
        <f t="shared" si="9"/>
        <v>1.4141706211805976</v>
      </c>
      <c r="V66" s="67">
        <f t="shared" si="10"/>
        <v>5.0372345719435246E-2</v>
      </c>
      <c r="W66" s="100">
        <f t="shared" si="11"/>
        <v>3.3581563812956829E-2</v>
      </c>
    </row>
    <row r="67" spans="2:23">
      <c r="B67" s="96">
        <f>Amnt_Deposited!B62</f>
        <v>2048</v>
      </c>
      <c r="C67" s="99">
        <f>Amnt_Deposited!F62</f>
        <v>0</v>
      </c>
      <c r="D67" s="418">
        <f>Dry_Matter_Content!G54</f>
        <v>0.56999999999999995</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0.8</v>
      </c>
      <c r="R67" s="67">
        <f t="shared" si="5"/>
        <v>0</v>
      </c>
      <c r="S67" s="67">
        <f t="shared" si="7"/>
        <v>0</v>
      </c>
      <c r="T67" s="67">
        <f t="shared" si="8"/>
        <v>0</v>
      </c>
      <c r="U67" s="67">
        <f t="shared" si="9"/>
        <v>1.3655308113243123</v>
      </c>
      <c r="V67" s="67">
        <f t="shared" si="10"/>
        <v>4.863980985628532E-2</v>
      </c>
      <c r="W67" s="100">
        <f t="shared" si="11"/>
        <v>3.2426539904190213E-2</v>
      </c>
    </row>
    <row r="68" spans="2:23">
      <c r="B68" s="96">
        <f>Amnt_Deposited!B63</f>
        <v>2049</v>
      </c>
      <c r="C68" s="99">
        <f>Amnt_Deposited!F63</f>
        <v>0</v>
      </c>
      <c r="D68" s="418">
        <f>Dry_Matter_Content!G55</f>
        <v>0.56999999999999995</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0.8</v>
      </c>
      <c r="R68" s="67">
        <f t="shared" si="5"/>
        <v>0</v>
      </c>
      <c r="S68" s="67">
        <f t="shared" si="7"/>
        <v>0</v>
      </c>
      <c r="T68" s="67">
        <f t="shared" si="8"/>
        <v>0</v>
      </c>
      <c r="U68" s="67">
        <f t="shared" si="9"/>
        <v>1.3185639474813451</v>
      </c>
      <c r="V68" s="67">
        <f t="shared" si="10"/>
        <v>4.696686384296727E-2</v>
      </c>
      <c r="W68" s="100">
        <f t="shared" si="11"/>
        <v>3.1311242561978175E-2</v>
      </c>
    </row>
    <row r="69" spans="2:23">
      <c r="B69" s="96">
        <f>Amnt_Deposited!B64</f>
        <v>2050</v>
      </c>
      <c r="C69" s="99">
        <f>Amnt_Deposited!F64</f>
        <v>0</v>
      </c>
      <c r="D69" s="418">
        <f>Dry_Matter_Content!G56</f>
        <v>0.56999999999999995</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0.8</v>
      </c>
      <c r="R69" s="67">
        <f t="shared" si="5"/>
        <v>0</v>
      </c>
      <c r="S69" s="67">
        <f t="shared" si="7"/>
        <v>0</v>
      </c>
      <c r="T69" s="67">
        <f t="shared" si="8"/>
        <v>0</v>
      </c>
      <c r="U69" s="67">
        <f t="shared" si="9"/>
        <v>1.2732124893699441</v>
      </c>
      <c r="V69" s="67">
        <f t="shared" si="10"/>
        <v>4.5351458111400858E-2</v>
      </c>
      <c r="W69" s="100">
        <f t="shared" si="11"/>
        <v>3.0234305407600571E-2</v>
      </c>
    </row>
    <row r="70" spans="2:23">
      <c r="B70" s="96">
        <f>Amnt_Deposited!B65</f>
        <v>2051</v>
      </c>
      <c r="C70" s="99">
        <f>Amnt_Deposited!F65</f>
        <v>0</v>
      </c>
      <c r="D70" s="418">
        <f>Dry_Matter_Content!G57</f>
        <v>0.56999999999999995</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0.8</v>
      </c>
      <c r="R70" s="67">
        <f t="shared" si="5"/>
        <v>0</v>
      </c>
      <c r="S70" s="67">
        <f t="shared" si="7"/>
        <v>0</v>
      </c>
      <c r="T70" s="67">
        <f t="shared" si="8"/>
        <v>0</v>
      </c>
      <c r="U70" s="67">
        <f t="shared" si="9"/>
        <v>1.2294208757823972</v>
      </c>
      <c r="V70" s="67">
        <f t="shared" si="10"/>
        <v>4.3791613587546817E-2</v>
      </c>
      <c r="W70" s="100">
        <f t="shared" si="11"/>
        <v>2.9194409058364543E-2</v>
      </c>
    </row>
    <row r="71" spans="2:23">
      <c r="B71" s="96">
        <f>Amnt_Deposited!B66</f>
        <v>2052</v>
      </c>
      <c r="C71" s="99">
        <f>Amnt_Deposited!F66</f>
        <v>0</v>
      </c>
      <c r="D71" s="418">
        <f>Dry_Matter_Content!G58</f>
        <v>0.56999999999999995</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0.8</v>
      </c>
      <c r="R71" s="67">
        <f t="shared" si="5"/>
        <v>0</v>
      </c>
      <c r="S71" s="67">
        <f t="shared" si="7"/>
        <v>0</v>
      </c>
      <c r="T71" s="67">
        <f t="shared" si="8"/>
        <v>0</v>
      </c>
      <c r="U71" s="67">
        <f t="shared" si="9"/>
        <v>1.1871354565156036</v>
      </c>
      <c r="V71" s="67">
        <f t="shared" si="10"/>
        <v>4.228541926679364E-2</v>
      </c>
      <c r="W71" s="100">
        <f t="shared" si="11"/>
        <v>2.8190279511195758E-2</v>
      </c>
    </row>
    <row r="72" spans="2:23">
      <c r="B72" s="96">
        <f>Amnt_Deposited!B67</f>
        <v>2053</v>
      </c>
      <c r="C72" s="99">
        <f>Amnt_Deposited!F67</f>
        <v>0</v>
      </c>
      <c r="D72" s="418">
        <f>Dry_Matter_Content!G59</f>
        <v>0.56999999999999995</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0.8</v>
      </c>
      <c r="R72" s="67">
        <f t="shared" si="5"/>
        <v>0</v>
      </c>
      <c r="S72" s="67">
        <f t="shared" si="7"/>
        <v>0</v>
      </c>
      <c r="T72" s="67">
        <f t="shared" si="8"/>
        <v>0</v>
      </c>
      <c r="U72" s="67">
        <f t="shared" si="9"/>
        <v>1.1463044266428657</v>
      </c>
      <c r="V72" s="67">
        <f t="shared" si="10"/>
        <v>4.0831029872737998E-2</v>
      </c>
      <c r="W72" s="100">
        <f t="shared" si="11"/>
        <v>2.7220686581825332E-2</v>
      </c>
    </row>
    <row r="73" spans="2:23">
      <c r="B73" s="96">
        <f>Amnt_Deposited!B68</f>
        <v>2054</v>
      </c>
      <c r="C73" s="99">
        <f>Amnt_Deposited!F68</f>
        <v>0</v>
      </c>
      <c r="D73" s="418">
        <f>Dry_Matter_Content!G60</f>
        <v>0.56999999999999995</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0.8</v>
      </c>
      <c r="R73" s="67">
        <f t="shared" si="5"/>
        <v>0</v>
      </c>
      <c r="S73" s="67">
        <f t="shared" si="7"/>
        <v>0</v>
      </c>
      <c r="T73" s="67">
        <f t="shared" si="8"/>
        <v>0</v>
      </c>
      <c r="U73" s="67">
        <f t="shared" si="9"/>
        <v>1.1068777630463753</v>
      </c>
      <c r="V73" s="67">
        <f t="shared" si="10"/>
        <v>3.9426663596490309E-2</v>
      </c>
      <c r="W73" s="100">
        <f t="shared" si="11"/>
        <v>2.6284442397660205E-2</v>
      </c>
    </row>
    <row r="74" spans="2:23">
      <c r="B74" s="96">
        <f>Amnt_Deposited!B69</f>
        <v>2055</v>
      </c>
      <c r="C74" s="99">
        <f>Amnt_Deposited!F69</f>
        <v>0</v>
      </c>
      <c r="D74" s="418">
        <f>Dry_Matter_Content!G61</f>
        <v>0.56999999999999995</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0.8</v>
      </c>
      <c r="R74" s="67">
        <f t="shared" si="5"/>
        <v>0</v>
      </c>
      <c r="S74" s="67">
        <f t="shared" si="7"/>
        <v>0</v>
      </c>
      <c r="T74" s="67">
        <f t="shared" si="8"/>
        <v>0</v>
      </c>
      <c r="U74" s="67">
        <f t="shared" si="9"/>
        <v>1.0688071631326392</v>
      </c>
      <c r="V74" s="67">
        <f t="shared" si="10"/>
        <v>3.8070599913736063E-2</v>
      </c>
      <c r="W74" s="100">
        <f t="shared" si="11"/>
        <v>2.5380399942490708E-2</v>
      </c>
    </row>
    <row r="75" spans="2:23">
      <c r="B75" s="96">
        <f>Amnt_Deposited!B70</f>
        <v>2056</v>
      </c>
      <c r="C75" s="99">
        <f>Amnt_Deposited!F70</f>
        <v>0</v>
      </c>
      <c r="D75" s="418">
        <f>Dry_Matter_Content!G62</f>
        <v>0.56999999999999995</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0.8</v>
      </c>
      <c r="R75" s="67">
        <f t="shared" si="5"/>
        <v>0</v>
      </c>
      <c r="S75" s="67">
        <f t="shared" si="7"/>
        <v>0</v>
      </c>
      <c r="T75" s="67">
        <f t="shared" si="8"/>
        <v>0</v>
      </c>
      <c r="U75" s="67">
        <f t="shared" si="9"/>
        <v>1.0320459856557609</v>
      </c>
      <c r="V75" s="67">
        <f t="shared" si="10"/>
        <v>3.6761177476878383E-2</v>
      </c>
      <c r="W75" s="100">
        <f t="shared" si="11"/>
        <v>2.4507451651252253E-2</v>
      </c>
    </row>
    <row r="76" spans="2:23">
      <c r="B76" s="96">
        <f>Amnt_Deposited!B71</f>
        <v>2057</v>
      </c>
      <c r="C76" s="99">
        <f>Amnt_Deposited!F71</f>
        <v>0</v>
      </c>
      <c r="D76" s="418">
        <f>Dry_Matter_Content!G63</f>
        <v>0.56999999999999995</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0.8</v>
      </c>
      <c r="R76" s="67">
        <f t="shared" si="5"/>
        <v>0</v>
      </c>
      <c r="S76" s="67">
        <f t="shared" si="7"/>
        <v>0</v>
      </c>
      <c r="T76" s="67">
        <f t="shared" si="8"/>
        <v>0</v>
      </c>
      <c r="U76" s="67">
        <f t="shared" si="9"/>
        <v>0.9965491935760814</v>
      </c>
      <c r="V76" s="67">
        <f t="shared" si="10"/>
        <v>3.5496792079679429E-2</v>
      </c>
      <c r="W76" s="100">
        <f t="shared" si="11"/>
        <v>2.3664528053119617E-2</v>
      </c>
    </row>
    <row r="77" spans="2:23">
      <c r="B77" s="96">
        <f>Amnt_Deposited!B72</f>
        <v>2058</v>
      </c>
      <c r="C77" s="99">
        <f>Amnt_Deposited!F72</f>
        <v>0</v>
      </c>
      <c r="D77" s="418">
        <f>Dry_Matter_Content!G64</f>
        <v>0.56999999999999995</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0.8</v>
      </c>
      <c r="R77" s="67">
        <f t="shared" si="5"/>
        <v>0</v>
      </c>
      <c r="S77" s="67">
        <f t="shared" si="7"/>
        <v>0</v>
      </c>
      <c r="T77" s="67">
        <f t="shared" si="8"/>
        <v>0</v>
      </c>
      <c r="U77" s="67">
        <f t="shared" si="9"/>
        <v>0.96227329888417423</v>
      </c>
      <c r="V77" s="67">
        <f t="shared" si="10"/>
        <v>3.4275894691907144E-2</v>
      </c>
      <c r="W77" s="100">
        <f t="shared" si="11"/>
        <v>2.2850596461271428E-2</v>
      </c>
    </row>
    <row r="78" spans="2:23">
      <c r="B78" s="96">
        <f>Amnt_Deposited!B73</f>
        <v>2059</v>
      </c>
      <c r="C78" s="99">
        <f>Amnt_Deposited!F73</f>
        <v>0</v>
      </c>
      <c r="D78" s="418">
        <f>Dry_Matter_Content!G65</f>
        <v>0.56999999999999995</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0.8</v>
      </c>
      <c r="R78" s="67">
        <f t="shared" si="5"/>
        <v>0</v>
      </c>
      <c r="S78" s="67">
        <f t="shared" si="7"/>
        <v>0</v>
      </c>
      <c r="T78" s="67">
        <f t="shared" si="8"/>
        <v>0</v>
      </c>
      <c r="U78" s="67">
        <f t="shared" si="9"/>
        <v>0.92917630932259476</v>
      </c>
      <c r="V78" s="67">
        <f t="shared" si="10"/>
        <v>3.3096989561579505E-2</v>
      </c>
      <c r="W78" s="100">
        <f t="shared" si="11"/>
        <v>2.2064659707719668E-2</v>
      </c>
    </row>
    <row r="79" spans="2:23">
      <c r="B79" s="96">
        <f>Amnt_Deposited!B74</f>
        <v>2060</v>
      </c>
      <c r="C79" s="99">
        <f>Amnt_Deposited!F74</f>
        <v>0</v>
      </c>
      <c r="D79" s="418">
        <f>Dry_Matter_Content!G66</f>
        <v>0.56999999999999995</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0.8</v>
      </c>
      <c r="R79" s="67">
        <f t="shared" si="5"/>
        <v>0</v>
      </c>
      <c r="S79" s="67">
        <f t="shared" si="7"/>
        <v>0</v>
      </c>
      <c r="T79" s="67">
        <f t="shared" si="8"/>
        <v>0</v>
      </c>
      <c r="U79" s="67">
        <f t="shared" si="9"/>
        <v>0.89721767694011345</v>
      </c>
      <c r="V79" s="67">
        <f t="shared" si="10"/>
        <v>3.1958632382481311E-2</v>
      </c>
      <c r="W79" s="100">
        <f t="shared" si="11"/>
        <v>2.1305754921654207E-2</v>
      </c>
    </row>
    <row r="80" spans="2:23">
      <c r="B80" s="96">
        <f>Amnt_Deposited!B75</f>
        <v>2061</v>
      </c>
      <c r="C80" s="99">
        <f>Amnt_Deposited!F75</f>
        <v>0</v>
      </c>
      <c r="D80" s="418">
        <f>Dry_Matter_Content!G67</f>
        <v>0.56999999999999995</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0.8</v>
      </c>
      <c r="R80" s="67">
        <f t="shared" si="5"/>
        <v>0</v>
      </c>
      <c r="S80" s="67">
        <f t="shared" si="7"/>
        <v>0</v>
      </c>
      <c r="T80" s="67">
        <f t="shared" si="8"/>
        <v>0</v>
      </c>
      <c r="U80" s="67">
        <f t="shared" si="9"/>
        <v>0.86635824841540499</v>
      </c>
      <c r="V80" s="67">
        <f t="shared" si="10"/>
        <v>3.0859428524708413E-2</v>
      </c>
      <c r="W80" s="100">
        <f t="shared" si="11"/>
        <v>2.0572952349805607E-2</v>
      </c>
    </row>
    <row r="81" spans="2:23">
      <c r="B81" s="96">
        <f>Amnt_Deposited!B76</f>
        <v>2062</v>
      </c>
      <c r="C81" s="99">
        <f>Amnt_Deposited!F76</f>
        <v>0</v>
      </c>
      <c r="D81" s="418">
        <f>Dry_Matter_Content!G68</f>
        <v>0.56999999999999995</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0.8</v>
      </c>
      <c r="R81" s="67">
        <f t="shared" si="5"/>
        <v>0</v>
      </c>
      <c r="S81" s="67">
        <f t="shared" si="7"/>
        <v>0</v>
      </c>
      <c r="T81" s="67">
        <f t="shared" si="8"/>
        <v>0</v>
      </c>
      <c r="U81" s="67">
        <f t="shared" si="9"/>
        <v>0.83656021708933326</v>
      </c>
      <c r="V81" s="67">
        <f t="shared" si="10"/>
        <v>2.9798031326071686E-2</v>
      </c>
      <c r="W81" s="100">
        <f t="shared" si="11"/>
        <v>1.9865354217381122E-2</v>
      </c>
    </row>
    <row r="82" spans="2:23">
      <c r="B82" s="96">
        <f>Amnt_Deposited!B77</f>
        <v>2063</v>
      </c>
      <c r="C82" s="99">
        <f>Amnt_Deposited!F77</f>
        <v>0</v>
      </c>
      <c r="D82" s="418">
        <f>Dry_Matter_Content!G69</f>
        <v>0.56999999999999995</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0.8</v>
      </c>
      <c r="R82" s="67">
        <f t="shared" si="5"/>
        <v>0</v>
      </c>
      <c r="S82" s="67">
        <f t="shared" si="7"/>
        <v>0</v>
      </c>
      <c r="T82" s="67">
        <f t="shared" si="8"/>
        <v>0</v>
      </c>
      <c r="U82" s="67">
        <f t="shared" si="9"/>
        <v>0.80778707664706584</v>
      </c>
      <c r="V82" s="67">
        <f t="shared" si="10"/>
        <v>2.8773140442267451E-2</v>
      </c>
      <c r="W82" s="100">
        <f t="shared" si="11"/>
        <v>1.9182093628178298E-2</v>
      </c>
    </row>
    <row r="83" spans="2:23">
      <c r="B83" s="96">
        <f>Amnt_Deposited!B78</f>
        <v>2064</v>
      </c>
      <c r="C83" s="99">
        <f>Amnt_Deposited!F78</f>
        <v>0</v>
      </c>
      <c r="D83" s="418">
        <f>Dry_Matter_Content!G70</f>
        <v>0.56999999999999995</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0.8</v>
      </c>
      <c r="R83" s="67">
        <f t="shared" ref="R83:R99" si="17">P83*$W$6*DOCF*Q83</f>
        <v>0</v>
      </c>
      <c r="S83" s="67">
        <f t="shared" si="7"/>
        <v>0</v>
      </c>
      <c r="T83" s="67">
        <f t="shared" si="8"/>
        <v>0</v>
      </c>
      <c r="U83" s="67">
        <f t="shared" si="9"/>
        <v>0.78000357639327278</v>
      </c>
      <c r="V83" s="67">
        <f t="shared" si="10"/>
        <v>2.7783500253793083E-2</v>
      </c>
      <c r="W83" s="100">
        <f t="shared" si="11"/>
        <v>1.8522333502528722E-2</v>
      </c>
    </row>
    <row r="84" spans="2:23">
      <c r="B84" s="96">
        <f>Amnt_Deposited!B79</f>
        <v>2065</v>
      </c>
      <c r="C84" s="99">
        <f>Amnt_Deposited!F79</f>
        <v>0</v>
      </c>
      <c r="D84" s="418">
        <f>Dry_Matter_Content!G71</f>
        <v>0.56999999999999995</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0.8</v>
      </c>
      <c r="R84" s="67">
        <f t="shared" si="17"/>
        <v>0</v>
      </c>
      <c r="S84" s="67">
        <f t="shared" si="7"/>
        <v>0</v>
      </c>
      <c r="T84" s="67">
        <f t="shared" si="8"/>
        <v>0</v>
      </c>
      <c r="U84" s="67">
        <f t="shared" si="9"/>
        <v>0.75317567806561669</v>
      </c>
      <c r="V84" s="67">
        <f t="shared" si="10"/>
        <v>2.6827898327656075E-2</v>
      </c>
      <c r="W84" s="100">
        <f t="shared" si="11"/>
        <v>1.7885265551770717E-2</v>
      </c>
    </row>
    <row r="85" spans="2:23">
      <c r="B85" s="96">
        <f>Amnt_Deposited!B80</f>
        <v>2066</v>
      </c>
      <c r="C85" s="99">
        <f>Amnt_Deposited!F80</f>
        <v>0</v>
      </c>
      <c r="D85" s="418">
        <f>Dry_Matter_Content!G72</f>
        <v>0.56999999999999995</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0.8</v>
      </c>
      <c r="R85" s="67">
        <f t="shared" si="17"/>
        <v>0</v>
      </c>
      <c r="S85" s="67">
        <f t="shared" ref="S85:S98" si="19">R85*$W$12</f>
        <v>0</v>
      </c>
      <c r="T85" s="67">
        <f t="shared" ref="T85:T98" si="20">R85*(1-$W$12)</f>
        <v>0</v>
      </c>
      <c r="U85" s="67">
        <f t="shared" ref="U85:U98" si="21">S85+U84*$W$10</f>
        <v>0.72727051413362465</v>
      </c>
      <c r="V85" s="67">
        <f t="shared" ref="V85:V98" si="22">U84*(1-$W$10)+T85</f>
        <v>2.5905163931992017E-2</v>
      </c>
      <c r="W85" s="100">
        <f t="shared" ref="W85:W99" si="23">V85*CH4_fraction*conv</f>
        <v>1.7270109287994675E-2</v>
      </c>
    </row>
    <row r="86" spans="2:23">
      <c r="B86" s="96">
        <f>Amnt_Deposited!B81</f>
        <v>2067</v>
      </c>
      <c r="C86" s="99">
        <f>Amnt_Deposited!F81</f>
        <v>0</v>
      </c>
      <c r="D86" s="418">
        <f>Dry_Matter_Content!G73</f>
        <v>0.56999999999999995</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0.8</v>
      </c>
      <c r="R86" s="67">
        <f t="shared" si="17"/>
        <v>0</v>
      </c>
      <c r="S86" s="67">
        <f t="shared" si="19"/>
        <v>0</v>
      </c>
      <c r="T86" s="67">
        <f t="shared" si="20"/>
        <v>0</v>
      </c>
      <c r="U86" s="67">
        <f t="shared" si="21"/>
        <v>0.70225634753185295</v>
      </c>
      <c r="V86" s="67">
        <f t="shared" si="22"/>
        <v>2.5014166601771647E-2</v>
      </c>
      <c r="W86" s="100">
        <f t="shared" si="23"/>
        <v>1.6676111067847763E-2</v>
      </c>
    </row>
    <row r="87" spans="2:23">
      <c r="B87" s="96">
        <f>Amnt_Deposited!B82</f>
        <v>2068</v>
      </c>
      <c r="C87" s="99">
        <f>Amnt_Deposited!F82</f>
        <v>0</v>
      </c>
      <c r="D87" s="418">
        <f>Dry_Matter_Content!G74</f>
        <v>0.56999999999999995</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0.8</v>
      </c>
      <c r="R87" s="67">
        <f t="shared" si="17"/>
        <v>0</v>
      </c>
      <c r="S87" s="67">
        <f t="shared" si="19"/>
        <v>0</v>
      </c>
      <c r="T87" s="67">
        <f t="shared" si="20"/>
        <v>0</v>
      </c>
      <c r="U87" s="67">
        <f t="shared" si="21"/>
        <v>0.67810253277801313</v>
      </c>
      <c r="V87" s="67">
        <f t="shared" si="22"/>
        <v>2.4153814753839827E-2</v>
      </c>
      <c r="W87" s="100">
        <f t="shared" si="23"/>
        <v>1.610254316922655E-2</v>
      </c>
    </row>
    <row r="88" spans="2:23">
      <c r="B88" s="96">
        <f>Amnt_Deposited!B83</f>
        <v>2069</v>
      </c>
      <c r="C88" s="99">
        <f>Amnt_Deposited!F83</f>
        <v>0</v>
      </c>
      <c r="D88" s="418">
        <f>Dry_Matter_Content!G75</f>
        <v>0.56999999999999995</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0.8</v>
      </c>
      <c r="R88" s="67">
        <f t="shared" si="17"/>
        <v>0</v>
      </c>
      <c r="S88" s="67">
        <f t="shared" si="19"/>
        <v>0</v>
      </c>
      <c r="T88" s="67">
        <f t="shared" si="20"/>
        <v>0</v>
      </c>
      <c r="U88" s="67">
        <f t="shared" si="21"/>
        <v>0.65477947842842343</v>
      </c>
      <c r="V88" s="67">
        <f t="shared" si="22"/>
        <v>2.3323054349589655E-2</v>
      </c>
      <c r="W88" s="100">
        <f t="shared" si="23"/>
        <v>1.5548702899726437E-2</v>
      </c>
    </row>
    <row r="89" spans="2:23">
      <c r="B89" s="96">
        <f>Amnt_Deposited!B84</f>
        <v>2070</v>
      </c>
      <c r="C89" s="99">
        <f>Amnt_Deposited!F84</f>
        <v>0</v>
      </c>
      <c r="D89" s="418">
        <f>Dry_Matter_Content!G76</f>
        <v>0.56999999999999995</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0.8</v>
      </c>
      <c r="R89" s="67">
        <f t="shared" si="17"/>
        <v>0</v>
      </c>
      <c r="S89" s="67">
        <f t="shared" si="19"/>
        <v>0</v>
      </c>
      <c r="T89" s="67">
        <f t="shared" si="20"/>
        <v>0</v>
      </c>
      <c r="U89" s="67">
        <f t="shared" si="21"/>
        <v>0.63225861082479007</v>
      </c>
      <c r="V89" s="67">
        <f t="shared" si="22"/>
        <v>2.2520867603633365E-2</v>
      </c>
      <c r="W89" s="100">
        <f t="shared" si="23"/>
        <v>1.5013911735755576E-2</v>
      </c>
    </row>
    <row r="90" spans="2:23">
      <c r="B90" s="96">
        <f>Amnt_Deposited!B85</f>
        <v>2071</v>
      </c>
      <c r="C90" s="99">
        <f>Amnt_Deposited!F85</f>
        <v>0</v>
      </c>
      <c r="D90" s="418">
        <f>Dry_Matter_Content!G77</f>
        <v>0.56999999999999995</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0.8</v>
      </c>
      <c r="R90" s="67">
        <f t="shared" si="17"/>
        <v>0</v>
      </c>
      <c r="S90" s="67">
        <f t="shared" si="19"/>
        <v>0</v>
      </c>
      <c r="T90" s="67">
        <f t="shared" si="20"/>
        <v>0</v>
      </c>
      <c r="U90" s="67">
        <f t="shared" si="21"/>
        <v>0.61051233908790214</v>
      </c>
      <c r="V90" s="67">
        <f t="shared" si="22"/>
        <v>2.1746271736887937E-2</v>
      </c>
      <c r="W90" s="100">
        <f t="shared" si="23"/>
        <v>1.4497514491258624E-2</v>
      </c>
    </row>
    <row r="91" spans="2:23">
      <c r="B91" s="96">
        <f>Amnt_Deposited!B86</f>
        <v>2072</v>
      </c>
      <c r="C91" s="99">
        <f>Amnt_Deposited!F86</f>
        <v>0</v>
      </c>
      <c r="D91" s="418">
        <f>Dry_Matter_Content!G78</f>
        <v>0.56999999999999995</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0.8</v>
      </c>
      <c r="R91" s="67">
        <f t="shared" si="17"/>
        <v>0</v>
      </c>
      <c r="S91" s="67">
        <f t="shared" si="19"/>
        <v>0</v>
      </c>
      <c r="T91" s="67">
        <f t="shared" si="20"/>
        <v>0</v>
      </c>
      <c r="U91" s="67">
        <f t="shared" si="21"/>
        <v>0.58951402131535435</v>
      </c>
      <c r="V91" s="67">
        <f t="shared" si="22"/>
        <v>2.099831777254783E-2</v>
      </c>
      <c r="W91" s="100">
        <f t="shared" si="23"/>
        <v>1.3998878515031886E-2</v>
      </c>
    </row>
    <row r="92" spans="2:23">
      <c r="B92" s="96">
        <f>Amnt_Deposited!B87</f>
        <v>2073</v>
      </c>
      <c r="C92" s="99">
        <f>Amnt_Deposited!F87</f>
        <v>0</v>
      </c>
      <c r="D92" s="418">
        <f>Dry_Matter_Content!G79</f>
        <v>0.56999999999999995</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0.8</v>
      </c>
      <c r="R92" s="67">
        <f t="shared" si="17"/>
        <v>0</v>
      </c>
      <c r="S92" s="67">
        <f t="shared" si="19"/>
        <v>0</v>
      </c>
      <c r="T92" s="67">
        <f t="shared" si="20"/>
        <v>0</v>
      </c>
      <c r="U92" s="67">
        <f t="shared" si="21"/>
        <v>0.56923793194188466</v>
      </c>
      <c r="V92" s="67">
        <f t="shared" si="22"/>
        <v>2.0276089373469704E-2</v>
      </c>
      <c r="W92" s="100">
        <f t="shared" si="23"/>
        <v>1.3517392915646468E-2</v>
      </c>
    </row>
    <row r="93" spans="2:23">
      <c r="B93" s="96">
        <f>Amnt_Deposited!B88</f>
        <v>2074</v>
      </c>
      <c r="C93" s="99">
        <f>Amnt_Deposited!F88</f>
        <v>0</v>
      </c>
      <c r="D93" s="418">
        <f>Dry_Matter_Content!G80</f>
        <v>0.56999999999999995</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0.8</v>
      </c>
      <c r="R93" s="67">
        <f t="shared" si="17"/>
        <v>0</v>
      </c>
      <c r="S93" s="67">
        <f t="shared" si="19"/>
        <v>0</v>
      </c>
      <c r="T93" s="67">
        <f t="shared" si="20"/>
        <v>0</v>
      </c>
      <c r="U93" s="67">
        <f t="shared" si="21"/>
        <v>0.54965923022233987</v>
      </c>
      <c r="V93" s="67">
        <f t="shared" si="22"/>
        <v>1.9578701719544834E-2</v>
      </c>
      <c r="W93" s="100">
        <f t="shared" si="23"/>
        <v>1.3052467813029888E-2</v>
      </c>
    </row>
    <row r="94" spans="2:23">
      <c r="B94" s="96">
        <f>Amnt_Deposited!B89</f>
        <v>2075</v>
      </c>
      <c r="C94" s="99">
        <f>Amnt_Deposited!F89</f>
        <v>0</v>
      </c>
      <c r="D94" s="418">
        <f>Dry_Matter_Content!G81</f>
        <v>0.56999999999999995</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0.8</v>
      </c>
      <c r="R94" s="67">
        <f t="shared" si="17"/>
        <v>0</v>
      </c>
      <c r="S94" s="67">
        <f t="shared" si="19"/>
        <v>0</v>
      </c>
      <c r="T94" s="67">
        <f t="shared" si="20"/>
        <v>0</v>
      </c>
      <c r="U94" s="67">
        <f t="shared" si="21"/>
        <v>0.5307539297986561</v>
      </c>
      <c r="V94" s="67">
        <f t="shared" si="22"/>
        <v>1.8905300423683824E-2</v>
      </c>
      <c r="W94" s="100">
        <f t="shared" si="23"/>
        <v>1.2603533615789215E-2</v>
      </c>
    </row>
    <row r="95" spans="2:23">
      <c r="B95" s="96">
        <f>Amnt_Deposited!B90</f>
        <v>2076</v>
      </c>
      <c r="C95" s="99">
        <f>Amnt_Deposited!F90</f>
        <v>0</v>
      </c>
      <c r="D95" s="418">
        <f>Dry_Matter_Content!G82</f>
        <v>0.56999999999999995</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0.8</v>
      </c>
      <c r="R95" s="67">
        <f t="shared" si="17"/>
        <v>0</v>
      </c>
      <c r="S95" s="67">
        <f t="shared" si="19"/>
        <v>0</v>
      </c>
      <c r="T95" s="67">
        <f t="shared" si="20"/>
        <v>0</v>
      </c>
      <c r="U95" s="67">
        <f t="shared" si="21"/>
        <v>0.51249886931357058</v>
      </c>
      <c r="V95" s="67">
        <f t="shared" si="22"/>
        <v>1.8255060485085569E-2</v>
      </c>
      <c r="W95" s="100">
        <f t="shared" si="23"/>
        <v>1.2170040323390379E-2</v>
      </c>
    </row>
    <row r="96" spans="2:23">
      <c r="B96" s="96">
        <f>Amnt_Deposited!B91</f>
        <v>2077</v>
      </c>
      <c r="C96" s="99">
        <f>Amnt_Deposited!F91</f>
        <v>0</v>
      </c>
      <c r="D96" s="418">
        <f>Dry_Matter_Content!G83</f>
        <v>0.56999999999999995</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0.8</v>
      </c>
      <c r="R96" s="67">
        <f t="shared" si="17"/>
        <v>0</v>
      </c>
      <c r="S96" s="67">
        <f t="shared" si="19"/>
        <v>0</v>
      </c>
      <c r="T96" s="67">
        <f t="shared" si="20"/>
        <v>0</v>
      </c>
      <c r="U96" s="67">
        <f t="shared" si="21"/>
        <v>0.49487168403506249</v>
      </c>
      <c r="V96" s="67">
        <f t="shared" si="22"/>
        <v>1.7627185278508106E-2</v>
      </c>
      <c r="W96" s="100">
        <f t="shared" si="23"/>
        <v>1.1751456852338736E-2</v>
      </c>
    </row>
    <row r="97" spans="2:23">
      <c r="B97" s="96">
        <f>Amnt_Deposited!B92</f>
        <v>2078</v>
      </c>
      <c r="C97" s="99">
        <f>Amnt_Deposited!F92</f>
        <v>0</v>
      </c>
      <c r="D97" s="418">
        <f>Dry_Matter_Content!G84</f>
        <v>0.56999999999999995</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0.8</v>
      </c>
      <c r="R97" s="67">
        <f t="shared" si="17"/>
        <v>0</v>
      </c>
      <c r="S97" s="67">
        <f t="shared" si="19"/>
        <v>0</v>
      </c>
      <c r="T97" s="67">
        <f t="shared" si="20"/>
        <v>0</v>
      </c>
      <c r="U97" s="67">
        <f t="shared" si="21"/>
        <v>0.47785077845675944</v>
      </c>
      <c r="V97" s="67">
        <f t="shared" si="22"/>
        <v>1.7020905578303068E-2</v>
      </c>
      <c r="W97" s="100">
        <f t="shared" si="23"/>
        <v>1.1347270385535378E-2</v>
      </c>
    </row>
    <row r="98" spans="2:23">
      <c r="B98" s="96">
        <f>Amnt_Deposited!B93</f>
        <v>2079</v>
      </c>
      <c r="C98" s="99">
        <f>Amnt_Deposited!F93</f>
        <v>0</v>
      </c>
      <c r="D98" s="418">
        <f>Dry_Matter_Content!G85</f>
        <v>0.56999999999999995</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0.8</v>
      </c>
      <c r="R98" s="67">
        <f t="shared" si="17"/>
        <v>0</v>
      </c>
      <c r="S98" s="67">
        <f t="shared" si="19"/>
        <v>0</v>
      </c>
      <c r="T98" s="67">
        <f t="shared" si="20"/>
        <v>0</v>
      </c>
      <c r="U98" s="67">
        <f t="shared" si="21"/>
        <v>0.46141529984074137</v>
      </c>
      <c r="V98" s="67">
        <f t="shared" si="22"/>
        <v>1.643547861601807E-2</v>
      </c>
      <c r="W98" s="100">
        <f t="shared" si="23"/>
        <v>1.0956985744012045E-2</v>
      </c>
    </row>
    <row r="99" spans="2:23" ht="13.5" thickBot="1">
      <c r="B99" s="97">
        <f>Amnt_Deposited!B94</f>
        <v>2080</v>
      </c>
      <c r="C99" s="101">
        <f>Amnt_Deposited!F94</f>
        <v>0</v>
      </c>
      <c r="D99" s="418">
        <f>Dry_Matter_Content!G86</f>
        <v>0.56999999999999995</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0.8</v>
      </c>
      <c r="R99" s="68">
        <f t="shared" si="17"/>
        <v>0</v>
      </c>
      <c r="S99" s="68">
        <f>R99*$W$12</f>
        <v>0</v>
      </c>
      <c r="T99" s="68">
        <f>R99*(1-$W$12)</f>
        <v>0</v>
      </c>
      <c r="U99" s="68">
        <f>S99+U98*$W$10</f>
        <v>0.44554511267032892</v>
      </c>
      <c r="V99" s="68">
        <f>U98*(1-$W$10)+T99</f>
        <v>1.5870187170412459E-2</v>
      </c>
      <c r="W99" s="102">
        <f t="shared" si="23"/>
        <v>1.0580124780274973E-2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0.22662473446799999</v>
      </c>
      <c r="D19" s="416">
        <f>Dry_Matter_Content!H6</f>
        <v>0.73</v>
      </c>
      <c r="E19" s="283">
        <f>MCF!R18</f>
        <v>0.8</v>
      </c>
      <c r="F19" s="130">
        <f t="shared" ref="F19:F50" si="0">C19*D19*$K$6*DOCF*E19</f>
        <v>1.9852326739396801E-2</v>
      </c>
      <c r="G19" s="65">
        <f t="shared" ref="G19:G82" si="1">F19*$K$12</f>
        <v>1.9852326739396801E-2</v>
      </c>
      <c r="H19" s="65">
        <f t="shared" ref="H19:H82" si="2">F19*(1-$K$12)</f>
        <v>0</v>
      </c>
      <c r="I19" s="65">
        <f t="shared" ref="I19:I82" si="3">G19+I18*$K$10</f>
        <v>1.9852326739396801E-2</v>
      </c>
      <c r="J19" s="65">
        <f t="shared" ref="J19:J82" si="4">I18*(1-$K$10)+H19</f>
        <v>0</v>
      </c>
      <c r="K19" s="66">
        <f>J19*CH4_fraction*conv</f>
        <v>0</v>
      </c>
      <c r="O19" s="95">
        <f>Amnt_Deposited!B14</f>
        <v>2000</v>
      </c>
      <c r="P19" s="98">
        <f>Amnt_Deposited!H14</f>
        <v>0.22662473446799999</v>
      </c>
      <c r="Q19" s="283">
        <f>MCF!R18</f>
        <v>0.8</v>
      </c>
      <c r="R19" s="130">
        <f t="shared" ref="R19:R50" si="5">P19*$W$6*DOCF*Q19</f>
        <v>2.1755974508928001E-2</v>
      </c>
      <c r="S19" s="65">
        <f>R19*$W$12</f>
        <v>2.1755974508928001E-2</v>
      </c>
      <c r="T19" s="65">
        <f>R19*(1-$W$12)</f>
        <v>0</v>
      </c>
      <c r="U19" s="65">
        <f>S19+U18*$W$10</f>
        <v>2.1755974508928001E-2</v>
      </c>
      <c r="V19" s="65">
        <f>U18*(1-$W$10)+T19</f>
        <v>0</v>
      </c>
      <c r="W19" s="66">
        <f>V19*CH4_fraction*conv</f>
        <v>0</v>
      </c>
    </row>
    <row r="20" spans="2:23">
      <c r="B20" s="96">
        <f>Amnt_Deposited!B15</f>
        <v>2001</v>
      </c>
      <c r="C20" s="99">
        <f>Amnt_Deposited!H15</f>
        <v>0.232027337916</v>
      </c>
      <c r="D20" s="418">
        <f>Dry_Matter_Content!H7</f>
        <v>0.73</v>
      </c>
      <c r="E20" s="284">
        <f>MCF!R19</f>
        <v>0.8</v>
      </c>
      <c r="F20" s="67">
        <f t="shared" si="0"/>
        <v>2.0325594801441599E-2</v>
      </c>
      <c r="G20" s="67">
        <f t="shared" si="1"/>
        <v>2.0325594801441599E-2</v>
      </c>
      <c r="H20" s="67">
        <f t="shared" si="2"/>
        <v>0</v>
      </c>
      <c r="I20" s="67">
        <f t="shared" si="3"/>
        <v>3.8835781564008784E-2</v>
      </c>
      <c r="J20" s="67">
        <f t="shared" si="4"/>
        <v>1.3421399768296187E-3</v>
      </c>
      <c r="K20" s="100">
        <f>J20*CH4_fraction*conv</f>
        <v>8.9475998455307911E-4</v>
      </c>
      <c r="M20" s="393"/>
      <c r="O20" s="96">
        <f>Amnt_Deposited!B15</f>
        <v>2001</v>
      </c>
      <c r="P20" s="99">
        <f>Amnt_Deposited!H15</f>
        <v>0.232027337916</v>
      </c>
      <c r="Q20" s="284">
        <f>MCF!R19</f>
        <v>0.8</v>
      </c>
      <c r="R20" s="67">
        <f t="shared" si="5"/>
        <v>2.2274624439936001E-2</v>
      </c>
      <c r="S20" s="67">
        <f>R20*$W$12</f>
        <v>2.2274624439936001E-2</v>
      </c>
      <c r="T20" s="67">
        <f>R20*(1-$W$12)</f>
        <v>0</v>
      </c>
      <c r="U20" s="67">
        <f>S20+U19*$W$10</f>
        <v>4.2559760618091816E-2</v>
      </c>
      <c r="V20" s="67">
        <f>U19*(1-$W$10)+T20</f>
        <v>1.470838330772185E-3</v>
      </c>
      <c r="W20" s="100">
        <f>V20*CH4_fraction*conv</f>
        <v>9.8055888718145663E-4</v>
      </c>
    </row>
    <row r="21" spans="2:23">
      <c r="B21" s="96">
        <f>Amnt_Deposited!B16</f>
        <v>2002</v>
      </c>
      <c r="C21" s="99">
        <f>Amnt_Deposited!H16</f>
        <v>0.23656945276800004</v>
      </c>
      <c r="D21" s="418">
        <f>Dry_Matter_Content!H8</f>
        <v>0.73</v>
      </c>
      <c r="E21" s="284">
        <f>MCF!R20</f>
        <v>0.8</v>
      </c>
      <c r="F21" s="67">
        <f t="shared" si="0"/>
        <v>2.0723484062476802E-2</v>
      </c>
      <c r="G21" s="67">
        <f t="shared" si="1"/>
        <v>2.0723484062476802E-2</v>
      </c>
      <c r="H21" s="67">
        <f t="shared" si="2"/>
        <v>0</v>
      </c>
      <c r="I21" s="67">
        <f t="shared" si="3"/>
        <v>5.6933726783975958E-2</v>
      </c>
      <c r="J21" s="67">
        <f t="shared" si="4"/>
        <v>2.6255388425096317E-3</v>
      </c>
      <c r="K21" s="100">
        <f t="shared" ref="K21:K84" si="6">J21*CH4_fraction*conv</f>
        <v>1.7503592283397544E-3</v>
      </c>
      <c r="O21" s="96">
        <f>Amnt_Deposited!B16</f>
        <v>2002</v>
      </c>
      <c r="P21" s="99">
        <f>Amnt_Deposited!H16</f>
        <v>0.23656945276800004</v>
      </c>
      <c r="Q21" s="284">
        <f>MCF!R20</f>
        <v>0.8</v>
      </c>
      <c r="R21" s="67">
        <f t="shared" si="5"/>
        <v>2.2710667465728002E-2</v>
      </c>
      <c r="S21" s="67">
        <f t="shared" ref="S21:S84" si="7">R21*$W$12</f>
        <v>2.2710667465728002E-2</v>
      </c>
      <c r="T21" s="67">
        <f t="shared" ref="T21:T84" si="8">R21*(1-$W$12)</f>
        <v>0</v>
      </c>
      <c r="U21" s="67">
        <f t="shared" ref="U21:U84" si="9">S21+U20*$W$10</f>
        <v>6.2393125242713371E-2</v>
      </c>
      <c r="V21" s="67">
        <f t="shared" ref="V21:V84" si="10">U20*(1-$W$10)+T21</f>
        <v>2.8773028411064453E-3</v>
      </c>
      <c r="W21" s="100">
        <f t="shared" ref="W21:W84" si="11">V21*CH4_fraction*conv</f>
        <v>1.9182018940709636E-3</v>
      </c>
    </row>
    <row r="22" spans="2:23">
      <c r="B22" s="96">
        <f>Amnt_Deposited!B17</f>
        <v>2003</v>
      </c>
      <c r="C22" s="99">
        <f>Amnt_Deposited!H17</f>
        <v>0.239112637632</v>
      </c>
      <c r="D22" s="418">
        <f>Dry_Matter_Content!H9</f>
        <v>0.73</v>
      </c>
      <c r="E22" s="284">
        <f>MCF!R21</f>
        <v>0.8</v>
      </c>
      <c r="F22" s="67">
        <f t="shared" si="0"/>
        <v>2.09462670565632E-2</v>
      </c>
      <c r="G22" s="67">
        <f t="shared" si="1"/>
        <v>2.09462670565632E-2</v>
      </c>
      <c r="H22" s="67">
        <f t="shared" si="2"/>
        <v>0</v>
      </c>
      <c r="I22" s="67">
        <f t="shared" si="3"/>
        <v>7.4030922054156137E-2</v>
      </c>
      <c r="J22" s="67">
        <f t="shared" si="4"/>
        <v>3.849071786383015E-3</v>
      </c>
      <c r="K22" s="100">
        <f t="shared" si="6"/>
        <v>2.5660478575886764E-3</v>
      </c>
      <c r="N22" s="258"/>
      <c r="O22" s="96">
        <f>Amnt_Deposited!B17</f>
        <v>2003</v>
      </c>
      <c r="P22" s="99">
        <f>Amnt_Deposited!H17</f>
        <v>0.239112637632</v>
      </c>
      <c r="Q22" s="284">
        <f>MCF!R21</f>
        <v>0.8</v>
      </c>
      <c r="R22" s="67">
        <f t="shared" si="5"/>
        <v>2.2954813212671999E-2</v>
      </c>
      <c r="S22" s="67">
        <f t="shared" si="7"/>
        <v>2.2954813212671999E-2</v>
      </c>
      <c r="T22" s="67">
        <f t="shared" si="8"/>
        <v>0</v>
      </c>
      <c r="U22" s="67">
        <f t="shared" si="9"/>
        <v>8.112977759359577E-2</v>
      </c>
      <c r="V22" s="67">
        <f t="shared" si="10"/>
        <v>4.2181608617896053E-3</v>
      </c>
      <c r="W22" s="100">
        <f t="shared" si="11"/>
        <v>2.8121072411930702E-3</v>
      </c>
    </row>
    <row r="23" spans="2:23">
      <c r="B23" s="96">
        <f>Amnt_Deposited!B18</f>
        <v>2004</v>
      </c>
      <c r="C23" s="99">
        <f>Amnt_Deposited!H18</f>
        <v>0.24544396958400003</v>
      </c>
      <c r="D23" s="418">
        <f>Dry_Matter_Content!H10</f>
        <v>0.73</v>
      </c>
      <c r="E23" s="284">
        <f>MCF!R22</f>
        <v>0.8</v>
      </c>
      <c r="F23" s="67">
        <f t="shared" si="0"/>
        <v>2.15008917355584E-2</v>
      </c>
      <c r="G23" s="67">
        <f t="shared" si="1"/>
        <v>2.15008917355584E-2</v>
      </c>
      <c r="H23" s="67">
        <f t="shared" si="2"/>
        <v>0</v>
      </c>
      <c r="I23" s="67">
        <f t="shared" si="3"/>
        <v>9.0526865940792553E-2</v>
      </c>
      <c r="J23" s="67">
        <f t="shared" si="4"/>
        <v>5.0049478489219857E-3</v>
      </c>
      <c r="K23" s="100">
        <f t="shared" si="6"/>
        <v>3.3366318992813235E-3</v>
      </c>
      <c r="N23" s="258"/>
      <c r="O23" s="96">
        <f>Amnt_Deposited!B18</f>
        <v>2004</v>
      </c>
      <c r="P23" s="99">
        <f>Amnt_Deposited!H18</f>
        <v>0.24544396958400003</v>
      </c>
      <c r="Q23" s="284">
        <f>MCF!R22</f>
        <v>0.8</v>
      </c>
      <c r="R23" s="67">
        <f t="shared" si="5"/>
        <v>2.3562621080064003E-2</v>
      </c>
      <c r="S23" s="67">
        <f t="shared" si="7"/>
        <v>2.3562621080064003E-2</v>
      </c>
      <c r="T23" s="67">
        <f t="shared" si="8"/>
        <v>0</v>
      </c>
      <c r="U23" s="67">
        <f t="shared" si="9"/>
        <v>9.9207524318676771E-2</v>
      </c>
      <c r="V23" s="67">
        <f t="shared" si="10"/>
        <v>5.4848743549829986E-3</v>
      </c>
      <c r="W23" s="100">
        <f t="shared" si="11"/>
        <v>3.656582903321999E-3</v>
      </c>
    </row>
    <row r="24" spans="2:23">
      <c r="B24" s="96">
        <f>Amnt_Deposited!B19</f>
        <v>2005</v>
      </c>
      <c r="C24" s="99">
        <f>Amnt_Deposited!H19</f>
        <v>0.25579646294400005</v>
      </c>
      <c r="D24" s="418">
        <f>Dry_Matter_Content!H11</f>
        <v>0.73</v>
      </c>
      <c r="E24" s="284">
        <f>MCF!R23</f>
        <v>0.8</v>
      </c>
      <c r="F24" s="67">
        <f t="shared" si="0"/>
        <v>2.2407770153894405E-2</v>
      </c>
      <c r="G24" s="67">
        <f t="shared" si="1"/>
        <v>2.2407770153894405E-2</v>
      </c>
      <c r="H24" s="67">
        <f t="shared" si="2"/>
        <v>0</v>
      </c>
      <c r="I24" s="67">
        <f t="shared" si="3"/>
        <v>0.10681446049254366</v>
      </c>
      <c r="J24" s="67">
        <f t="shared" si="4"/>
        <v>6.120175602143299E-3</v>
      </c>
      <c r="K24" s="100">
        <f t="shared" si="6"/>
        <v>4.0801170680955321E-3</v>
      </c>
      <c r="N24" s="258"/>
      <c r="O24" s="96">
        <f>Amnt_Deposited!B19</f>
        <v>2005</v>
      </c>
      <c r="P24" s="99">
        <f>Amnt_Deposited!H19</f>
        <v>0.25579646294400005</v>
      </c>
      <c r="Q24" s="284">
        <f>MCF!R23</f>
        <v>0.8</v>
      </c>
      <c r="R24" s="67">
        <f t="shared" si="5"/>
        <v>2.4556460442624006E-2</v>
      </c>
      <c r="S24" s="67">
        <f t="shared" si="7"/>
        <v>2.4556460442624006E-2</v>
      </c>
      <c r="T24" s="67">
        <f t="shared" si="8"/>
        <v>0</v>
      </c>
      <c r="U24" s="67">
        <f t="shared" si="9"/>
        <v>0.1170569430055273</v>
      </c>
      <c r="V24" s="67">
        <f t="shared" si="10"/>
        <v>6.707041755773478E-3</v>
      </c>
      <c r="W24" s="100">
        <f t="shared" si="11"/>
        <v>4.471361170515652E-3</v>
      </c>
    </row>
    <row r="25" spans="2:23">
      <c r="B25" s="96">
        <f>Amnt_Deposited!B20</f>
        <v>2006</v>
      </c>
      <c r="C25" s="99">
        <f>Amnt_Deposited!H20</f>
        <v>0.25929001335599999</v>
      </c>
      <c r="D25" s="418">
        <f>Dry_Matter_Content!H12</f>
        <v>0.73</v>
      </c>
      <c r="E25" s="284">
        <f>MCF!R24</f>
        <v>0.8</v>
      </c>
      <c r="F25" s="67">
        <f t="shared" si="0"/>
        <v>2.2713805169985599E-2</v>
      </c>
      <c r="G25" s="67">
        <f t="shared" si="1"/>
        <v>2.2713805169985599E-2</v>
      </c>
      <c r="H25" s="67">
        <f t="shared" si="2"/>
        <v>0</v>
      </c>
      <c r="I25" s="67">
        <f t="shared" si="3"/>
        <v>0.12230694800982138</v>
      </c>
      <c r="J25" s="67">
        <f t="shared" si="4"/>
        <v>7.2213176527078796E-3</v>
      </c>
      <c r="K25" s="100">
        <f t="shared" si="6"/>
        <v>4.8142117684719194E-3</v>
      </c>
      <c r="N25" s="258"/>
      <c r="O25" s="96">
        <f>Amnt_Deposited!B20</f>
        <v>2006</v>
      </c>
      <c r="P25" s="99">
        <f>Amnt_Deposited!H20</f>
        <v>0.25929001335599999</v>
      </c>
      <c r="Q25" s="284">
        <f>MCF!R24</f>
        <v>0.8</v>
      </c>
      <c r="R25" s="67">
        <f t="shared" si="5"/>
        <v>2.4891841282175999E-2</v>
      </c>
      <c r="S25" s="67">
        <f t="shared" si="7"/>
        <v>2.4891841282175999E-2</v>
      </c>
      <c r="T25" s="67">
        <f t="shared" si="8"/>
        <v>0</v>
      </c>
      <c r="U25" s="67">
        <f t="shared" si="9"/>
        <v>0.13403501151761246</v>
      </c>
      <c r="V25" s="67">
        <f t="shared" si="10"/>
        <v>7.9137727700908274E-3</v>
      </c>
      <c r="W25" s="100">
        <f t="shared" si="11"/>
        <v>5.2758485133938843E-3</v>
      </c>
    </row>
    <row r="26" spans="2:23">
      <c r="B26" s="96">
        <f>Amnt_Deposited!B21</f>
        <v>2007</v>
      </c>
      <c r="C26" s="99">
        <f>Amnt_Deposited!H21</f>
        <v>0.26271865263600003</v>
      </c>
      <c r="D26" s="418">
        <f>Dry_Matter_Content!H13</f>
        <v>0.73</v>
      </c>
      <c r="E26" s="284">
        <f>MCF!R25</f>
        <v>0.8</v>
      </c>
      <c r="F26" s="67">
        <f t="shared" si="0"/>
        <v>2.3014153970913602E-2</v>
      </c>
      <c r="G26" s="67">
        <f t="shared" si="1"/>
        <v>2.3014153970913602E-2</v>
      </c>
      <c r="H26" s="67">
        <f t="shared" si="2"/>
        <v>0</v>
      </c>
      <c r="I26" s="67">
        <f t="shared" si="3"/>
        <v>0.13705239642682918</v>
      </c>
      <c r="J26" s="67">
        <f t="shared" si="4"/>
        <v>8.2687055539058061E-3</v>
      </c>
      <c r="K26" s="100">
        <f t="shared" si="6"/>
        <v>5.5124703692705371E-3</v>
      </c>
      <c r="N26" s="258"/>
      <c r="O26" s="96">
        <f>Amnt_Deposited!B21</f>
        <v>2007</v>
      </c>
      <c r="P26" s="99">
        <f>Amnt_Deposited!H21</f>
        <v>0.26271865263600003</v>
      </c>
      <c r="Q26" s="284">
        <f>MCF!R25</f>
        <v>0.8</v>
      </c>
      <c r="R26" s="67">
        <f t="shared" si="5"/>
        <v>2.5220990653056004E-2</v>
      </c>
      <c r="S26" s="67">
        <f t="shared" si="7"/>
        <v>2.5220990653056004E-2</v>
      </c>
      <c r="T26" s="67">
        <f t="shared" si="8"/>
        <v>0</v>
      </c>
      <c r="U26" s="67">
        <f t="shared" si="9"/>
        <v>0.15019440704310047</v>
      </c>
      <c r="V26" s="67">
        <f t="shared" si="10"/>
        <v>9.0615951275680052E-3</v>
      </c>
      <c r="W26" s="100">
        <f t="shared" si="11"/>
        <v>6.0410634183786695E-3</v>
      </c>
    </row>
    <row r="27" spans="2:23">
      <c r="B27" s="96">
        <f>Amnt_Deposited!B22</f>
        <v>2008</v>
      </c>
      <c r="C27" s="99">
        <f>Amnt_Deposited!H22</f>
        <v>0.26605575057600001</v>
      </c>
      <c r="D27" s="418">
        <f>Dry_Matter_Content!H14</f>
        <v>0.73</v>
      </c>
      <c r="E27" s="284">
        <f>MCF!R26</f>
        <v>0.8</v>
      </c>
      <c r="F27" s="67">
        <f t="shared" si="0"/>
        <v>2.3306483750457602E-2</v>
      </c>
      <c r="G27" s="67">
        <f t="shared" si="1"/>
        <v>2.3306483750457602E-2</v>
      </c>
      <c r="H27" s="67">
        <f t="shared" si="2"/>
        <v>0</v>
      </c>
      <c r="I27" s="67">
        <f t="shared" si="3"/>
        <v>0.15109329118213319</v>
      </c>
      <c r="J27" s="67">
        <f t="shared" si="4"/>
        <v>9.2655889951535845E-3</v>
      </c>
      <c r="K27" s="100">
        <f t="shared" si="6"/>
        <v>6.1770593301023894E-3</v>
      </c>
      <c r="N27" s="258"/>
      <c r="O27" s="96">
        <f>Amnt_Deposited!B22</f>
        <v>2008</v>
      </c>
      <c r="P27" s="99">
        <f>Amnt_Deposited!H22</f>
        <v>0.26605575057600001</v>
      </c>
      <c r="Q27" s="284">
        <f>MCF!R26</f>
        <v>0.8</v>
      </c>
      <c r="R27" s="67">
        <f t="shared" si="5"/>
        <v>2.5541352055296004E-2</v>
      </c>
      <c r="S27" s="67">
        <f t="shared" si="7"/>
        <v>2.5541352055296004E-2</v>
      </c>
      <c r="T27" s="67">
        <f t="shared" si="8"/>
        <v>0</v>
      </c>
      <c r="U27" s="67">
        <f t="shared" si="9"/>
        <v>0.16558168896672132</v>
      </c>
      <c r="V27" s="67">
        <f t="shared" si="10"/>
        <v>1.0154070131675162E-2</v>
      </c>
      <c r="W27" s="100">
        <f t="shared" si="11"/>
        <v>6.7693800877834404E-3</v>
      </c>
    </row>
    <row r="28" spans="2:23">
      <c r="B28" s="96">
        <f>Amnt_Deposited!B23</f>
        <v>2009</v>
      </c>
      <c r="C28" s="99">
        <f>Amnt_Deposited!H23</f>
        <v>0.26926136186400002</v>
      </c>
      <c r="D28" s="418">
        <f>Dry_Matter_Content!H15</f>
        <v>0.73</v>
      </c>
      <c r="E28" s="284">
        <f>MCF!R27</f>
        <v>0.8</v>
      </c>
      <c r="F28" s="67">
        <f t="shared" si="0"/>
        <v>2.3587295299286399E-2</v>
      </c>
      <c r="G28" s="67">
        <f t="shared" si="1"/>
        <v>2.3587295299286399E-2</v>
      </c>
      <c r="H28" s="67">
        <f t="shared" si="2"/>
        <v>0</v>
      </c>
      <c r="I28" s="67">
        <f t="shared" si="3"/>
        <v>0.1644657462267573</v>
      </c>
      <c r="J28" s="67">
        <f t="shared" si="4"/>
        <v>1.0214840254662294E-2</v>
      </c>
      <c r="K28" s="100">
        <f t="shared" si="6"/>
        <v>6.8098935031081958E-3</v>
      </c>
      <c r="N28" s="258"/>
      <c r="O28" s="96">
        <f>Amnt_Deposited!B23</f>
        <v>2009</v>
      </c>
      <c r="P28" s="99">
        <f>Amnt_Deposited!H23</f>
        <v>0.26926136186400002</v>
      </c>
      <c r="Q28" s="284">
        <f>MCF!R27</f>
        <v>0.8</v>
      </c>
      <c r="R28" s="67">
        <f t="shared" si="5"/>
        <v>2.5849090738944005E-2</v>
      </c>
      <c r="S28" s="67">
        <f t="shared" si="7"/>
        <v>2.5849090738944005E-2</v>
      </c>
      <c r="T28" s="67">
        <f t="shared" si="8"/>
        <v>0</v>
      </c>
      <c r="U28" s="67">
        <f t="shared" si="9"/>
        <v>0.18023643422110391</v>
      </c>
      <c r="V28" s="67">
        <f t="shared" si="10"/>
        <v>1.1194345484561418E-2</v>
      </c>
      <c r="W28" s="100">
        <f t="shared" si="11"/>
        <v>7.462896989707612E-3</v>
      </c>
    </row>
    <row r="29" spans="2:23">
      <c r="B29" s="96">
        <f>Amnt_Deposited!B24</f>
        <v>2010</v>
      </c>
      <c r="C29" s="99">
        <f>Amnt_Deposited!H24</f>
        <v>0.274775479308</v>
      </c>
      <c r="D29" s="418">
        <f>Dry_Matter_Content!H16</f>
        <v>0.73</v>
      </c>
      <c r="E29" s="284">
        <f>MCF!R28</f>
        <v>0.8</v>
      </c>
      <c r="F29" s="67">
        <f t="shared" si="0"/>
        <v>2.4070331987380802E-2</v>
      </c>
      <c r="G29" s="67">
        <f t="shared" si="1"/>
        <v>2.4070331987380802E-2</v>
      </c>
      <c r="H29" s="67">
        <f t="shared" si="2"/>
        <v>0</v>
      </c>
      <c r="I29" s="67">
        <f t="shared" si="3"/>
        <v>0.17741717735542933</v>
      </c>
      <c r="J29" s="67">
        <f t="shared" si="4"/>
        <v>1.1118900858708763E-2</v>
      </c>
      <c r="K29" s="100">
        <f t="shared" si="6"/>
        <v>7.4126005724725087E-3</v>
      </c>
      <c r="O29" s="96">
        <f>Amnt_Deposited!B24</f>
        <v>2010</v>
      </c>
      <c r="P29" s="99">
        <f>Amnt_Deposited!H24</f>
        <v>0.274775479308</v>
      </c>
      <c r="Q29" s="284">
        <f>MCF!R28</f>
        <v>0.8</v>
      </c>
      <c r="R29" s="67">
        <f t="shared" si="5"/>
        <v>2.6378446013568004E-2</v>
      </c>
      <c r="S29" s="67">
        <f t="shared" si="7"/>
        <v>2.6378446013568004E-2</v>
      </c>
      <c r="T29" s="67">
        <f t="shared" si="8"/>
        <v>0</v>
      </c>
      <c r="U29" s="67">
        <f t="shared" si="9"/>
        <v>0.19442978340321027</v>
      </c>
      <c r="V29" s="67">
        <f t="shared" si="10"/>
        <v>1.2185096831461659E-2</v>
      </c>
      <c r="W29" s="100">
        <f t="shared" si="11"/>
        <v>8.1233978876411057E-3</v>
      </c>
    </row>
    <row r="30" spans="2:23">
      <c r="B30" s="96">
        <f>Amnt_Deposited!B25</f>
        <v>2011</v>
      </c>
      <c r="C30" s="99">
        <f>Amnt_Deposited!H25</f>
        <v>0.21488156928000002</v>
      </c>
      <c r="D30" s="418">
        <f>Dry_Matter_Content!H17</f>
        <v>0.73</v>
      </c>
      <c r="E30" s="284">
        <f>MCF!R29</f>
        <v>0.8</v>
      </c>
      <c r="F30" s="67">
        <f t="shared" si="0"/>
        <v>1.8823625468928004E-2</v>
      </c>
      <c r="G30" s="67">
        <f t="shared" si="1"/>
        <v>1.8823625468928004E-2</v>
      </c>
      <c r="H30" s="67">
        <f t="shared" si="2"/>
        <v>0</v>
      </c>
      <c r="I30" s="67">
        <f t="shared" si="3"/>
        <v>0.18424630518028784</v>
      </c>
      <c r="J30" s="67">
        <f t="shared" si="4"/>
        <v>1.1994497644069471E-2</v>
      </c>
      <c r="K30" s="100">
        <f t="shared" si="6"/>
        <v>7.9963317627129802E-3</v>
      </c>
      <c r="O30" s="96">
        <f>Amnt_Deposited!B25</f>
        <v>2011</v>
      </c>
      <c r="P30" s="99">
        <f>Amnt_Deposited!H25</f>
        <v>0.21488156928000002</v>
      </c>
      <c r="Q30" s="284">
        <f>MCF!R29</f>
        <v>0.8</v>
      </c>
      <c r="R30" s="67">
        <f t="shared" si="5"/>
        <v>2.0628630650880001E-2</v>
      </c>
      <c r="S30" s="67">
        <f t="shared" si="7"/>
        <v>2.0628630650880001E-2</v>
      </c>
      <c r="T30" s="67">
        <f t="shared" si="8"/>
        <v>0</v>
      </c>
      <c r="U30" s="67">
        <f t="shared" si="9"/>
        <v>0.20191375910168535</v>
      </c>
      <c r="V30" s="67">
        <f t="shared" si="10"/>
        <v>1.3144654952404902E-2</v>
      </c>
      <c r="W30" s="100">
        <f t="shared" si="11"/>
        <v>8.7631033016032679E-3</v>
      </c>
    </row>
    <row r="31" spans="2:23">
      <c r="B31" s="96">
        <f>Amnt_Deposited!B26</f>
        <v>2012</v>
      </c>
      <c r="C31" s="99">
        <f>Amnt_Deposited!H26</f>
        <v>0.21652326108</v>
      </c>
      <c r="D31" s="418">
        <f>Dry_Matter_Content!H18</f>
        <v>0.73</v>
      </c>
      <c r="E31" s="284">
        <f>MCF!R30</f>
        <v>0.8</v>
      </c>
      <c r="F31" s="67">
        <f t="shared" si="0"/>
        <v>1.8967437670608E-2</v>
      </c>
      <c r="G31" s="67">
        <f t="shared" si="1"/>
        <v>1.8967437670608E-2</v>
      </c>
      <c r="H31" s="67">
        <f t="shared" si="2"/>
        <v>0</v>
      </c>
      <c r="I31" s="67">
        <f t="shared" si="3"/>
        <v>0.19075755396121366</v>
      </c>
      <c r="J31" s="67">
        <f t="shared" si="4"/>
        <v>1.2456188889682156E-2</v>
      </c>
      <c r="K31" s="100">
        <f t="shared" si="6"/>
        <v>8.3041259264547695E-3</v>
      </c>
      <c r="O31" s="96">
        <f>Amnt_Deposited!B26</f>
        <v>2012</v>
      </c>
      <c r="P31" s="99">
        <f>Amnt_Deposited!H26</f>
        <v>0.21652326108</v>
      </c>
      <c r="Q31" s="284">
        <f>MCF!R30</f>
        <v>0.8</v>
      </c>
      <c r="R31" s="67">
        <f t="shared" si="5"/>
        <v>2.078623306368E-2</v>
      </c>
      <c r="S31" s="67">
        <f t="shared" si="7"/>
        <v>2.078623306368E-2</v>
      </c>
      <c r="T31" s="67">
        <f t="shared" si="8"/>
        <v>0</v>
      </c>
      <c r="U31" s="67">
        <f t="shared" si="9"/>
        <v>0.20904937420406983</v>
      </c>
      <c r="V31" s="67">
        <f t="shared" si="10"/>
        <v>1.3650617961295516E-2</v>
      </c>
      <c r="W31" s="100">
        <f t="shared" si="11"/>
        <v>9.1004119741970105E-3</v>
      </c>
    </row>
    <row r="32" spans="2:23">
      <c r="B32" s="96">
        <f>Amnt_Deposited!B27</f>
        <v>2013</v>
      </c>
      <c r="C32" s="99">
        <f>Amnt_Deposited!H27</f>
        <v>0.21791075543999999</v>
      </c>
      <c r="D32" s="418">
        <f>Dry_Matter_Content!H19</f>
        <v>0.73</v>
      </c>
      <c r="E32" s="284">
        <f>MCF!R31</f>
        <v>0.8</v>
      </c>
      <c r="F32" s="67">
        <f t="shared" si="0"/>
        <v>1.9088982176543999E-2</v>
      </c>
      <c r="G32" s="67">
        <f t="shared" si="1"/>
        <v>1.9088982176543999E-2</v>
      </c>
      <c r="H32" s="67">
        <f t="shared" si="2"/>
        <v>0</v>
      </c>
      <c r="I32" s="67">
        <f t="shared" si="3"/>
        <v>0.19695014659035506</v>
      </c>
      <c r="J32" s="67">
        <f t="shared" si="4"/>
        <v>1.2896389547402602E-2</v>
      </c>
      <c r="K32" s="100">
        <f t="shared" si="6"/>
        <v>8.597593031601734E-3</v>
      </c>
      <c r="O32" s="96">
        <f>Amnt_Deposited!B27</f>
        <v>2013</v>
      </c>
      <c r="P32" s="99">
        <f>Amnt_Deposited!H27</f>
        <v>0.21791075543999999</v>
      </c>
      <c r="Q32" s="284">
        <f>MCF!R31</f>
        <v>0.8</v>
      </c>
      <c r="R32" s="67">
        <f t="shared" si="5"/>
        <v>2.0919432522239999E-2</v>
      </c>
      <c r="S32" s="67">
        <f t="shared" si="7"/>
        <v>2.0919432522239999E-2</v>
      </c>
      <c r="T32" s="67">
        <f t="shared" si="8"/>
        <v>0</v>
      </c>
      <c r="U32" s="67">
        <f t="shared" si="9"/>
        <v>0.21583577708532065</v>
      </c>
      <c r="V32" s="67">
        <f t="shared" si="10"/>
        <v>1.4133029640989156E-2</v>
      </c>
      <c r="W32" s="100">
        <f t="shared" si="11"/>
        <v>9.4220197606594367E-3</v>
      </c>
    </row>
    <row r="33" spans="2:23">
      <c r="B33" s="96">
        <f>Amnt_Deposited!B28</f>
        <v>2014</v>
      </c>
      <c r="C33" s="99">
        <f>Amnt_Deposited!H28</f>
        <v>0.21923318736</v>
      </c>
      <c r="D33" s="418">
        <f>Dry_Matter_Content!H20</f>
        <v>0.73</v>
      </c>
      <c r="E33" s="284">
        <f>MCF!R32</f>
        <v>0.8</v>
      </c>
      <c r="F33" s="67">
        <f t="shared" si="0"/>
        <v>1.9204827212736003E-2</v>
      </c>
      <c r="G33" s="67">
        <f t="shared" si="1"/>
        <v>1.9204827212736003E-2</v>
      </c>
      <c r="H33" s="67">
        <f t="shared" si="2"/>
        <v>0</v>
      </c>
      <c r="I33" s="67">
        <f t="shared" si="3"/>
        <v>0.20283992672315362</v>
      </c>
      <c r="J33" s="67">
        <f t="shared" si="4"/>
        <v>1.3315047079937432E-2</v>
      </c>
      <c r="K33" s="100">
        <f t="shared" si="6"/>
        <v>8.87669805329162E-3</v>
      </c>
      <c r="O33" s="96">
        <f>Amnt_Deposited!B28</f>
        <v>2014</v>
      </c>
      <c r="P33" s="99">
        <f>Amnt_Deposited!H28</f>
        <v>0.21923318736</v>
      </c>
      <c r="Q33" s="284">
        <f>MCF!R32</f>
        <v>0.8</v>
      </c>
      <c r="R33" s="67">
        <f t="shared" si="5"/>
        <v>2.1046385986560001E-2</v>
      </c>
      <c r="S33" s="67">
        <f t="shared" si="7"/>
        <v>2.1046385986560001E-2</v>
      </c>
      <c r="T33" s="67">
        <f t="shared" si="8"/>
        <v>0</v>
      </c>
      <c r="U33" s="67">
        <f t="shared" si="9"/>
        <v>0.22229033065551085</v>
      </c>
      <c r="V33" s="67">
        <f t="shared" si="10"/>
        <v>1.459183241636979E-2</v>
      </c>
      <c r="W33" s="100">
        <f t="shared" si="11"/>
        <v>9.7278882775798589E-3</v>
      </c>
    </row>
    <row r="34" spans="2:23">
      <c r="B34" s="96">
        <f>Amnt_Deposited!B29</f>
        <v>2015</v>
      </c>
      <c r="C34" s="99">
        <f>Amnt_Deposited!H29</f>
        <v>0.22066456104000004</v>
      </c>
      <c r="D34" s="418">
        <f>Dry_Matter_Content!H21</f>
        <v>0.73</v>
      </c>
      <c r="E34" s="284">
        <f>MCF!R33</f>
        <v>0.8</v>
      </c>
      <c r="F34" s="67">
        <f t="shared" si="0"/>
        <v>1.9330215547104002E-2</v>
      </c>
      <c r="G34" s="67">
        <f t="shared" si="1"/>
        <v>1.9330215547104002E-2</v>
      </c>
      <c r="H34" s="67">
        <f t="shared" si="2"/>
        <v>0</v>
      </c>
      <c r="I34" s="67">
        <f t="shared" si="3"/>
        <v>0.20845690965394786</v>
      </c>
      <c r="J34" s="67">
        <f t="shared" si="4"/>
        <v>1.371323261630978E-2</v>
      </c>
      <c r="K34" s="100">
        <f t="shared" si="6"/>
        <v>9.142155077539852E-3</v>
      </c>
      <c r="O34" s="96">
        <f>Amnt_Deposited!B29</f>
        <v>2015</v>
      </c>
      <c r="P34" s="99">
        <f>Amnt_Deposited!H29</f>
        <v>0.22066456104000004</v>
      </c>
      <c r="Q34" s="284">
        <f>MCF!R33</f>
        <v>0.8</v>
      </c>
      <c r="R34" s="67">
        <f t="shared" si="5"/>
        <v>2.1183797859840005E-2</v>
      </c>
      <c r="S34" s="67">
        <f t="shared" si="7"/>
        <v>2.1183797859840005E-2</v>
      </c>
      <c r="T34" s="67">
        <f t="shared" si="8"/>
        <v>0</v>
      </c>
      <c r="U34" s="67">
        <f t="shared" si="9"/>
        <v>0.22844592838788808</v>
      </c>
      <c r="V34" s="67">
        <f t="shared" si="10"/>
        <v>1.5028200127462773E-2</v>
      </c>
      <c r="W34" s="100">
        <f t="shared" si="11"/>
        <v>1.0018800084975181E-2</v>
      </c>
    </row>
    <row r="35" spans="2:23">
      <c r="B35" s="96">
        <f>Amnt_Deposited!B30</f>
        <v>2016</v>
      </c>
      <c r="C35" s="99">
        <f>Amnt_Deposited!H30</f>
        <v>0.22137419556000001</v>
      </c>
      <c r="D35" s="418">
        <f>Dry_Matter_Content!H22</f>
        <v>0.73</v>
      </c>
      <c r="E35" s="284">
        <f>MCF!R34</f>
        <v>0.8</v>
      </c>
      <c r="F35" s="67">
        <f t="shared" si="0"/>
        <v>1.9392379531056003E-2</v>
      </c>
      <c r="G35" s="67">
        <f t="shared" si="1"/>
        <v>1.9392379531056003E-2</v>
      </c>
      <c r="H35" s="67">
        <f t="shared" si="2"/>
        <v>0</v>
      </c>
      <c r="I35" s="67">
        <f t="shared" si="3"/>
        <v>0.21375631380908958</v>
      </c>
      <c r="J35" s="67">
        <f t="shared" si="4"/>
        <v>1.4092975375914269E-2</v>
      </c>
      <c r="K35" s="100">
        <f t="shared" si="6"/>
        <v>9.3953169172761794E-3</v>
      </c>
      <c r="O35" s="96">
        <f>Amnt_Deposited!B30</f>
        <v>2016</v>
      </c>
      <c r="P35" s="99">
        <f>Amnt_Deposited!H30</f>
        <v>0.22137419556000001</v>
      </c>
      <c r="Q35" s="284">
        <f>MCF!R34</f>
        <v>0.8</v>
      </c>
      <c r="R35" s="67">
        <f t="shared" si="5"/>
        <v>2.1251922773760003E-2</v>
      </c>
      <c r="S35" s="67">
        <f t="shared" si="7"/>
        <v>2.1251922773760003E-2</v>
      </c>
      <c r="T35" s="67">
        <f t="shared" si="8"/>
        <v>0</v>
      </c>
      <c r="U35" s="67">
        <f t="shared" si="9"/>
        <v>0.23425349458530367</v>
      </c>
      <c r="V35" s="67">
        <f t="shared" si="10"/>
        <v>1.5444356576344406E-2</v>
      </c>
      <c r="W35" s="100">
        <f t="shared" si="11"/>
        <v>1.0296237717562936E-2</v>
      </c>
    </row>
    <row r="36" spans="2:23">
      <c r="B36" s="96">
        <f>Amnt_Deposited!B31</f>
        <v>2017</v>
      </c>
      <c r="C36" s="99">
        <f>Amnt_Deposited!H31</f>
        <v>0.22347236982697202</v>
      </c>
      <c r="D36" s="418">
        <f>Dry_Matter_Content!H23</f>
        <v>0.73</v>
      </c>
      <c r="E36" s="284">
        <f>MCF!R35</f>
        <v>0.8</v>
      </c>
      <c r="F36" s="67">
        <f t="shared" si="0"/>
        <v>1.9576179596842751E-2</v>
      </c>
      <c r="G36" s="67">
        <f t="shared" si="1"/>
        <v>1.9576179596842751E-2</v>
      </c>
      <c r="H36" s="67">
        <f t="shared" si="2"/>
        <v>0</v>
      </c>
      <c r="I36" s="67">
        <f t="shared" si="3"/>
        <v>0.21888124555831437</v>
      </c>
      <c r="J36" s="67">
        <f t="shared" si="4"/>
        <v>1.4451247847617947E-2</v>
      </c>
      <c r="K36" s="100">
        <f t="shared" si="6"/>
        <v>9.6341652317452967E-3</v>
      </c>
      <c r="O36" s="96">
        <f>Amnt_Deposited!B31</f>
        <v>2017</v>
      </c>
      <c r="P36" s="99">
        <f>Amnt_Deposited!H31</f>
        <v>0.22347236982697202</v>
      </c>
      <c r="Q36" s="284">
        <f>MCF!R35</f>
        <v>0.8</v>
      </c>
      <c r="R36" s="67">
        <f t="shared" si="5"/>
        <v>2.1453347503389314E-2</v>
      </c>
      <c r="S36" s="67">
        <f t="shared" si="7"/>
        <v>2.1453347503389314E-2</v>
      </c>
      <c r="T36" s="67">
        <f t="shared" si="8"/>
        <v>0</v>
      </c>
      <c r="U36" s="67">
        <f t="shared" si="9"/>
        <v>0.23986985814609799</v>
      </c>
      <c r="V36" s="67">
        <f t="shared" si="10"/>
        <v>1.5836983942595011E-2</v>
      </c>
      <c r="W36" s="100">
        <f t="shared" si="11"/>
        <v>1.055798929506334E-2</v>
      </c>
    </row>
    <row r="37" spans="2:23">
      <c r="B37" s="96">
        <f>Amnt_Deposited!B32</f>
        <v>2018</v>
      </c>
      <c r="C37" s="99">
        <f>Amnt_Deposited!H32</f>
        <v>0.21855854491002571</v>
      </c>
      <c r="D37" s="418">
        <f>Dry_Matter_Content!H24</f>
        <v>0.73</v>
      </c>
      <c r="E37" s="284">
        <f>MCF!R36</f>
        <v>0.8</v>
      </c>
      <c r="F37" s="67">
        <f t="shared" si="0"/>
        <v>1.9145728534118254E-2</v>
      </c>
      <c r="G37" s="67">
        <f t="shared" si="1"/>
        <v>1.9145728534118254E-2</v>
      </c>
      <c r="H37" s="67">
        <f t="shared" si="2"/>
        <v>0</v>
      </c>
      <c r="I37" s="67">
        <f t="shared" si="3"/>
        <v>0.22322924918600687</v>
      </c>
      <c r="J37" s="67">
        <f t="shared" si="4"/>
        <v>1.4797724906425761E-2</v>
      </c>
      <c r="K37" s="100">
        <f t="shared" si="6"/>
        <v>9.8651499376171733E-3</v>
      </c>
      <c r="O37" s="96">
        <f>Amnt_Deposited!B32</f>
        <v>2018</v>
      </c>
      <c r="P37" s="99">
        <f>Amnt_Deposited!H32</f>
        <v>0.21855854491002571</v>
      </c>
      <c r="Q37" s="284">
        <f>MCF!R36</f>
        <v>0.8</v>
      </c>
      <c r="R37" s="67">
        <f t="shared" si="5"/>
        <v>2.098162031136247E-2</v>
      </c>
      <c r="S37" s="67">
        <f t="shared" si="7"/>
        <v>2.098162031136247E-2</v>
      </c>
      <c r="T37" s="67">
        <f t="shared" si="8"/>
        <v>0</v>
      </c>
      <c r="U37" s="67">
        <f t="shared" si="9"/>
        <v>0.24463479362850071</v>
      </c>
      <c r="V37" s="67">
        <f t="shared" si="10"/>
        <v>1.621668482895974E-2</v>
      </c>
      <c r="W37" s="100">
        <f t="shared" si="11"/>
        <v>1.0811123219306492E-2</v>
      </c>
    </row>
    <row r="38" spans="2:23">
      <c r="B38" s="96">
        <f>Amnt_Deposited!B33</f>
        <v>2019</v>
      </c>
      <c r="C38" s="99">
        <f>Amnt_Deposited!H33</f>
        <v>0.21375203436996126</v>
      </c>
      <c r="D38" s="418">
        <f>Dry_Matter_Content!H25</f>
        <v>0.73</v>
      </c>
      <c r="E38" s="284">
        <f>MCF!R37</f>
        <v>0.8</v>
      </c>
      <c r="F38" s="67">
        <f t="shared" si="0"/>
        <v>1.8724678210808608E-2</v>
      </c>
      <c r="G38" s="67">
        <f t="shared" si="1"/>
        <v>1.8724678210808608E-2</v>
      </c>
      <c r="H38" s="67">
        <f t="shared" si="2"/>
        <v>0</v>
      </c>
      <c r="I38" s="67">
        <f t="shared" si="3"/>
        <v>0.22686225057408635</v>
      </c>
      <c r="J38" s="67">
        <f t="shared" si="4"/>
        <v>1.509167682272913E-2</v>
      </c>
      <c r="K38" s="100">
        <f t="shared" si="6"/>
        <v>1.0061117881819419E-2</v>
      </c>
      <c r="O38" s="96">
        <f>Amnt_Deposited!B33</f>
        <v>2019</v>
      </c>
      <c r="P38" s="99">
        <f>Amnt_Deposited!H33</f>
        <v>0.21375203436996126</v>
      </c>
      <c r="Q38" s="284">
        <f>MCF!R37</f>
        <v>0.8</v>
      </c>
      <c r="R38" s="67">
        <f t="shared" si="5"/>
        <v>2.0520195299516281E-2</v>
      </c>
      <c r="S38" s="67">
        <f t="shared" si="7"/>
        <v>2.0520195299516281E-2</v>
      </c>
      <c r="T38" s="67">
        <f t="shared" si="8"/>
        <v>0</v>
      </c>
      <c r="U38" s="67">
        <f t="shared" si="9"/>
        <v>0.2486161650126974</v>
      </c>
      <c r="V38" s="67">
        <f t="shared" si="10"/>
        <v>1.6538823915319596E-2</v>
      </c>
      <c r="W38" s="100">
        <f t="shared" si="11"/>
        <v>1.1025882610213063E-2</v>
      </c>
    </row>
    <row r="39" spans="2:23">
      <c r="B39" s="96">
        <f>Amnt_Deposited!B34</f>
        <v>2020</v>
      </c>
      <c r="C39" s="99">
        <f>Amnt_Deposited!H34</f>
        <v>0.20905051342942502</v>
      </c>
      <c r="D39" s="418">
        <f>Dry_Matter_Content!H26</f>
        <v>0.73</v>
      </c>
      <c r="E39" s="284">
        <f>MCF!R38</f>
        <v>0.8</v>
      </c>
      <c r="F39" s="67">
        <f t="shared" si="0"/>
        <v>1.8312824976417629E-2</v>
      </c>
      <c r="G39" s="67">
        <f t="shared" si="1"/>
        <v>1.8312824976417629E-2</v>
      </c>
      <c r="H39" s="67">
        <f t="shared" si="2"/>
        <v>0</v>
      </c>
      <c r="I39" s="67">
        <f t="shared" si="3"/>
        <v>0.22983778538165039</v>
      </c>
      <c r="J39" s="67">
        <f t="shared" si="4"/>
        <v>1.5337290168853572E-2</v>
      </c>
      <c r="K39" s="100">
        <f t="shared" si="6"/>
        <v>1.0224860112569047E-2</v>
      </c>
      <c r="O39" s="96">
        <f>Amnt_Deposited!B34</f>
        <v>2020</v>
      </c>
      <c r="P39" s="99">
        <f>Amnt_Deposited!H34</f>
        <v>0.20905051342942502</v>
      </c>
      <c r="Q39" s="284">
        <f>MCF!R38</f>
        <v>0.8</v>
      </c>
      <c r="R39" s="67">
        <f t="shared" si="5"/>
        <v>2.0068849289224804E-2</v>
      </c>
      <c r="S39" s="67">
        <f t="shared" si="7"/>
        <v>2.0068849289224804E-2</v>
      </c>
      <c r="T39" s="67">
        <f t="shared" si="8"/>
        <v>0</v>
      </c>
      <c r="U39" s="67">
        <f t="shared" si="9"/>
        <v>0.2518770250757813</v>
      </c>
      <c r="V39" s="67">
        <f t="shared" si="10"/>
        <v>1.6807989226140903E-2</v>
      </c>
      <c r="W39" s="100">
        <f t="shared" si="11"/>
        <v>1.1205326150760602E-2</v>
      </c>
    </row>
    <row r="40" spans="2:23">
      <c r="B40" s="96">
        <f>Amnt_Deposited!B35</f>
        <v>2021</v>
      </c>
      <c r="C40" s="99">
        <f>Amnt_Deposited!H35</f>
        <v>0.20445170718330979</v>
      </c>
      <c r="D40" s="418">
        <f>Dry_Matter_Content!H27</f>
        <v>0.73</v>
      </c>
      <c r="E40" s="284">
        <f>MCF!R39</f>
        <v>0.8</v>
      </c>
      <c r="F40" s="67">
        <f t="shared" si="0"/>
        <v>1.7909969549257939E-2</v>
      </c>
      <c r="G40" s="67">
        <f t="shared" si="1"/>
        <v>1.7909969549257939E-2</v>
      </c>
      <c r="H40" s="67">
        <f t="shared" si="2"/>
        <v>0</v>
      </c>
      <c r="I40" s="67">
        <f t="shared" si="3"/>
        <v>0.23220930021997846</v>
      </c>
      <c r="J40" s="67">
        <f t="shared" si="4"/>
        <v>1.5538454710929865E-2</v>
      </c>
      <c r="K40" s="100">
        <f t="shared" si="6"/>
        <v>1.0358969807286577E-2</v>
      </c>
      <c r="O40" s="96">
        <f>Amnt_Deposited!B35</f>
        <v>2021</v>
      </c>
      <c r="P40" s="99">
        <f>Amnt_Deposited!H35</f>
        <v>0.20445170718330979</v>
      </c>
      <c r="Q40" s="284">
        <f>MCF!R39</f>
        <v>0.8</v>
      </c>
      <c r="R40" s="67">
        <f t="shared" si="5"/>
        <v>1.9627363889597741E-2</v>
      </c>
      <c r="S40" s="67">
        <f t="shared" si="7"/>
        <v>1.9627363889597741E-2</v>
      </c>
      <c r="T40" s="67">
        <f t="shared" si="8"/>
        <v>0</v>
      </c>
      <c r="U40" s="67">
        <f t="shared" si="9"/>
        <v>0.25447594544655178</v>
      </c>
      <c r="V40" s="67">
        <f t="shared" si="10"/>
        <v>1.7028443518827253E-2</v>
      </c>
      <c r="W40" s="100">
        <f t="shared" si="11"/>
        <v>1.1352295679218168E-2</v>
      </c>
    </row>
    <row r="41" spans="2:23">
      <c r="B41" s="96">
        <f>Amnt_Deposited!B36</f>
        <v>2022</v>
      </c>
      <c r="C41" s="99">
        <f>Amnt_Deposited!H36</f>
        <v>0.19995338954168268</v>
      </c>
      <c r="D41" s="418">
        <f>Dry_Matter_Content!H28</f>
        <v>0.73</v>
      </c>
      <c r="E41" s="284">
        <f>MCF!R40</f>
        <v>0.8</v>
      </c>
      <c r="F41" s="67">
        <f t="shared" si="0"/>
        <v>1.7515916923851401E-2</v>
      </c>
      <c r="G41" s="67">
        <f t="shared" si="1"/>
        <v>1.7515916923851401E-2</v>
      </c>
      <c r="H41" s="67">
        <f t="shared" si="2"/>
        <v>0</v>
      </c>
      <c r="I41" s="67">
        <f t="shared" si="3"/>
        <v>0.23402643337364429</v>
      </c>
      <c r="J41" s="67">
        <f t="shared" si="4"/>
        <v>1.569878377018559E-2</v>
      </c>
      <c r="K41" s="100">
        <f t="shared" si="6"/>
        <v>1.0465855846790393E-2</v>
      </c>
      <c r="O41" s="96">
        <f>Amnt_Deposited!B36</f>
        <v>2022</v>
      </c>
      <c r="P41" s="99">
        <f>Amnt_Deposited!H36</f>
        <v>0.19995338954168268</v>
      </c>
      <c r="Q41" s="284">
        <f>MCF!R40</f>
        <v>0.8</v>
      </c>
      <c r="R41" s="67">
        <f t="shared" si="5"/>
        <v>1.9195525396001539E-2</v>
      </c>
      <c r="S41" s="67">
        <f t="shared" si="7"/>
        <v>1.9195525396001539E-2</v>
      </c>
      <c r="T41" s="67">
        <f t="shared" si="8"/>
        <v>0</v>
      </c>
      <c r="U41" s="67">
        <f t="shared" si="9"/>
        <v>0.25646732424508967</v>
      </c>
      <c r="V41" s="67">
        <f t="shared" si="10"/>
        <v>1.7204146597463662E-2</v>
      </c>
      <c r="W41" s="100">
        <f t="shared" si="11"/>
        <v>1.1469431064975773E-2</v>
      </c>
    </row>
    <row r="42" spans="2:23">
      <c r="B42" s="96">
        <f>Amnt_Deposited!B37</f>
        <v>2023</v>
      </c>
      <c r="C42" s="99">
        <f>Amnt_Deposited!H37</f>
        <v>0.19555338219478016</v>
      </c>
      <c r="D42" s="418">
        <f>Dry_Matter_Content!H29</f>
        <v>0.73</v>
      </c>
      <c r="E42" s="284">
        <f>MCF!R41</f>
        <v>0.8</v>
      </c>
      <c r="F42" s="67">
        <f t="shared" si="0"/>
        <v>1.7130476280262742E-2</v>
      </c>
      <c r="G42" s="67">
        <f t="shared" si="1"/>
        <v>1.7130476280262742E-2</v>
      </c>
      <c r="H42" s="67">
        <f t="shared" si="2"/>
        <v>0</v>
      </c>
      <c r="I42" s="67">
        <f t="shared" si="3"/>
        <v>0.23533527645247984</v>
      </c>
      <c r="J42" s="67">
        <f t="shared" si="4"/>
        <v>1.5821633201427193E-2</v>
      </c>
      <c r="K42" s="100">
        <f t="shared" si="6"/>
        <v>1.0547755467618127E-2</v>
      </c>
      <c r="O42" s="96">
        <f>Amnt_Deposited!B37</f>
        <v>2023</v>
      </c>
      <c r="P42" s="99">
        <f>Amnt_Deposited!H37</f>
        <v>0.19555338219478016</v>
      </c>
      <c r="Q42" s="284">
        <f>MCF!R41</f>
        <v>0.8</v>
      </c>
      <c r="R42" s="67">
        <f t="shared" si="5"/>
        <v>1.8773124690698896E-2</v>
      </c>
      <c r="S42" s="67">
        <f t="shared" si="7"/>
        <v>1.8773124690698896E-2</v>
      </c>
      <c r="T42" s="67">
        <f t="shared" si="8"/>
        <v>0</v>
      </c>
      <c r="U42" s="67">
        <f t="shared" si="9"/>
        <v>0.2579016728246355</v>
      </c>
      <c r="V42" s="67">
        <f t="shared" si="10"/>
        <v>1.733877611115309E-2</v>
      </c>
      <c r="W42" s="100">
        <f t="shared" si="11"/>
        <v>1.155918407410206E-2</v>
      </c>
    </row>
    <row r="43" spans="2:23">
      <c r="B43" s="96">
        <f>Amnt_Deposited!B38</f>
        <v>2024</v>
      </c>
      <c r="C43" s="99">
        <f>Amnt_Deposited!H38</f>
        <v>0.19124955359961815</v>
      </c>
      <c r="D43" s="418">
        <f>Dry_Matter_Content!H30</f>
        <v>0.73</v>
      </c>
      <c r="E43" s="284">
        <f>MCF!R42</f>
        <v>0.8</v>
      </c>
      <c r="F43" s="67">
        <f t="shared" si="0"/>
        <v>1.675346089532655E-2</v>
      </c>
      <c r="G43" s="67">
        <f t="shared" si="1"/>
        <v>1.675346089532655E-2</v>
      </c>
      <c r="H43" s="67">
        <f t="shared" si="2"/>
        <v>0</v>
      </c>
      <c r="I43" s="67">
        <f t="shared" si="3"/>
        <v>0.23617861826547659</v>
      </c>
      <c r="J43" s="67">
        <f t="shared" si="4"/>
        <v>1.5910119082329803E-2</v>
      </c>
      <c r="K43" s="100">
        <f t="shared" si="6"/>
        <v>1.0606746054886535E-2</v>
      </c>
      <c r="O43" s="96">
        <f>Amnt_Deposited!B38</f>
        <v>2024</v>
      </c>
      <c r="P43" s="99">
        <f>Amnt_Deposited!H38</f>
        <v>0.19124955359961815</v>
      </c>
      <c r="Q43" s="284">
        <f>MCF!R42</f>
        <v>0.8</v>
      </c>
      <c r="R43" s="67">
        <f t="shared" si="5"/>
        <v>1.8359957145563342E-2</v>
      </c>
      <c r="S43" s="67">
        <f t="shared" si="7"/>
        <v>1.8359957145563342E-2</v>
      </c>
      <c r="T43" s="67">
        <f t="shared" si="8"/>
        <v>0</v>
      </c>
      <c r="U43" s="67">
        <f t="shared" si="9"/>
        <v>0.25882588303065934</v>
      </c>
      <c r="V43" s="67">
        <f t="shared" si="10"/>
        <v>1.7435746939539514E-2</v>
      </c>
      <c r="W43" s="100">
        <f t="shared" si="11"/>
        <v>1.1623831293026342E-2</v>
      </c>
    </row>
    <row r="44" spans="2:23">
      <c r="B44" s="96">
        <f>Amnt_Deposited!B39</f>
        <v>2025</v>
      </c>
      <c r="C44" s="99">
        <f>Amnt_Deposited!H39</f>
        <v>0.18703981798777544</v>
      </c>
      <c r="D44" s="418">
        <f>Dry_Matter_Content!H31</f>
        <v>0.73</v>
      </c>
      <c r="E44" s="284">
        <f>MCF!R43</f>
        <v>0.8</v>
      </c>
      <c r="F44" s="67">
        <f t="shared" si="0"/>
        <v>1.6384688055729131E-2</v>
      </c>
      <c r="G44" s="67">
        <f t="shared" si="1"/>
        <v>1.6384688055729131E-2</v>
      </c>
      <c r="H44" s="67">
        <f t="shared" si="2"/>
        <v>0</v>
      </c>
      <c r="I44" s="67">
        <f t="shared" si="3"/>
        <v>0.23659617212038561</v>
      </c>
      <c r="J44" s="67">
        <f t="shared" si="4"/>
        <v>1.5967134200820104E-2</v>
      </c>
      <c r="K44" s="100">
        <f t="shared" si="6"/>
        <v>1.0644756133880068E-2</v>
      </c>
      <c r="O44" s="96">
        <f>Amnt_Deposited!B39</f>
        <v>2025</v>
      </c>
      <c r="P44" s="99">
        <f>Amnt_Deposited!H39</f>
        <v>0.18703981798777544</v>
      </c>
      <c r="Q44" s="284">
        <f>MCF!R43</f>
        <v>0.8</v>
      </c>
      <c r="R44" s="67">
        <f t="shared" si="5"/>
        <v>1.7955822526826443E-2</v>
      </c>
      <c r="S44" s="67">
        <f t="shared" si="7"/>
        <v>1.7955822526826443E-2</v>
      </c>
      <c r="T44" s="67">
        <f t="shared" si="8"/>
        <v>0</v>
      </c>
      <c r="U44" s="67">
        <f t="shared" si="9"/>
        <v>0.25928347629631304</v>
      </c>
      <c r="V44" s="67">
        <f t="shared" si="10"/>
        <v>1.7498229261172723E-2</v>
      </c>
      <c r="W44" s="100">
        <f t="shared" si="11"/>
        <v>1.1665486174115149E-2</v>
      </c>
    </row>
    <row r="45" spans="2:23">
      <c r="B45" s="96">
        <f>Amnt_Deposited!B40</f>
        <v>2026</v>
      </c>
      <c r="C45" s="99">
        <f>Amnt_Deposited!H40</f>
        <v>0.1829221343939155</v>
      </c>
      <c r="D45" s="418">
        <f>Dry_Matter_Content!H32</f>
        <v>0.73</v>
      </c>
      <c r="E45" s="284">
        <f>MCF!R44</f>
        <v>0.8</v>
      </c>
      <c r="F45" s="67">
        <f t="shared" si="0"/>
        <v>1.6023978972906996E-2</v>
      </c>
      <c r="G45" s="67">
        <f t="shared" si="1"/>
        <v>1.6023978972906996E-2</v>
      </c>
      <c r="H45" s="67">
        <f t="shared" si="2"/>
        <v>0</v>
      </c>
      <c r="I45" s="67">
        <f t="shared" si="3"/>
        <v>0.23662478767135856</v>
      </c>
      <c r="J45" s="67">
        <f t="shared" si="4"/>
        <v>1.5995363421934049E-2</v>
      </c>
      <c r="K45" s="100">
        <f t="shared" si="6"/>
        <v>1.0663575614622698E-2</v>
      </c>
      <c r="O45" s="96">
        <f>Amnt_Deposited!B40</f>
        <v>2026</v>
      </c>
      <c r="P45" s="99">
        <f>Amnt_Deposited!H40</f>
        <v>0.1829221343939155</v>
      </c>
      <c r="Q45" s="284">
        <f>MCF!R44</f>
        <v>0.8</v>
      </c>
      <c r="R45" s="67">
        <f t="shared" si="5"/>
        <v>1.756052490181589E-2</v>
      </c>
      <c r="S45" s="67">
        <f t="shared" si="7"/>
        <v>1.756052490181589E-2</v>
      </c>
      <c r="T45" s="67">
        <f t="shared" si="8"/>
        <v>0</v>
      </c>
      <c r="U45" s="67">
        <f t="shared" si="9"/>
        <v>0.25931483580422859</v>
      </c>
      <c r="V45" s="67">
        <f t="shared" si="10"/>
        <v>1.7529165393900332E-2</v>
      </c>
      <c r="W45" s="100">
        <f t="shared" si="11"/>
        <v>1.1686110262600221E-2</v>
      </c>
    </row>
    <row r="46" spans="2:23">
      <c r="B46" s="96">
        <f>Amnt_Deposited!B41</f>
        <v>2027</v>
      </c>
      <c r="C46" s="99">
        <f>Amnt_Deposited!H41</f>
        <v>0.17889450570462231</v>
      </c>
      <c r="D46" s="418">
        <f>Dry_Matter_Content!H33</f>
        <v>0.73</v>
      </c>
      <c r="E46" s="284">
        <f>MCF!R45</f>
        <v>0.8</v>
      </c>
      <c r="F46" s="67">
        <f t="shared" si="0"/>
        <v>1.5671158699724914E-2</v>
      </c>
      <c r="G46" s="67">
        <f t="shared" si="1"/>
        <v>1.5671158699724914E-2</v>
      </c>
      <c r="H46" s="67">
        <f t="shared" si="2"/>
        <v>0</v>
      </c>
      <c r="I46" s="67">
        <f t="shared" si="3"/>
        <v>0.23629864836105685</v>
      </c>
      <c r="J46" s="67">
        <f t="shared" si="4"/>
        <v>1.5997298010026618E-2</v>
      </c>
      <c r="K46" s="100">
        <f t="shared" si="6"/>
        <v>1.0664865340017746E-2</v>
      </c>
      <c r="O46" s="96">
        <f>Amnt_Deposited!B41</f>
        <v>2027</v>
      </c>
      <c r="P46" s="99">
        <f>Amnt_Deposited!H41</f>
        <v>0.17889450570462231</v>
      </c>
      <c r="Q46" s="284">
        <f>MCF!R45</f>
        <v>0.8</v>
      </c>
      <c r="R46" s="67">
        <f t="shared" si="5"/>
        <v>1.7173872547643743E-2</v>
      </c>
      <c r="S46" s="67">
        <f t="shared" si="7"/>
        <v>1.7173872547643743E-2</v>
      </c>
      <c r="T46" s="67">
        <f t="shared" si="8"/>
        <v>0</v>
      </c>
      <c r="U46" s="67">
        <f t="shared" si="9"/>
        <v>0.2589574228614322</v>
      </c>
      <c r="V46" s="67">
        <f t="shared" si="10"/>
        <v>1.753128549044013E-2</v>
      </c>
      <c r="W46" s="100">
        <f t="shared" si="11"/>
        <v>1.1687523660293419E-2</v>
      </c>
    </row>
    <row r="47" spans="2:23">
      <c r="B47" s="96">
        <f>Amnt_Deposited!B42</f>
        <v>2028</v>
      </c>
      <c r="C47" s="99">
        <f>Amnt_Deposited!H42</f>
        <v>0.17495497772713334</v>
      </c>
      <c r="D47" s="418">
        <f>Dry_Matter_Content!H34</f>
        <v>0.73</v>
      </c>
      <c r="E47" s="284">
        <f>MCF!R46</f>
        <v>0.8</v>
      </c>
      <c r="F47" s="67">
        <f t="shared" si="0"/>
        <v>1.5326056048896881E-2</v>
      </c>
      <c r="G47" s="67">
        <f t="shared" si="1"/>
        <v>1.5326056048896881E-2</v>
      </c>
      <c r="H47" s="67">
        <f t="shared" si="2"/>
        <v>0</v>
      </c>
      <c r="I47" s="67">
        <f t="shared" si="3"/>
        <v>0.23564945543287513</v>
      </c>
      <c r="J47" s="67">
        <f t="shared" si="4"/>
        <v>1.597524897707861E-2</v>
      </c>
      <c r="K47" s="100">
        <f t="shared" si="6"/>
        <v>1.0650165984719073E-2</v>
      </c>
      <c r="O47" s="96">
        <f>Amnt_Deposited!B42</f>
        <v>2028</v>
      </c>
      <c r="P47" s="99">
        <f>Amnt_Deposited!H42</f>
        <v>0.17495497772713334</v>
      </c>
      <c r="Q47" s="284">
        <f>MCF!R46</f>
        <v>0.8</v>
      </c>
      <c r="R47" s="67">
        <f t="shared" si="5"/>
        <v>1.67956778618048E-2</v>
      </c>
      <c r="S47" s="67">
        <f t="shared" si="7"/>
        <v>1.67956778618048E-2</v>
      </c>
      <c r="T47" s="67">
        <f t="shared" si="8"/>
        <v>0</v>
      </c>
      <c r="U47" s="67">
        <f t="shared" si="9"/>
        <v>0.2582459785565755</v>
      </c>
      <c r="V47" s="67">
        <f t="shared" si="10"/>
        <v>1.7507122166661494E-2</v>
      </c>
      <c r="W47" s="100">
        <f t="shared" si="11"/>
        <v>1.1671414777774329E-2</v>
      </c>
    </row>
    <row r="48" spans="2:23">
      <c r="B48" s="96">
        <f>Amnt_Deposited!B43</f>
        <v>2029</v>
      </c>
      <c r="C48" s="99">
        <f>Amnt_Deposited!H43</f>
        <v>0.17110163827756156</v>
      </c>
      <c r="D48" s="418">
        <f>Dry_Matter_Content!H35</f>
        <v>0.73</v>
      </c>
      <c r="E48" s="284">
        <f>MCF!R47</f>
        <v>0.8</v>
      </c>
      <c r="F48" s="67">
        <f t="shared" si="0"/>
        <v>1.4988503513114393E-2</v>
      </c>
      <c r="G48" s="67">
        <f t="shared" si="1"/>
        <v>1.4988503513114393E-2</v>
      </c>
      <c r="H48" s="67">
        <f t="shared" si="2"/>
        <v>0</v>
      </c>
      <c r="I48" s="67">
        <f t="shared" si="3"/>
        <v>0.23470659942292935</v>
      </c>
      <c r="J48" s="67">
        <f t="shared" si="4"/>
        <v>1.5931359523060171E-2</v>
      </c>
      <c r="K48" s="100">
        <f t="shared" si="6"/>
        <v>1.062090634870678E-2</v>
      </c>
      <c r="O48" s="96">
        <f>Amnt_Deposited!B43</f>
        <v>2029</v>
      </c>
      <c r="P48" s="99">
        <f>Amnt_Deposited!H43</f>
        <v>0.17110163827756156</v>
      </c>
      <c r="Q48" s="284">
        <f>MCF!R47</f>
        <v>0.8</v>
      </c>
      <c r="R48" s="67">
        <f t="shared" si="5"/>
        <v>1.6425757274645909E-2</v>
      </c>
      <c r="S48" s="67">
        <f t="shared" si="7"/>
        <v>1.6425757274645909E-2</v>
      </c>
      <c r="T48" s="67">
        <f t="shared" si="8"/>
        <v>0</v>
      </c>
      <c r="U48" s="67">
        <f t="shared" si="9"/>
        <v>0.25721271169636095</v>
      </c>
      <c r="V48" s="67">
        <f t="shared" si="10"/>
        <v>1.7459024134860463E-2</v>
      </c>
      <c r="W48" s="100">
        <f t="shared" si="11"/>
        <v>1.1639349423240308E-2</v>
      </c>
    </row>
    <row r="49" spans="2:23">
      <c r="B49" s="96">
        <f>Amnt_Deposited!B44</f>
        <v>2030</v>
      </c>
      <c r="C49" s="99">
        <f>Amnt_Deposited!H44</f>
        <v>0.16733979000000002</v>
      </c>
      <c r="D49" s="418">
        <f>Dry_Matter_Content!H36</f>
        <v>0.73</v>
      </c>
      <c r="E49" s="284">
        <f>MCF!R48</f>
        <v>0.8</v>
      </c>
      <c r="F49" s="67">
        <f t="shared" si="0"/>
        <v>1.4658965604000002E-2</v>
      </c>
      <c r="G49" s="67">
        <f t="shared" si="1"/>
        <v>1.4658965604000002E-2</v>
      </c>
      <c r="H49" s="67">
        <f t="shared" si="2"/>
        <v>0</v>
      </c>
      <c r="I49" s="67">
        <f t="shared" si="3"/>
        <v>0.23349794839708035</v>
      </c>
      <c r="J49" s="67">
        <f t="shared" si="4"/>
        <v>1.5867616629849018E-2</v>
      </c>
      <c r="K49" s="100">
        <f t="shared" si="6"/>
        <v>1.0578411086566011E-2</v>
      </c>
      <c r="O49" s="96">
        <f>Amnt_Deposited!B44</f>
        <v>2030</v>
      </c>
      <c r="P49" s="99">
        <f>Amnt_Deposited!H44</f>
        <v>0.16733979000000002</v>
      </c>
      <c r="Q49" s="284">
        <f>MCF!R48</f>
        <v>0.8</v>
      </c>
      <c r="R49" s="67">
        <f t="shared" si="5"/>
        <v>1.6064619840000002E-2</v>
      </c>
      <c r="S49" s="67">
        <f t="shared" si="7"/>
        <v>1.6064619840000002E-2</v>
      </c>
      <c r="T49" s="67">
        <f t="shared" si="8"/>
        <v>0</v>
      </c>
      <c r="U49" s="67">
        <f t="shared" si="9"/>
        <v>0.25588816262693737</v>
      </c>
      <c r="V49" s="67">
        <f t="shared" si="10"/>
        <v>1.7389168909423585E-2</v>
      </c>
      <c r="W49" s="100">
        <f t="shared" si="11"/>
        <v>1.1592779272949057E-2</v>
      </c>
    </row>
    <row r="50" spans="2:23">
      <c r="B50" s="96">
        <f>Amnt_Deposited!B45</f>
        <v>2031</v>
      </c>
      <c r="C50" s="99">
        <f>Amnt_Deposited!H45</f>
        <v>0</v>
      </c>
      <c r="D50" s="418">
        <f>Dry_Matter_Content!H37</f>
        <v>0.73</v>
      </c>
      <c r="E50" s="284">
        <f>MCF!R49</f>
        <v>0.8</v>
      </c>
      <c r="F50" s="67">
        <f t="shared" si="0"/>
        <v>0</v>
      </c>
      <c r="G50" s="67">
        <f t="shared" si="1"/>
        <v>0</v>
      </c>
      <c r="H50" s="67">
        <f t="shared" si="2"/>
        <v>0</v>
      </c>
      <c r="I50" s="67">
        <f t="shared" si="3"/>
        <v>0.21771204404615574</v>
      </c>
      <c r="J50" s="67">
        <f t="shared" si="4"/>
        <v>1.5785904350924612E-2</v>
      </c>
      <c r="K50" s="100">
        <f t="shared" si="6"/>
        <v>1.0523936233949741E-2</v>
      </c>
      <c r="O50" s="96">
        <f>Amnt_Deposited!B45</f>
        <v>2031</v>
      </c>
      <c r="P50" s="99">
        <f>Amnt_Deposited!H45</f>
        <v>0</v>
      </c>
      <c r="Q50" s="284">
        <f>MCF!R49</f>
        <v>0.8</v>
      </c>
      <c r="R50" s="67">
        <f t="shared" si="5"/>
        <v>0</v>
      </c>
      <c r="S50" s="67">
        <f t="shared" si="7"/>
        <v>0</v>
      </c>
      <c r="T50" s="67">
        <f t="shared" si="8"/>
        <v>0</v>
      </c>
      <c r="U50" s="67">
        <f t="shared" si="9"/>
        <v>0.23858854142044464</v>
      </c>
      <c r="V50" s="67">
        <f t="shared" si="10"/>
        <v>1.7299621206492723E-2</v>
      </c>
      <c r="W50" s="100">
        <f t="shared" si="11"/>
        <v>1.1533080804328482E-2</v>
      </c>
    </row>
    <row r="51" spans="2:23">
      <c r="B51" s="96">
        <f>Amnt_Deposited!B46</f>
        <v>2032</v>
      </c>
      <c r="C51" s="99">
        <f>Amnt_Deposited!H46</f>
        <v>0</v>
      </c>
      <c r="D51" s="418">
        <f>Dry_Matter_Content!H38</f>
        <v>0.73</v>
      </c>
      <c r="E51" s="284">
        <f>MCF!R50</f>
        <v>0.8</v>
      </c>
      <c r="F51" s="67">
        <f t="shared" ref="F51:F82" si="12">C51*D51*$K$6*DOCF*E51</f>
        <v>0</v>
      </c>
      <c r="G51" s="67">
        <f t="shared" si="1"/>
        <v>0</v>
      </c>
      <c r="H51" s="67">
        <f t="shared" si="2"/>
        <v>0</v>
      </c>
      <c r="I51" s="67">
        <f t="shared" si="3"/>
        <v>0.20299336438772722</v>
      </c>
      <c r="J51" s="67">
        <f t="shared" si="4"/>
        <v>1.4718679658428527E-2</v>
      </c>
      <c r="K51" s="100">
        <f t="shared" si="6"/>
        <v>9.8124531056190175E-3</v>
      </c>
      <c r="O51" s="96">
        <f>Amnt_Deposited!B46</f>
        <v>2032</v>
      </c>
      <c r="P51" s="99">
        <f>Amnt_Deposited!H46</f>
        <v>0</v>
      </c>
      <c r="Q51" s="284">
        <f>MCF!R50</f>
        <v>0.8</v>
      </c>
      <c r="R51" s="67">
        <f t="shared" ref="R51:R82" si="13">P51*$W$6*DOCF*Q51</f>
        <v>0</v>
      </c>
      <c r="S51" s="67">
        <f t="shared" si="7"/>
        <v>0</v>
      </c>
      <c r="T51" s="67">
        <f t="shared" si="8"/>
        <v>0</v>
      </c>
      <c r="U51" s="67">
        <f t="shared" si="9"/>
        <v>0.22245848152079695</v>
      </c>
      <c r="V51" s="67">
        <f t="shared" si="10"/>
        <v>1.6130059899647699E-2</v>
      </c>
      <c r="W51" s="100">
        <f t="shared" si="11"/>
        <v>1.0753373266431799E-2</v>
      </c>
    </row>
    <row r="52" spans="2:23">
      <c r="B52" s="96">
        <f>Amnt_Deposited!B47</f>
        <v>2033</v>
      </c>
      <c r="C52" s="99">
        <f>Amnt_Deposited!H47</f>
        <v>0</v>
      </c>
      <c r="D52" s="418">
        <f>Dry_Matter_Content!H39</f>
        <v>0.73</v>
      </c>
      <c r="E52" s="284">
        <f>MCF!R51</f>
        <v>0.8</v>
      </c>
      <c r="F52" s="67">
        <f t="shared" si="12"/>
        <v>0</v>
      </c>
      <c r="G52" s="67">
        <f t="shared" si="1"/>
        <v>0</v>
      </c>
      <c r="H52" s="67">
        <f t="shared" si="2"/>
        <v>0</v>
      </c>
      <c r="I52" s="67">
        <f t="shared" si="3"/>
        <v>0.18926975843703306</v>
      </c>
      <c r="J52" s="67">
        <f t="shared" si="4"/>
        <v>1.3723605950694153E-2</v>
      </c>
      <c r="K52" s="100">
        <f t="shared" si="6"/>
        <v>9.1490706337961011E-3</v>
      </c>
      <c r="O52" s="96">
        <f>Amnt_Deposited!B47</f>
        <v>2033</v>
      </c>
      <c r="P52" s="99">
        <f>Amnt_Deposited!H47</f>
        <v>0</v>
      </c>
      <c r="Q52" s="284">
        <f>MCF!R51</f>
        <v>0.8</v>
      </c>
      <c r="R52" s="67">
        <f t="shared" si="13"/>
        <v>0</v>
      </c>
      <c r="S52" s="67">
        <f t="shared" si="7"/>
        <v>0</v>
      </c>
      <c r="T52" s="67">
        <f t="shared" si="8"/>
        <v>0</v>
      </c>
      <c r="U52" s="67">
        <f t="shared" si="9"/>
        <v>0.20741891335565266</v>
      </c>
      <c r="V52" s="67">
        <f t="shared" si="10"/>
        <v>1.5039568165144276E-2</v>
      </c>
      <c r="W52" s="100">
        <f t="shared" si="11"/>
        <v>1.0026378776762851E-2</v>
      </c>
    </row>
    <row r="53" spans="2:23">
      <c r="B53" s="96">
        <f>Amnt_Deposited!B48</f>
        <v>2034</v>
      </c>
      <c r="C53" s="99">
        <f>Amnt_Deposited!H48</f>
        <v>0</v>
      </c>
      <c r="D53" s="418">
        <f>Dry_Matter_Content!H40</f>
        <v>0.73</v>
      </c>
      <c r="E53" s="284">
        <f>MCF!R52</f>
        <v>0.8</v>
      </c>
      <c r="F53" s="67">
        <f t="shared" si="12"/>
        <v>0</v>
      </c>
      <c r="G53" s="67">
        <f t="shared" si="1"/>
        <v>0</v>
      </c>
      <c r="H53" s="67">
        <f t="shared" si="2"/>
        <v>0</v>
      </c>
      <c r="I53" s="67">
        <f t="shared" si="3"/>
        <v>0.17647395306178135</v>
      </c>
      <c r="J53" s="67">
        <f t="shared" si="4"/>
        <v>1.2795805375251722E-2</v>
      </c>
      <c r="K53" s="100">
        <f t="shared" si="6"/>
        <v>8.5305369168344816E-3</v>
      </c>
      <c r="O53" s="96">
        <f>Amnt_Deposited!B48</f>
        <v>2034</v>
      </c>
      <c r="P53" s="99">
        <f>Amnt_Deposited!H48</f>
        <v>0</v>
      </c>
      <c r="Q53" s="284">
        <f>MCF!R52</f>
        <v>0.8</v>
      </c>
      <c r="R53" s="67">
        <f t="shared" si="13"/>
        <v>0</v>
      </c>
      <c r="S53" s="67">
        <f t="shared" si="7"/>
        <v>0</v>
      </c>
      <c r="T53" s="67">
        <f t="shared" si="8"/>
        <v>0</v>
      </c>
      <c r="U53" s="67">
        <f t="shared" si="9"/>
        <v>0.19339611294441789</v>
      </c>
      <c r="V53" s="67">
        <f t="shared" si="10"/>
        <v>1.4022800411234765E-2</v>
      </c>
      <c r="W53" s="100">
        <f t="shared" si="11"/>
        <v>9.3485336074898423E-3</v>
      </c>
    </row>
    <row r="54" spans="2:23">
      <c r="B54" s="96">
        <f>Amnt_Deposited!B49</f>
        <v>2035</v>
      </c>
      <c r="C54" s="99">
        <f>Amnt_Deposited!H49</f>
        <v>0</v>
      </c>
      <c r="D54" s="418">
        <f>Dry_Matter_Content!H41</f>
        <v>0.73</v>
      </c>
      <c r="E54" s="284">
        <f>MCF!R53</f>
        <v>0.8</v>
      </c>
      <c r="F54" s="67">
        <f t="shared" si="12"/>
        <v>0</v>
      </c>
      <c r="G54" s="67">
        <f t="shared" si="1"/>
        <v>0</v>
      </c>
      <c r="H54" s="67">
        <f t="shared" si="2"/>
        <v>0</v>
      </c>
      <c r="I54" s="67">
        <f t="shared" si="3"/>
        <v>0.16454322320917733</v>
      </c>
      <c r="J54" s="67">
        <f t="shared" si="4"/>
        <v>1.1930729852604021E-2</v>
      </c>
      <c r="K54" s="100">
        <f t="shared" si="6"/>
        <v>7.9538199017360131E-3</v>
      </c>
      <c r="O54" s="96">
        <f>Amnt_Deposited!B49</f>
        <v>2035</v>
      </c>
      <c r="P54" s="99">
        <f>Amnt_Deposited!H49</f>
        <v>0</v>
      </c>
      <c r="Q54" s="284">
        <f>MCF!R53</f>
        <v>0.8</v>
      </c>
      <c r="R54" s="67">
        <f t="shared" si="13"/>
        <v>0</v>
      </c>
      <c r="S54" s="67">
        <f t="shared" si="7"/>
        <v>0</v>
      </c>
      <c r="T54" s="67">
        <f t="shared" si="8"/>
        <v>0</v>
      </c>
      <c r="U54" s="67">
        <f t="shared" si="9"/>
        <v>0.180321340503208</v>
      </c>
      <c r="V54" s="67">
        <f t="shared" si="10"/>
        <v>1.3074772441209885E-2</v>
      </c>
      <c r="W54" s="100">
        <f t="shared" si="11"/>
        <v>8.7165149608065887E-3</v>
      </c>
    </row>
    <row r="55" spans="2:23">
      <c r="B55" s="96">
        <f>Amnt_Deposited!B50</f>
        <v>2036</v>
      </c>
      <c r="C55" s="99">
        <f>Amnt_Deposited!H50</f>
        <v>0</v>
      </c>
      <c r="D55" s="418">
        <f>Dry_Matter_Content!H42</f>
        <v>0.73</v>
      </c>
      <c r="E55" s="284">
        <f>MCF!R54</f>
        <v>0.8</v>
      </c>
      <c r="F55" s="67">
        <f t="shared" si="12"/>
        <v>0</v>
      </c>
      <c r="G55" s="67">
        <f t="shared" si="1"/>
        <v>0</v>
      </c>
      <c r="H55" s="67">
        <f t="shared" si="2"/>
        <v>0</v>
      </c>
      <c r="I55" s="67">
        <f t="shared" si="3"/>
        <v>0.15341908442764193</v>
      </c>
      <c r="J55" s="67">
        <f t="shared" si="4"/>
        <v>1.1124138781535394E-2</v>
      </c>
      <c r="K55" s="100">
        <f t="shared" si="6"/>
        <v>7.4160925210235958E-3</v>
      </c>
      <c r="O55" s="96">
        <f>Amnt_Deposited!B50</f>
        <v>2036</v>
      </c>
      <c r="P55" s="99">
        <f>Amnt_Deposited!H50</f>
        <v>0</v>
      </c>
      <c r="Q55" s="284">
        <f>MCF!R54</f>
        <v>0.8</v>
      </c>
      <c r="R55" s="67">
        <f t="shared" si="13"/>
        <v>0</v>
      </c>
      <c r="S55" s="67">
        <f t="shared" si="7"/>
        <v>0</v>
      </c>
      <c r="T55" s="67">
        <f t="shared" si="8"/>
        <v>0</v>
      </c>
      <c r="U55" s="67">
        <f t="shared" si="9"/>
        <v>0.16813050348234729</v>
      </c>
      <c r="V55" s="67">
        <f t="shared" si="10"/>
        <v>1.2190837020860703E-2</v>
      </c>
      <c r="W55" s="100">
        <f t="shared" si="11"/>
        <v>8.127224680573801E-3</v>
      </c>
    </row>
    <row r="56" spans="2:23">
      <c r="B56" s="96">
        <f>Amnt_Deposited!B51</f>
        <v>2037</v>
      </c>
      <c r="C56" s="99">
        <f>Amnt_Deposited!H51</f>
        <v>0</v>
      </c>
      <c r="D56" s="418">
        <f>Dry_Matter_Content!H43</f>
        <v>0.73</v>
      </c>
      <c r="E56" s="284">
        <f>MCF!R55</f>
        <v>0.8</v>
      </c>
      <c r="F56" s="67">
        <f t="shared" si="12"/>
        <v>0</v>
      </c>
      <c r="G56" s="67">
        <f t="shared" si="1"/>
        <v>0</v>
      </c>
      <c r="H56" s="67">
        <f t="shared" si="2"/>
        <v>0</v>
      </c>
      <c r="I56" s="67">
        <f t="shared" si="3"/>
        <v>0.14304700617596225</v>
      </c>
      <c r="J56" s="67">
        <f t="shared" si="4"/>
        <v>1.0372078251679687E-2</v>
      </c>
      <c r="K56" s="100">
        <f t="shared" si="6"/>
        <v>6.9147188344531249E-3</v>
      </c>
      <c r="O56" s="96">
        <f>Amnt_Deposited!B51</f>
        <v>2037</v>
      </c>
      <c r="P56" s="99">
        <f>Amnt_Deposited!H51</f>
        <v>0</v>
      </c>
      <c r="Q56" s="284">
        <f>MCF!R55</f>
        <v>0.8</v>
      </c>
      <c r="R56" s="67">
        <f t="shared" si="13"/>
        <v>0</v>
      </c>
      <c r="S56" s="67">
        <f t="shared" si="7"/>
        <v>0</v>
      </c>
      <c r="T56" s="67">
        <f t="shared" si="8"/>
        <v>0</v>
      </c>
      <c r="U56" s="67">
        <f t="shared" si="9"/>
        <v>0.15676384238461613</v>
      </c>
      <c r="V56" s="67">
        <f t="shared" si="10"/>
        <v>1.1366661097731162E-2</v>
      </c>
      <c r="W56" s="100">
        <f t="shared" si="11"/>
        <v>7.5777740651541076E-3</v>
      </c>
    </row>
    <row r="57" spans="2:23">
      <c r="B57" s="96">
        <f>Amnt_Deposited!B52</f>
        <v>2038</v>
      </c>
      <c r="C57" s="99">
        <f>Amnt_Deposited!H52</f>
        <v>0</v>
      </c>
      <c r="D57" s="418">
        <f>Dry_Matter_Content!H44</f>
        <v>0.73</v>
      </c>
      <c r="E57" s="284">
        <f>MCF!R56</f>
        <v>0.8</v>
      </c>
      <c r="F57" s="67">
        <f t="shared" si="12"/>
        <v>0</v>
      </c>
      <c r="G57" s="67">
        <f t="shared" si="1"/>
        <v>0</v>
      </c>
      <c r="H57" s="67">
        <f t="shared" si="2"/>
        <v>0</v>
      </c>
      <c r="I57" s="67">
        <f t="shared" si="3"/>
        <v>0.13337614451451521</v>
      </c>
      <c r="J57" s="67">
        <f t="shared" si="4"/>
        <v>9.6708616614470336E-3</v>
      </c>
      <c r="K57" s="100">
        <f t="shared" si="6"/>
        <v>6.4472411076313555E-3</v>
      </c>
      <c r="O57" s="96">
        <f>Amnt_Deposited!B52</f>
        <v>2038</v>
      </c>
      <c r="P57" s="99">
        <f>Amnt_Deposited!H52</f>
        <v>0</v>
      </c>
      <c r="Q57" s="284">
        <f>MCF!R56</f>
        <v>0.8</v>
      </c>
      <c r="R57" s="67">
        <f t="shared" si="13"/>
        <v>0</v>
      </c>
      <c r="S57" s="67">
        <f t="shared" si="7"/>
        <v>0</v>
      </c>
      <c r="T57" s="67">
        <f t="shared" si="8"/>
        <v>0</v>
      </c>
      <c r="U57" s="67">
        <f t="shared" si="9"/>
        <v>0.14616563782412623</v>
      </c>
      <c r="V57" s="67">
        <f t="shared" si="10"/>
        <v>1.0598204560489898E-2</v>
      </c>
      <c r="W57" s="100">
        <f t="shared" si="11"/>
        <v>7.0654697069932647E-3</v>
      </c>
    </row>
    <row r="58" spans="2:23">
      <c r="B58" s="96">
        <f>Amnt_Deposited!B53</f>
        <v>2039</v>
      </c>
      <c r="C58" s="99">
        <f>Amnt_Deposited!H53</f>
        <v>0</v>
      </c>
      <c r="D58" s="418">
        <f>Dry_Matter_Content!H45</f>
        <v>0.73</v>
      </c>
      <c r="E58" s="284">
        <f>MCF!R57</f>
        <v>0.8</v>
      </c>
      <c r="F58" s="67">
        <f t="shared" si="12"/>
        <v>0</v>
      </c>
      <c r="G58" s="67">
        <f t="shared" si="1"/>
        <v>0</v>
      </c>
      <c r="H58" s="67">
        <f t="shared" si="2"/>
        <v>0</v>
      </c>
      <c r="I58" s="67">
        <f t="shared" si="3"/>
        <v>0.12435909286821663</v>
      </c>
      <c r="J58" s="67">
        <f t="shared" si="4"/>
        <v>9.017051646298584E-3</v>
      </c>
      <c r="K58" s="100">
        <f t="shared" si="6"/>
        <v>6.0113677641990557E-3</v>
      </c>
      <c r="O58" s="96">
        <f>Amnt_Deposited!B53</f>
        <v>2039</v>
      </c>
      <c r="P58" s="99">
        <f>Amnt_Deposited!H53</f>
        <v>0</v>
      </c>
      <c r="Q58" s="284">
        <f>MCF!R57</f>
        <v>0.8</v>
      </c>
      <c r="R58" s="67">
        <f t="shared" si="13"/>
        <v>0</v>
      </c>
      <c r="S58" s="67">
        <f t="shared" si="7"/>
        <v>0</v>
      </c>
      <c r="T58" s="67">
        <f t="shared" si="8"/>
        <v>0</v>
      </c>
      <c r="U58" s="67">
        <f t="shared" si="9"/>
        <v>0.13628393738982642</v>
      </c>
      <c r="V58" s="67">
        <f t="shared" si="10"/>
        <v>9.8817004342998168E-3</v>
      </c>
      <c r="W58" s="100">
        <f t="shared" si="11"/>
        <v>6.5878002895332112E-3</v>
      </c>
    </row>
    <row r="59" spans="2:23">
      <c r="B59" s="96">
        <f>Amnt_Deposited!B54</f>
        <v>2040</v>
      </c>
      <c r="C59" s="99">
        <f>Amnt_Deposited!H54</f>
        <v>0</v>
      </c>
      <c r="D59" s="418">
        <f>Dry_Matter_Content!H46</f>
        <v>0.73</v>
      </c>
      <c r="E59" s="284">
        <f>MCF!R58</f>
        <v>0.8</v>
      </c>
      <c r="F59" s="67">
        <f t="shared" si="12"/>
        <v>0</v>
      </c>
      <c r="G59" s="67">
        <f t="shared" si="1"/>
        <v>0</v>
      </c>
      <c r="H59" s="67">
        <f t="shared" si="2"/>
        <v>0</v>
      </c>
      <c r="I59" s="67">
        <f t="shared" si="3"/>
        <v>0.11595164963943506</v>
      </c>
      <c r="J59" s="67">
        <f t="shared" si="4"/>
        <v>8.4074432287815568E-3</v>
      </c>
      <c r="K59" s="100">
        <f t="shared" si="6"/>
        <v>5.6049621525210373E-3</v>
      </c>
      <c r="O59" s="96">
        <f>Amnt_Deposited!B54</f>
        <v>2040</v>
      </c>
      <c r="P59" s="99">
        <f>Amnt_Deposited!H54</f>
        <v>0</v>
      </c>
      <c r="Q59" s="284">
        <f>MCF!R58</f>
        <v>0.8</v>
      </c>
      <c r="R59" s="67">
        <f t="shared" si="13"/>
        <v>0</v>
      </c>
      <c r="S59" s="67">
        <f t="shared" si="7"/>
        <v>0</v>
      </c>
      <c r="T59" s="67">
        <f t="shared" si="8"/>
        <v>0</v>
      </c>
      <c r="U59" s="67">
        <f t="shared" si="9"/>
        <v>0.12707030097472333</v>
      </c>
      <c r="V59" s="67">
        <f t="shared" si="10"/>
        <v>9.2136364151030742E-3</v>
      </c>
      <c r="W59" s="100">
        <f t="shared" si="11"/>
        <v>6.1424242767353825E-3</v>
      </c>
    </row>
    <row r="60" spans="2:23">
      <c r="B60" s="96">
        <f>Amnt_Deposited!B55</f>
        <v>2041</v>
      </c>
      <c r="C60" s="99">
        <f>Amnt_Deposited!H55</f>
        <v>0</v>
      </c>
      <c r="D60" s="418">
        <f>Dry_Matter_Content!H47</f>
        <v>0.73</v>
      </c>
      <c r="E60" s="284">
        <f>MCF!R59</f>
        <v>0.8</v>
      </c>
      <c r="F60" s="67">
        <f t="shared" si="12"/>
        <v>0</v>
      </c>
      <c r="G60" s="67">
        <f t="shared" si="1"/>
        <v>0</v>
      </c>
      <c r="H60" s="67">
        <f t="shared" si="2"/>
        <v>0</v>
      </c>
      <c r="I60" s="67">
        <f t="shared" si="3"/>
        <v>0.10811260153170903</v>
      </c>
      <c r="J60" s="67">
        <f t="shared" si="4"/>
        <v>7.8390481077260342E-3</v>
      </c>
      <c r="K60" s="100">
        <f t="shared" si="6"/>
        <v>5.2260320718173561E-3</v>
      </c>
      <c r="O60" s="96">
        <f>Amnt_Deposited!B55</f>
        <v>2041</v>
      </c>
      <c r="P60" s="99">
        <f>Amnt_Deposited!H55</f>
        <v>0</v>
      </c>
      <c r="Q60" s="284">
        <f>MCF!R59</f>
        <v>0.8</v>
      </c>
      <c r="R60" s="67">
        <f t="shared" si="13"/>
        <v>0</v>
      </c>
      <c r="S60" s="67">
        <f t="shared" si="7"/>
        <v>0</v>
      </c>
      <c r="T60" s="67">
        <f t="shared" si="8"/>
        <v>0</v>
      </c>
      <c r="U60" s="67">
        <f t="shared" si="9"/>
        <v>0.11847956332242082</v>
      </c>
      <c r="V60" s="67">
        <f t="shared" si="10"/>
        <v>8.5907376523025013E-3</v>
      </c>
      <c r="W60" s="100">
        <f t="shared" si="11"/>
        <v>5.7271584348683336E-3</v>
      </c>
    </row>
    <row r="61" spans="2:23">
      <c r="B61" s="96">
        <f>Amnt_Deposited!B56</f>
        <v>2042</v>
      </c>
      <c r="C61" s="99">
        <f>Amnt_Deposited!H56</f>
        <v>0</v>
      </c>
      <c r="D61" s="418">
        <f>Dry_Matter_Content!H48</f>
        <v>0.73</v>
      </c>
      <c r="E61" s="284">
        <f>MCF!R60</f>
        <v>0.8</v>
      </c>
      <c r="F61" s="67">
        <f t="shared" si="12"/>
        <v>0</v>
      </c>
      <c r="G61" s="67">
        <f t="shared" si="1"/>
        <v>0</v>
      </c>
      <c r="H61" s="67">
        <f t="shared" si="2"/>
        <v>0</v>
      </c>
      <c r="I61" s="67">
        <f t="shared" si="3"/>
        <v>0.10080352152211985</v>
      </c>
      <c r="J61" s="67">
        <f t="shared" si="4"/>
        <v>7.3090800095891731E-3</v>
      </c>
      <c r="K61" s="100">
        <f t="shared" si="6"/>
        <v>4.8727200063927818E-3</v>
      </c>
      <c r="O61" s="96">
        <f>Amnt_Deposited!B56</f>
        <v>2042</v>
      </c>
      <c r="P61" s="99">
        <f>Amnt_Deposited!H56</f>
        <v>0</v>
      </c>
      <c r="Q61" s="284">
        <f>MCF!R60</f>
        <v>0.8</v>
      </c>
      <c r="R61" s="67">
        <f t="shared" si="13"/>
        <v>0</v>
      </c>
      <c r="S61" s="67">
        <f t="shared" si="7"/>
        <v>0</v>
      </c>
      <c r="T61" s="67">
        <f t="shared" si="8"/>
        <v>0</v>
      </c>
      <c r="U61" s="67">
        <f t="shared" si="9"/>
        <v>0.11046961262698063</v>
      </c>
      <c r="V61" s="67">
        <f t="shared" si="10"/>
        <v>8.0099506954401881E-3</v>
      </c>
      <c r="W61" s="100">
        <f t="shared" si="11"/>
        <v>5.3399671302934585E-3</v>
      </c>
    </row>
    <row r="62" spans="2:23">
      <c r="B62" s="96">
        <f>Amnt_Deposited!B57</f>
        <v>2043</v>
      </c>
      <c r="C62" s="99">
        <f>Amnt_Deposited!H57</f>
        <v>0</v>
      </c>
      <c r="D62" s="418">
        <f>Dry_Matter_Content!H49</f>
        <v>0.73</v>
      </c>
      <c r="E62" s="284">
        <f>MCF!R61</f>
        <v>0.8</v>
      </c>
      <c r="F62" s="67">
        <f t="shared" si="12"/>
        <v>0</v>
      </c>
      <c r="G62" s="67">
        <f t="shared" si="1"/>
        <v>0</v>
      </c>
      <c r="H62" s="67">
        <f t="shared" si="2"/>
        <v>0</v>
      </c>
      <c r="I62" s="67">
        <f t="shared" si="3"/>
        <v>9.3988580491980805E-2</v>
      </c>
      <c r="J62" s="67">
        <f t="shared" si="4"/>
        <v>6.8149410301390542E-3</v>
      </c>
      <c r="K62" s="100">
        <f t="shared" si="6"/>
        <v>4.5432940200927025E-3</v>
      </c>
      <c r="O62" s="96">
        <f>Amnt_Deposited!B57</f>
        <v>2043</v>
      </c>
      <c r="P62" s="99">
        <f>Amnt_Deposited!H57</f>
        <v>0</v>
      </c>
      <c r="Q62" s="284">
        <f>MCF!R61</f>
        <v>0.8</v>
      </c>
      <c r="R62" s="67">
        <f t="shared" si="13"/>
        <v>0</v>
      </c>
      <c r="S62" s="67">
        <f t="shared" si="7"/>
        <v>0</v>
      </c>
      <c r="T62" s="67">
        <f t="shared" si="8"/>
        <v>0</v>
      </c>
      <c r="U62" s="67">
        <f t="shared" si="9"/>
        <v>0.10300118410080085</v>
      </c>
      <c r="V62" s="67">
        <f t="shared" si="10"/>
        <v>7.468428526179783E-3</v>
      </c>
      <c r="W62" s="100">
        <f t="shared" si="11"/>
        <v>4.9789523507865214E-3</v>
      </c>
    </row>
    <row r="63" spans="2:23">
      <c r="B63" s="96">
        <f>Amnt_Deposited!B58</f>
        <v>2044</v>
      </c>
      <c r="C63" s="99">
        <f>Amnt_Deposited!H58</f>
        <v>0</v>
      </c>
      <c r="D63" s="418">
        <f>Dry_Matter_Content!H50</f>
        <v>0.73</v>
      </c>
      <c r="E63" s="284">
        <f>MCF!R62</f>
        <v>0.8</v>
      </c>
      <c r="F63" s="67">
        <f t="shared" si="12"/>
        <v>0</v>
      </c>
      <c r="G63" s="67">
        <f t="shared" si="1"/>
        <v>0</v>
      </c>
      <c r="H63" s="67">
        <f t="shared" si="2"/>
        <v>0</v>
      </c>
      <c r="I63" s="67">
        <f t="shared" si="3"/>
        <v>8.763437159245567E-2</v>
      </c>
      <c r="J63" s="67">
        <f t="shared" si="4"/>
        <v>6.3542088995251315E-3</v>
      </c>
      <c r="K63" s="100">
        <f t="shared" si="6"/>
        <v>4.2361392663500877E-3</v>
      </c>
      <c r="O63" s="96">
        <f>Amnt_Deposited!B58</f>
        <v>2044</v>
      </c>
      <c r="P63" s="99">
        <f>Amnt_Deposited!H58</f>
        <v>0</v>
      </c>
      <c r="Q63" s="284">
        <f>MCF!R62</f>
        <v>0.8</v>
      </c>
      <c r="R63" s="67">
        <f t="shared" si="13"/>
        <v>0</v>
      </c>
      <c r="S63" s="67">
        <f t="shared" si="7"/>
        <v>0</v>
      </c>
      <c r="T63" s="67">
        <f t="shared" si="8"/>
        <v>0</v>
      </c>
      <c r="U63" s="67">
        <f t="shared" si="9"/>
        <v>9.603766749858153E-2</v>
      </c>
      <c r="V63" s="67">
        <f t="shared" si="10"/>
        <v>6.9635166022193199E-3</v>
      </c>
      <c r="W63" s="100">
        <f t="shared" si="11"/>
        <v>4.6423444014795463E-3</v>
      </c>
    </row>
    <row r="64" spans="2:23">
      <c r="B64" s="96">
        <f>Amnt_Deposited!B59</f>
        <v>2045</v>
      </c>
      <c r="C64" s="99">
        <f>Amnt_Deposited!H59</f>
        <v>0</v>
      </c>
      <c r="D64" s="418">
        <f>Dry_Matter_Content!H51</f>
        <v>0.73</v>
      </c>
      <c r="E64" s="284">
        <f>MCF!R63</f>
        <v>0.8</v>
      </c>
      <c r="F64" s="67">
        <f t="shared" si="12"/>
        <v>0</v>
      </c>
      <c r="G64" s="67">
        <f t="shared" si="1"/>
        <v>0</v>
      </c>
      <c r="H64" s="67">
        <f t="shared" si="2"/>
        <v>0</v>
      </c>
      <c r="I64" s="67">
        <f t="shared" si="3"/>
        <v>8.1709746484147056E-2</v>
      </c>
      <c r="J64" s="67">
        <f t="shared" si="4"/>
        <v>5.9246251083086088E-3</v>
      </c>
      <c r="K64" s="100">
        <f t="shared" si="6"/>
        <v>3.9497500722057389E-3</v>
      </c>
      <c r="O64" s="96">
        <f>Amnt_Deposited!B59</f>
        <v>2045</v>
      </c>
      <c r="P64" s="99">
        <f>Amnt_Deposited!H59</f>
        <v>0</v>
      </c>
      <c r="Q64" s="284">
        <f>MCF!R63</f>
        <v>0.8</v>
      </c>
      <c r="R64" s="67">
        <f t="shared" si="13"/>
        <v>0</v>
      </c>
      <c r="S64" s="67">
        <f t="shared" si="7"/>
        <v>0</v>
      </c>
      <c r="T64" s="67">
        <f t="shared" si="8"/>
        <v>0</v>
      </c>
      <c r="U64" s="67">
        <f t="shared" si="9"/>
        <v>8.9544927653859768E-2</v>
      </c>
      <c r="V64" s="67">
        <f t="shared" si="10"/>
        <v>6.4927398447217613E-3</v>
      </c>
      <c r="W64" s="100">
        <f t="shared" si="11"/>
        <v>4.3284932298145069E-3</v>
      </c>
    </row>
    <row r="65" spans="2:23">
      <c r="B65" s="96">
        <f>Amnt_Deposited!B60</f>
        <v>2046</v>
      </c>
      <c r="C65" s="99">
        <f>Amnt_Deposited!H60</f>
        <v>0</v>
      </c>
      <c r="D65" s="418">
        <f>Dry_Matter_Content!H52</f>
        <v>0.73</v>
      </c>
      <c r="E65" s="284">
        <f>MCF!R64</f>
        <v>0.8</v>
      </c>
      <c r="F65" s="67">
        <f t="shared" si="12"/>
        <v>0</v>
      </c>
      <c r="G65" s="67">
        <f t="shared" si="1"/>
        <v>0</v>
      </c>
      <c r="H65" s="67">
        <f t="shared" si="2"/>
        <v>0</v>
      </c>
      <c r="I65" s="67">
        <f t="shared" si="3"/>
        <v>7.6185662647900498E-2</v>
      </c>
      <c r="J65" s="67">
        <f t="shared" si="4"/>
        <v>5.5240838362465555E-3</v>
      </c>
      <c r="K65" s="100">
        <f t="shared" si="6"/>
        <v>3.6827225574977036E-3</v>
      </c>
      <c r="O65" s="96">
        <f>Amnt_Deposited!B60</f>
        <v>2046</v>
      </c>
      <c r="P65" s="99">
        <f>Amnt_Deposited!H60</f>
        <v>0</v>
      </c>
      <c r="Q65" s="284">
        <f>MCF!R64</f>
        <v>0.8</v>
      </c>
      <c r="R65" s="67">
        <f t="shared" si="13"/>
        <v>0</v>
      </c>
      <c r="S65" s="67">
        <f t="shared" si="7"/>
        <v>0</v>
      </c>
      <c r="T65" s="67">
        <f t="shared" si="8"/>
        <v>0</v>
      </c>
      <c r="U65" s="67">
        <f t="shared" si="9"/>
        <v>8.349113714838409E-2</v>
      </c>
      <c r="V65" s="67">
        <f t="shared" si="10"/>
        <v>6.0537905054756759E-3</v>
      </c>
      <c r="W65" s="100">
        <f t="shared" si="11"/>
        <v>4.0358603369837834E-3</v>
      </c>
    </row>
    <row r="66" spans="2:23">
      <c r="B66" s="96">
        <f>Amnt_Deposited!B61</f>
        <v>2047</v>
      </c>
      <c r="C66" s="99">
        <f>Amnt_Deposited!H61</f>
        <v>0</v>
      </c>
      <c r="D66" s="418">
        <f>Dry_Matter_Content!H53</f>
        <v>0.73</v>
      </c>
      <c r="E66" s="284">
        <f>MCF!R65</f>
        <v>0.8</v>
      </c>
      <c r="F66" s="67">
        <f t="shared" si="12"/>
        <v>0</v>
      </c>
      <c r="G66" s="67">
        <f t="shared" si="1"/>
        <v>0</v>
      </c>
      <c r="H66" s="67">
        <f t="shared" si="2"/>
        <v>0</v>
      </c>
      <c r="I66" s="67">
        <f t="shared" si="3"/>
        <v>7.1035041018341863E-2</v>
      </c>
      <c r="J66" s="67">
        <f t="shared" si="4"/>
        <v>5.1506216295586311E-3</v>
      </c>
      <c r="K66" s="100">
        <f t="shared" si="6"/>
        <v>3.4337477530390873E-3</v>
      </c>
      <c r="O66" s="96">
        <f>Amnt_Deposited!B61</f>
        <v>2047</v>
      </c>
      <c r="P66" s="99">
        <f>Amnt_Deposited!H61</f>
        <v>0</v>
      </c>
      <c r="Q66" s="284">
        <f>MCF!R65</f>
        <v>0.8</v>
      </c>
      <c r="R66" s="67">
        <f t="shared" si="13"/>
        <v>0</v>
      </c>
      <c r="S66" s="67">
        <f t="shared" si="7"/>
        <v>0</v>
      </c>
      <c r="T66" s="67">
        <f t="shared" si="8"/>
        <v>0</v>
      </c>
      <c r="U66" s="67">
        <f t="shared" si="9"/>
        <v>7.7846620294073257E-2</v>
      </c>
      <c r="V66" s="67">
        <f t="shared" si="10"/>
        <v>5.6445168543108274E-3</v>
      </c>
      <c r="W66" s="100">
        <f t="shared" si="11"/>
        <v>3.763011236207218E-3</v>
      </c>
    </row>
    <row r="67" spans="2:23">
      <c r="B67" s="96">
        <f>Amnt_Deposited!B62</f>
        <v>2048</v>
      </c>
      <c r="C67" s="99">
        <f>Amnt_Deposited!H62</f>
        <v>0</v>
      </c>
      <c r="D67" s="418">
        <f>Dry_Matter_Content!H54</f>
        <v>0.73</v>
      </c>
      <c r="E67" s="284">
        <f>MCF!R66</f>
        <v>0.8</v>
      </c>
      <c r="F67" s="67">
        <f t="shared" si="12"/>
        <v>0</v>
      </c>
      <c r="G67" s="67">
        <f t="shared" si="1"/>
        <v>0</v>
      </c>
      <c r="H67" s="67">
        <f t="shared" si="2"/>
        <v>0</v>
      </c>
      <c r="I67" s="67">
        <f t="shared" si="3"/>
        <v>6.6232633242267497E-2</v>
      </c>
      <c r="J67" s="67">
        <f t="shared" si="4"/>
        <v>4.8024077760743713E-3</v>
      </c>
      <c r="K67" s="100">
        <f t="shared" si="6"/>
        <v>3.2016051840495809E-3</v>
      </c>
      <c r="O67" s="96">
        <f>Amnt_Deposited!B62</f>
        <v>2048</v>
      </c>
      <c r="P67" s="99">
        <f>Amnt_Deposited!H62</f>
        <v>0</v>
      </c>
      <c r="Q67" s="284">
        <f>MCF!R66</f>
        <v>0.8</v>
      </c>
      <c r="R67" s="67">
        <f t="shared" si="13"/>
        <v>0</v>
      </c>
      <c r="S67" s="67">
        <f t="shared" si="7"/>
        <v>0</v>
      </c>
      <c r="T67" s="67">
        <f t="shared" si="8"/>
        <v>0</v>
      </c>
      <c r="U67" s="67">
        <f t="shared" si="9"/>
        <v>7.2583707662758873E-2</v>
      </c>
      <c r="V67" s="67">
        <f t="shared" si="10"/>
        <v>5.2629126313143782E-3</v>
      </c>
      <c r="W67" s="100">
        <f t="shared" si="11"/>
        <v>3.5086084208762521E-3</v>
      </c>
    </row>
    <row r="68" spans="2:23">
      <c r="B68" s="96">
        <f>Amnt_Deposited!B63</f>
        <v>2049</v>
      </c>
      <c r="C68" s="99">
        <f>Amnt_Deposited!H63</f>
        <v>0</v>
      </c>
      <c r="D68" s="418">
        <f>Dry_Matter_Content!H55</f>
        <v>0.73</v>
      </c>
      <c r="E68" s="284">
        <f>MCF!R67</f>
        <v>0.8</v>
      </c>
      <c r="F68" s="67">
        <f t="shared" si="12"/>
        <v>0</v>
      </c>
      <c r="G68" s="67">
        <f t="shared" si="1"/>
        <v>0</v>
      </c>
      <c r="H68" s="67">
        <f t="shared" si="2"/>
        <v>0</v>
      </c>
      <c r="I68" s="67">
        <f t="shared" si="3"/>
        <v>6.1754897911187483E-2</v>
      </c>
      <c r="J68" s="67">
        <f t="shared" si="4"/>
        <v>4.4777353310800133E-3</v>
      </c>
      <c r="K68" s="100">
        <f t="shared" si="6"/>
        <v>2.9851568873866755E-3</v>
      </c>
      <c r="O68" s="96">
        <f>Amnt_Deposited!B63</f>
        <v>2049</v>
      </c>
      <c r="P68" s="99">
        <f>Amnt_Deposited!H63</f>
        <v>0</v>
      </c>
      <c r="Q68" s="284">
        <f>MCF!R67</f>
        <v>0.8</v>
      </c>
      <c r="R68" s="67">
        <f t="shared" si="13"/>
        <v>0</v>
      </c>
      <c r="S68" s="67">
        <f t="shared" si="7"/>
        <v>0</v>
      </c>
      <c r="T68" s="67">
        <f t="shared" si="8"/>
        <v>0</v>
      </c>
      <c r="U68" s="67">
        <f t="shared" si="9"/>
        <v>6.7676600450616395E-2</v>
      </c>
      <c r="V68" s="67">
        <f t="shared" si="10"/>
        <v>4.9071072121424789E-3</v>
      </c>
      <c r="W68" s="100">
        <f t="shared" si="11"/>
        <v>3.2714048080949858E-3</v>
      </c>
    </row>
    <row r="69" spans="2:23">
      <c r="B69" s="96">
        <f>Amnt_Deposited!B64</f>
        <v>2050</v>
      </c>
      <c r="C69" s="99">
        <f>Amnt_Deposited!H64</f>
        <v>0</v>
      </c>
      <c r="D69" s="418">
        <f>Dry_Matter_Content!H56</f>
        <v>0.73</v>
      </c>
      <c r="E69" s="284">
        <f>MCF!R68</f>
        <v>0.8</v>
      </c>
      <c r="F69" s="67">
        <f t="shared" si="12"/>
        <v>0</v>
      </c>
      <c r="G69" s="67">
        <f t="shared" si="1"/>
        <v>0</v>
      </c>
      <c r="H69" s="67">
        <f t="shared" si="2"/>
        <v>0</v>
      </c>
      <c r="I69" s="67">
        <f t="shared" si="3"/>
        <v>5.757988516131396E-2</v>
      </c>
      <c r="J69" s="67">
        <f t="shared" si="4"/>
        <v>4.1750127498735197E-3</v>
      </c>
      <c r="K69" s="100">
        <f t="shared" si="6"/>
        <v>2.7833418332490131E-3</v>
      </c>
      <c r="O69" s="96">
        <f>Amnt_Deposited!B64</f>
        <v>2050</v>
      </c>
      <c r="P69" s="99">
        <f>Amnt_Deposited!H64</f>
        <v>0</v>
      </c>
      <c r="Q69" s="284">
        <f>MCF!R68</f>
        <v>0.8</v>
      </c>
      <c r="R69" s="67">
        <f t="shared" si="13"/>
        <v>0</v>
      </c>
      <c r="S69" s="67">
        <f t="shared" si="7"/>
        <v>0</v>
      </c>
      <c r="T69" s="67">
        <f t="shared" si="8"/>
        <v>0</v>
      </c>
      <c r="U69" s="67">
        <f t="shared" si="9"/>
        <v>6.3101244012398847E-2</v>
      </c>
      <c r="V69" s="67">
        <f t="shared" si="10"/>
        <v>4.5753564382175543E-3</v>
      </c>
      <c r="W69" s="100">
        <f t="shared" si="11"/>
        <v>3.0502376254783695E-3</v>
      </c>
    </row>
    <row r="70" spans="2:23">
      <c r="B70" s="96">
        <f>Amnt_Deposited!B65</f>
        <v>2051</v>
      </c>
      <c r="C70" s="99">
        <f>Amnt_Deposited!H65</f>
        <v>0</v>
      </c>
      <c r="D70" s="418">
        <f>Dry_Matter_Content!H57</f>
        <v>0.73</v>
      </c>
      <c r="E70" s="284">
        <f>MCF!R69</f>
        <v>0.8</v>
      </c>
      <c r="F70" s="67">
        <f t="shared" si="12"/>
        <v>0</v>
      </c>
      <c r="G70" s="67">
        <f t="shared" si="1"/>
        <v>0</v>
      </c>
      <c r="H70" s="67">
        <f t="shared" si="2"/>
        <v>0</v>
      </c>
      <c r="I70" s="67">
        <f t="shared" si="3"/>
        <v>5.3687129075303354E-2</v>
      </c>
      <c r="J70" s="67">
        <f t="shared" si="4"/>
        <v>3.8927560860106082E-3</v>
      </c>
      <c r="K70" s="100">
        <f t="shared" si="6"/>
        <v>2.5951707240070721E-3</v>
      </c>
      <c r="O70" s="96">
        <f>Amnt_Deposited!B65</f>
        <v>2051</v>
      </c>
      <c r="P70" s="99">
        <f>Amnt_Deposited!H65</f>
        <v>0</v>
      </c>
      <c r="Q70" s="284">
        <f>MCF!R69</f>
        <v>0.8</v>
      </c>
      <c r="R70" s="67">
        <f t="shared" si="13"/>
        <v>0</v>
      </c>
      <c r="S70" s="67">
        <f t="shared" si="7"/>
        <v>0</v>
      </c>
      <c r="T70" s="67">
        <f t="shared" si="8"/>
        <v>0</v>
      </c>
      <c r="U70" s="67">
        <f t="shared" si="9"/>
        <v>5.8835209945537904E-2</v>
      </c>
      <c r="V70" s="67">
        <f t="shared" si="10"/>
        <v>4.2660340668609397E-3</v>
      </c>
      <c r="W70" s="100">
        <f t="shared" si="11"/>
        <v>2.8440227112406262E-3</v>
      </c>
    </row>
    <row r="71" spans="2:23">
      <c r="B71" s="96">
        <f>Amnt_Deposited!B66</f>
        <v>2052</v>
      </c>
      <c r="C71" s="99">
        <f>Amnt_Deposited!H66</f>
        <v>0</v>
      </c>
      <c r="D71" s="418">
        <f>Dry_Matter_Content!H58</f>
        <v>0.73</v>
      </c>
      <c r="E71" s="284">
        <f>MCF!R70</f>
        <v>0.8</v>
      </c>
      <c r="F71" s="67">
        <f t="shared" si="12"/>
        <v>0</v>
      </c>
      <c r="G71" s="67">
        <f t="shared" si="1"/>
        <v>0</v>
      </c>
      <c r="H71" s="67">
        <f t="shared" si="2"/>
        <v>0</v>
      </c>
      <c r="I71" s="67">
        <f t="shared" si="3"/>
        <v>5.0057547358305796E-2</v>
      </c>
      <c r="J71" s="67">
        <f t="shared" si="4"/>
        <v>3.6295817169975592E-3</v>
      </c>
      <c r="K71" s="100">
        <f t="shared" si="6"/>
        <v>2.4197211446650392E-3</v>
      </c>
      <c r="O71" s="96">
        <f>Amnt_Deposited!B66</f>
        <v>2052</v>
      </c>
      <c r="P71" s="99">
        <f>Amnt_Deposited!H66</f>
        <v>0</v>
      </c>
      <c r="Q71" s="284">
        <f>MCF!R70</f>
        <v>0.8</v>
      </c>
      <c r="R71" s="67">
        <f t="shared" si="13"/>
        <v>0</v>
      </c>
      <c r="S71" s="67">
        <f t="shared" si="7"/>
        <v>0</v>
      </c>
      <c r="T71" s="67">
        <f t="shared" si="8"/>
        <v>0</v>
      </c>
      <c r="U71" s="67">
        <f t="shared" si="9"/>
        <v>5.4857586146088523E-2</v>
      </c>
      <c r="V71" s="67">
        <f t="shared" si="10"/>
        <v>3.9776237994493787E-3</v>
      </c>
      <c r="W71" s="100">
        <f t="shared" si="11"/>
        <v>2.6517491996329188E-3</v>
      </c>
    </row>
    <row r="72" spans="2:23">
      <c r="B72" s="96">
        <f>Amnt_Deposited!B67</f>
        <v>2053</v>
      </c>
      <c r="C72" s="99">
        <f>Amnt_Deposited!H67</f>
        <v>0</v>
      </c>
      <c r="D72" s="418">
        <f>Dry_Matter_Content!H59</f>
        <v>0.73</v>
      </c>
      <c r="E72" s="284">
        <f>MCF!R71</f>
        <v>0.8</v>
      </c>
      <c r="F72" s="67">
        <f t="shared" si="12"/>
        <v>0</v>
      </c>
      <c r="G72" s="67">
        <f t="shared" si="1"/>
        <v>0</v>
      </c>
      <c r="H72" s="67">
        <f t="shared" si="2"/>
        <v>0</v>
      </c>
      <c r="I72" s="67">
        <f t="shared" si="3"/>
        <v>4.6673347796533649E-2</v>
      </c>
      <c r="J72" s="67">
        <f t="shared" si="4"/>
        <v>3.3841995617721449E-3</v>
      </c>
      <c r="K72" s="100">
        <f t="shared" si="6"/>
        <v>2.2561330411814298E-3</v>
      </c>
      <c r="O72" s="96">
        <f>Amnt_Deposited!B67</f>
        <v>2053</v>
      </c>
      <c r="P72" s="99">
        <f>Amnt_Deposited!H67</f>
        <v>0</v>
      </c>
      <c r="Q72" s="284">
        <f>MCF!R71</f>
        <v>0.8</v>
      </c>
      <c r="R72" s="67">
        <f t="shared" si="13"/>
        <v>0</v>
      </c>
      <c r="S72" s="67">
        <f t="shared" si="7"/>
        <v>0</v>
      </c>
      <c r="T72" s="67">
        <f t="shared" si="8"/>
        <v>0</v>
      </c>
      <c r="U72" s="67">
        <f t="shared" si="9"/>
        <v>5.1148874297571104E-2</v>
      </c>
      <c r="V72" s="67">
        <f t="shared" si="10"/>
        <v>3.7087118485174177E-3</v>
      </c>
      <c r="W72" s="100">
        <f t="shared" si="11"/>
        <v>2.4724745656782782E-3</v>
      </c>
    </row>
    <row r="73" spans="2:23">
      <c r="B73" s="96">
        <f>Amnt_Deposited!B68</f>
        <v>2054</v>
      </c>
      <c r="C73" s="99">
        <f>Amnt_Deposited!H68</f>
        <v>0</v>
      </c>
      <c r="D73" s="418">
        <f>Dry_Matter_Content!H60</f>
        <v>0.73</v>
      </c>
      <c r="E73" s="284">
        <f>MCF!R72</f>
        <v>0.8</v>
      </c>
      <c r="F73" s="67">
        <f t="shared" si="12"/>
        <v>0</v>
      </c>
      <c r="G73" s="67">
        <f t="shared" si="1"/>
        <v>0</v>
      </c>
      <c r="H73" s="67">
        <f t="shared" si="2"/>
        <v>0</v>
      </c>
      <c r="I73" s="67">
        <f t="shared" si="3"/>
        <v>4.3517941039808883E-2</v>
      </c>
      <c r="J73" s="67">
        <f t="shared" si="4"/>
        <v>3.1554067567247661E-3</v>
      </c>
      <c r="K73" s="100">
        <f t="shared" si="6"/>
        <v>2.1036045044831773E-3</v>
      </c>
      <c r="O73" s="96">
        <f>Amnt_Deposited!B68</f>
        <v>2054</v>
      </c>
      <c r="P73" s="99">
        <f>Amnt_Deposited!H68</f>
        <v>0</v>
      </c>
      <c r="Q73" s="284">
        <f>MCF!R72</f>
        <v>0.8</v>
      </c>
      <c r="R73" s="67">
        <f t="shared" si="13"/>
        <v>0</v>
      </c>
      <c r="S73" s="67">
        <f t="shared" si="7"/>
        <v>0</v>
      </c>
      <c r="T73" s="67">
        <f t="shared" si="8"/>
        <v>0</v>
      </c>
      <c r="U73" s="67">
        <f t="shared" si="9"/>
        <v>4.7690894290201499E-2</v>
      </c>
      <c r="V73" s="67">
        <f t="shared" si="10"/>
        <v>3.4579800073696056E-3</v>
      </c>
      <c r="W73" s="100">
        <f t="shared" si="11"/>
        <v>2.3053200049130704E-3</v>
      </c>
    </row>
    <row r="74" spans="2:23">
      <c r="B74" s="96">
        <f>Amnt_Deposited!B69</f>
        <v>2055</v>
      </c>
      <c r="C74" s="99">
        <f>Amnt_Deposited!H69</f>
        <v>0</v>
      </c>
      <c r="D74" s="418">
        <f>Dry_Matter_Content!H61</f>
        <v>0.73</v>
      </c>
      <c r="E74" s="284">
        <f>MCF!R73</f>
        <v>0.8</v>
      </c>
      <c r="F74" s="67">
        <f t="shared" si="12"/>
        <v>0</v>
      </c>
      <c r="G74" s="67">
        <f t="shared" si="1"/>
        <v>0</v>
      </c>
      <c r="H74" s="67">
        <f t="shared" si="2"/>
        <v>0</v>
      </c>
      <c r="I74" s="67">
        <f t="shared" si="3"/>
        <v>4.0575859280549235E-2</v>
      </c>
      <c r="J74" s="67">
        <f t="shared" si="4"/>
        <v>2.9420817592596439E-3</v>
      </c>
      <c r="K74" s="100">
        <f t="shared" si="6"/>
        <v>1.961387839506429E-3</v>
      </c>
      <c r="O74" s="96">
        <f>Amnt_Deposited!B69</f>
        <v>2055</v>
      </c>
      <c r="P74" s="99">
        <f>Amnt_Deposited!H69</f>
        <v>0</v>
      </c>
      <c r="Q74" s="284">
        <f>MCF!R73</f>
        <v>0.8</v>
      </c>
      <c r="R74" s="67">
        <f t="shared" si="13"/>
        <v>0</v>
      </c>
      <c r="S74" s="67">
        <f t="shared" si="7"/>
        <v>0</v>
      </c>
      <c r="T74" s="67">
        <f t="shared" si="8"/>
        <v>0</v>
      </c>
      <c r="U74" s="67">
        <f t="shared" si="9"/>
        <v>4.4466695101971751E-2</v>
      </c>
      <c r="V74" s="67">
        <f t="shared" si="10"/>
        <v>3.2241991882297457E-3</v>
      </c>
      <c r="W74" s="100">
        <f t="shared" si="11"/>
        <v>2.1494661254864971E-3</v>
      </c>
    </row>
    <row r="75" spans="2:23">
      <c r="B75" s="96">
        <f>Amnt_Deposited!B70</f>
        <v>2056</v>
      </c>
      <c r="C75" s="99">
        <f>Amnt_Deposited!H70</f>
        <v>0</v>
      </c>
      <c r="D75" s="418">
        <f>Dry_Matter_Content!H62</f>
        <v>0.73</v>
      </c>
      <c r="E75" s="284">
        <f>MCF!R74</f>
        <v>0.8</v>
      </c>
      <c r="F75" s="67">
        <f t="shared" si="12"/>
        <v>0</v>
      </c>
      <c r="G75" s="67">
        <f t="shared" si="1"/>
        <v>0</v>
      </c>
      <c r="H75" s="67">
        <f t="shared" si="2"/>
        <v>0</v>
      </c>
      <c r="I75" s="67">
        <f t="shared" si="3"/>
        <v>3.7832680430557521E-2</v>
      </c>
      <c r="J75" s="67">
        <f t="shared" si="4"/>
        <v>2.7431788499917118E-3</v>
      </c>
      <c r="K75" s="100">
        <f t="shared" si="6"/>
        <v>1.8287858999944744E-3</v>
      </c>
      <c r="O75" s="96">
        <f>Amnt_Deposited!B70</f>
        <v>2056</v>
      </c>
      <c r="P75" s="99">
        <f>Amnt_Deposited!H70</f>
        <v>0</v>
      </c>
      <c r="Q75" s="284">
        <f>MCF!R74</f>
        <v>0.8</v>
      </c>
      <c r="R75" s="67">
        <f t="shared" si="13"/>
        <v>0</v>
      </c>
      <c r="S75" s="67">
        <f t="shared" si="7"/>
        <v>0</v>
      </c>
      <c r="T75" s="67">
        <f t="shared" si="8"/>
        <v>0</v>
      </c>
      <c r="U75" s="67">
        <f t="shared" si="9"/>
        <v>4.1460471704720558E-2</v>
      </c>
      <c r="V75" s="67">
        <f t="shared" si="10"/>
        <v>3.00622339725119E-3</v>
      </c>
      <c r="W75" s="100">
        <f t="shared" si="11"/>
        <v>2.004148931500793E-3</v>
      </c>
    </row>
    <row r="76" spans="2:23">
      <c r="B76" s="96">
        <f>Amnt_Deposited!B71</f>
        <v>2057</v>
      </c>
      <c r="C76" s="99">
        <f>Amnt_Deposited!H71</f>
        <v>0</v>
      </c>
      <c r="D76" s="418">
        <f>Dry_Matter_Content!H63</f>
        <v>0.73</v>
      </c>
      <c r="E76" s="284">
        <f>MCF!R75</f>
        <v>0.8</v>
      </c>
      <c r="F76" s="67">
        <f t="shared" si="12"/>
        <v>0</v>
      </c>
      <c r="G76" s="67">
        <f t="shared" si="1"/>
        <v>0</v>
      </c>
      <c r="H76" s="67">
        <f t="shared" si="2"/>
        <v>0</v>
      </c>
      <c r="I76" s="67">
        <f t="shared" si="3"/>
        <v>3.5274957423928541E-2</v>
      </c>
      <c r="J76" s="67">
        <f t="shared" si="4"/>
        <v>2.5577230066289782E-3</v>
      </c>
      <c r="K76" s="100">
        <f t="shared" si="6"/>
        <v>1.7051486710859855E-3</v>
      </c>
      <c r="O76" s="96">
        <f>Amnt_Deposited!B71</f>
        <v>2057</v>
      </c>
      <c r="P76" s="99">
        <f>Amnt_Deposited!H71</f>
        <v>0</v>
      </c>
      <c r="Q76" s="284">
        <f>MCF!R75</f>
        <v>0.8</v>
      </c>
      <c r="R76" s="67">
        <f t="shared" si="13"/>
        <v>0</v>
      </c>
      <c r="S76" s="67">
        <f t="shared" si="7"/>
        <v>0</v>
      </c>
      <c r="T76" s="67">
        <f t="shared" si="8"/>
        <v>0</v>
      </c>
      <c r="U76" s="67">
        <f t="shared" si="9"/>
        <v>3.8657487587866884E-2</v>
      </c>
      <c r="V76" s="67">
        <f t="shared" si="10"/>
        <v>2.802984116853674E-3</v>
      </c>
      <c r="W76" s="100">
        <f t="shared" si="11"/>
        <v>1.8686560779024493E-3</v>
      </c>
    </row>
    <row r="77" spans="2:23">
      <c r="B77" s="96">
        <f>Amnt_Deposited!B72</f>
        <v>2058</v>
      </c>
      <c r="C77" s="99">
        <f>Amnt_Deposited!H72</f>
        <v>0</v>
      </c>
      <c r="D77" s="418">
        <f>Dry_Matter_Content!H64</f>
        <v>0.73</v>
      </c>
      <c r="E77" s="284">
        <f>MCF!R76</f>
        <v>0.8</v>
      </c>
      <c r="F77" s="67">
        <f t="shared" si="12"/>
        <v>0</v>
      </c>
      <c r="G77" s="67">
        <f t="shared" si="1"/>
        <v>0</v>
      </c>
      <c r="H77" s="67">
        <f t="shared" si="2"/>
        <v>0</v>
      </c>
      <c r="I77" s="67">
        <f t="shared" si="3"/>
        <v>3.2890152299516418E-2</v>
      </c>
      <c r="J77" s="67">
        <f t="shared" si="4"/>
        <v>2.3848051244121198E-3</v>
      </c>
      <c r="K77" s="100">
        <f t="shared" si="6"/>
        <v>1.589870082941413E-3</v>
      </c>
      <c r="O77" s="96">
        <f>Amnt_Deposited!B72</f>
        <v>2058</v>
      </c>
      <c r="P77" s="99">
        <f>Amnt_Deposited!H72</f>
        <v>0</v>
      </c>
      <c r="Q77" s="284">
        <f>MCF!R76</f>
        <v>0.8</v>
      </c>
      <c r="R77" s="67">
        <f t="shared" si="13"/>
        <v>0</v>
      </c>
      <c r="S77" s="67">
        <f t="shared" si="7"/>
        <v>0</v>
      </c>
      <c r="T77" s="67">
        <f t="shared" si="8"/>
        <v>0</v>
      </c>
      <c r="U77" s="67">
        <f t="shared" si="9"/>
        <v>3.6044002520017986E-2</v>
      </c>
      <c r="V77" s="67">
        <f t="shared" si="10"/>
        <v>2.613485067848898E-3</v>
      </c>
      <c r="W77" s="100">
        <f t="shared" si="11"/>
        <v>1.7423233785659319E-3</v>
      </c>
    </row>
    <row r="78" spans="2:23">
      <c r="B78" s="96">
        <f>Amnt_Deposited!B73</f>
        <v>2059</v>
      </c>
      <c r="C78" s="99">
        <f>Amnt_Deposited!H73</f>
        <v>0</v>
      </c>
      <c r="D78" s="418">
        <f>Dry_Matter_Content!H65</f>
        <v>0.73</v>
      </c>
      <c r="E78" s="284">
        <f>MCF!R77</f>
        <v>0.8</v>
      </c>
      <c r="F78" s="67">
        <f t="shared" si="12"/>
        <v>0</v>
      </c>
      <c r="G78" s="67">
        <f t="shared" si="1"/>
        <v>0</v>
      </c>
      <c r="H78" s="67">
        <f t="shared" si="2"/>
        <v>0</v>
      </c>
      <c r="I78" s="67">
        <f t="shared" si="3"/>
        <v>3.0666574739834522E-2</v>
      </c>
      <c r="J78" s="67">
        <f t="shared" si="4"/>
        <v>2.2235775596818963E-3</v>
      </c>
      <c r="K78" s="100">
        <f t="shared" si="6"/>
        <v>1.4823850397879309E-3</v>
      </c>
      <c r="O78" s="96">
        <f>Amnt_Deposited!B73</f>
        <v>2059</v>
      </c>
      <c r="P78" s="99">
        <f>Amnt_Deposited!H73</f>
        <v>0</v>
      </c>
      <c r="Q78" s="284">
        <f>MCF!R77</f>
        <v>0.8</v>
      </c>
      <c r="R78" s="67">
        <f t="shared" si="13"/>
        <v>0</v>
      </c>
      <c r="S78" s="67">
        <f t="shared" si="7"/>
        <v>0</v>
      </c>
      <c r="T78" s="67">
        <f t="shared" si="8"/>
        <v>0</v>
      </c>
      <c r="U78" s="67">
        <f t="shared" si="9"/>
        <v>3.3607205194339199E-2</v>
      </c>
      <c r="V78" s="67">
        <f t="shared" si="10"/>
        <v>2.43679732567879E-3</v>
      </c>
      <c r="W78" s="100">
        <f t="shared" si="11"/>
        <v>1.6245315504525267E-3</v>
      </c>
    </row>
    <row r="79" spans="2:23">
      <c r="B79" s="96">
        <f>Amnt_Deposited!B74</f>
        <v>2060</v>
      </c>
      <c r="C79" s="99">
        <f>Amnt_Deposited!H74</f>
        <v>0</v>
      </c>
      <c r="D79" s="418">
        <f>Dry_Matter_Content!H66</f>
        <v>0.73</v>
      </c>
      <c r="E79" s="284">
        <f>MCF!R78</f>
        <v>0.8</v>
      </c>
      <c r="F79" s="67">
        <f t="shared" si="12"/>
        <v>0</v>
      </c>
      <c r="G79" s="67">
        <f t="shared" si="1"/>
        <v>0</v>
      </c>
      <c r="H79" s="67">
        <f t="shared" si="2"/>
        <v>0</v>
      </c>
      <c r="I79" s="67">
        <f t="shared" si="3"/>
        <v>2.8593324765105572E-2</v>
      </c>
      <c r="J79" s="67">
        <f t="shared" si="4"/>
        <v>2.07324997472895E-3</v>
      </c>
      <c r="K79" s="100">
        <f t="shared" si="6"/>
        <v>1.3821666498192999E-3</v>
      </c>
      <c r="O79" s="96">
        <f>Amnt_Deposited!B74</f>
        <v>2060</v>
      </c>
      <c r="P79" s="99">
        <f>Amnt_Deposited!H74</f>
        <v>0</v>
      </c>
      <c r="Q79" s="284">
        <f>MCF!R78</f>
        <v>0.8</v>
      </c>
      <c r="R79" s="67">
        <f t="shared" si="13"/>
        <v>0</v>
      </c>
      <c r="S79" s="67">
        <f t="shared" si="7"/>
        <v>0</v>
      </c>
      <c r="T79" s="67">
        <f t="shared" si="8"/>
        <v>0</v>
      </c>
      <c r="U79" s="67">
        <f t="shared" si="9"/>
        <v>3.1335150427512955E-2</v>
      </c>
      <c r="V79" s="67">
        <f t="shared" si="10"/>
        <v>2.2720547668262465E-3</v>
      </c>
      <c r="W79" s="100">
        <f t="shared" si="11"/>
        <v>1.5147031778841643E-3</v>
      </c>
    </row>
    <row r="80" spans="2:23">
      <c r="B80" s="96">
        <f>Amnt_Deposited!B75</f>
        <v>2061</v>
      </c>
      <c r="C80" s="99">
        <f>Amnt_Deposited!H75</f>
        <v>0</v>
      </c>
      <c r="D80" s="418">
        <f>Dry_Matter_Content!H67</f>
        <v>0.73</v>
      </c>
      <c r="E80" s="284">
        <f>MCF!R79</f>
        <v>0.8</v>
      </c>
      <c r="F80" s="67">
        <f t="shared" si="12"/>
        <v>0</v>
      </c>
      <c r="G80" s="67">
        <f t="shared" si="1"/>
        <v>0</v>
      </c>
      <c r="H80" s="67">
        <f t="shared" si="2"/>
        <v>0</v>
      </c>
      <c r="I80" s="67">
        <f t="shared" si="3"/>
        <v>2.6660239301548136E-2</v>
      </c>
      <c r="J80" s="67">
        <f t="shared" si="4"/>
        <v>1.9330854635574365E-3</v>
      </c>
      <c r="K80" s="100">
        <f t="shared" si="6"/>
        <v>1.2887236423716243E-3</v>
      </c>
      <c r="O80" s="96">
        <f>Amnt_Deposited!B75</f>
        <v>2061</v>
      </c>
      <c r="P80" s="99">
        <f>Amnt_Deposited!H75</f>
        <v>0</v>
      </c>
      <c r="Q80" s="284">
        <f>MCF!R79</f>
        <v>0.8</v>
      </c>
      <c r="R80" s="67">
        <f t="shared" si="13"/>
        <v>0</v>
      </c>
      <c r="S80" s="67">
        <f t="shared" si="7"/>
        <v>0</v>
      </c>
      <c r="T80" s="67">
        <f t="shared" si="8"/>
        <v>0</v>
      </c>
      <c r="U80" s="67">
        <f t="shared" si="9"/>
        <v>2.9216700604436312E-2</v>
      </c>
      <c r="V80" s="67">
        <f t="shared" si="10"/>
        <v>2.118449823076643E-3</v>
      </c>
      <c r="W80" s="100">
        <f t="shared" si="11"/>
        <v>1.4122998820510952E-3</v>
      </c>
    </row>
    <row r="81" spans="2:23">
      <c r="B81" s="96">
        <f>Amnt_Deposited!B76</f>
        <v>2062</v>
      </c>
      <c r="C81" s="99">
        <f>Amnt_Deposited!H76</f>
        <v>0</v>
      </c>
      <c r="D81" s="418">
        <f>Dry_Matter_Content!H68</f>
        <v>0.73</v>
      </c>
      <c r="E81" s="284">
        <f>MCF!R80</f>
        <v>0.8</v>
      </c>
      <c r="F81" s="67">
        <f t="shared" si="12"/>
        <v>0</v>
      </c>
      <c r="G81" s="67">
        <f t="shared" si="1"/>
        <v>0</v>
      </c>
      <c r="H81" s="67">
        <f t="shared" si="2"/>
        <v>0</v>
      </c>
      <c r="I81" s="67">
        <f t="shared" si="3"/>
        <v>2.4857842361977158E-2</v>
      </c>
      <c r="J81" s="67">
        <f t="shared" si="4"/>
        <v>1.8023969395709791E-3</v>
      </c>
      <c r="K81" s="100">
        <f t="shared" si="6"/>
        <v>1.201597959713986E-3</v>
      </c>
      <c r="O81" s="96">
        <f>Amnt_Deposited!B76</f>
        <v>2062</v>
      </c>
      <c r="P81" s="99">
        <f>Amnt_Deposited!H76</f>
        <v>0</v>
      </c>
      <c r="Q81" s="284">
        <f>MCF!R80</f>
        <v>0.8</v>
      </c>
      <c r="R81" s="67">
        <f t="shared" si="13"/>
        <v>0</v>
      </c>
      <c r="S81" s="67">
        <f t="shared" si="7"/>
        <v>0</v>
      </c>
      <c r="T81" s="67">
        <f t="shared" si="8"/>
        <v>0</v>
      </c>
      <c r="U81" s="67">
        <f t="shared" si="9"/>
        <v>2.7241471081618802E-2</v>
      </c>
      <c r="V81" s="67">
        <f t="shared" si="10"/>
        <v>1.9752295228175113E-3</v>
      </c>
      <c r="W81" s="100">
        <f t="shared" si="11"/>
        <v>1.3168196818783408E-3</v>
      </c>
    </row>
    <row r="82" spans="2:23">
      <c r="B82" s="96">
        <f>Amnt_Deposited!B77</f>
        <v>2063</v>
      </c>
      <c r="C82" s="99">
        <f>Amnt_Deposited!H77</f>
        <v>0</v>
      </c>
      <c r="D82" s="418">
        <f>Dry_Matter_Content!H69</f>
        <v>0.73</v>
      </c>
      <c r="E82" s="284">
        <f>MCF!R81</f>
        <v>0.8</v>
      </c>
      <c r="F82" s="67">
        <f t="shared" si="12"/>
        <v>0</v>
      </c>
      <c r="G82" s="67">
        <f t="shared" si="1"/>
        <v>0</v>
      </c>
      <c r="H82" s="67">
        <f t="shared" si="2"/>
        <v>0</v>
      </c>
      <c r="I82" s="67">
        <f t="shared" si="3"/>
        <v>2.3177298594503782E-2</v>
      </c>
      <c r="J82" s="67">
        <f t="shared" si="4"/>
        <v>1.6805437674733759E-3</v>
      </c>
      <c r="K82" s="100">
        <f t="shared" si="6"/>
        <v>1.1203625116489172E-3</v>
      </c>
      <c r="O82" s="96">
        <f>Amnt_Deposited!B77</f>
        <v>2063</v>
      </c>
      <c r="P82" s="99">
        <f>Amnt_Deposited!H77</f>
        <v>0</v>
      </c>
      <c r="Q82" s="284">
        <f>MCF!R81</f>
        <v>0.8</v>
      </c>
      <c r="R82" s="67">
        <f t="shared" si="13"/>
        <v>0</v>
      </c>
      <c r="S82" s="67">
        <f t="shared" si="7"/>
        <v>0</v>
      </c>
      <c r="T82" s="67">
        <f t="shared" si="8"/>
        <v>0</v>
      </c>
      <c r="U82" s="67">
        <f t="shared" si="9"/>
        <v>2.539977928164798E-2</v>
      </c>
      <c r="V82" s="67">
        <f t="shared" si="10"/>
        <v>1.8416917999708228E-3</v>
      </c>
      <c r="W82" s="100">
        <f t="shared" si="11"/>
        <v>1.2277945333138817E-3</v>
      </c>
    </row>
    <row r="83" spans="2:23">
      <c r="B83" s="96">
        <f>Amnt_Deposited!B78</f>
        <v>2064</v>
      </c>
      <c r="C83" s="99">
        <f>Amnt_Deposited!H78</f>
        <v>0</v>
      </c>
      <c r="D83" s="418">
        <f>Dry_Matter_Content!H70</f>
        <v>0.73</v>
      </c>
      <c r="E83" s="284">
        <f>MCF!R82</f>
        <v>0.8</v>
      </c>
      <c r="F83" s="67">
        <f t="shared" ref="F83:F99" si="14">C83*D83*$K$6*DOCF*E83</f>
        <v>0</v>
      </c>
      <c r="G83" s="67">
        <f t="shared" ref="G83:G99" si="15">F83*$K$12</f>
        <v>0</v>
      </c>
      <c r="H83" s="67">
        <f t="shared" ref="H83:H99" si="16">F83*(1-$K$12)</f>
        <v>0</v>
      </c>
      <c r="I83" s="67">
        <f t="shared" ref="I83:I99" si="17">G83+I82*$K$10</f>
        <v>2.1610369971630149E-2</v>
      </c>
      <c r="J83" s="67">
        <f t="shared" ref="J83:J99" si="18">I82*(1-$K$10)+H83</f>
        <v>1.5669286228736346E-3</v>
      </c>
      <c r="K83" s="100">
        <f t="shared" si="6"/>
        <v>1.0446190819157564E-3</v>
      </c>
      <c r="O83" s="96">
        <f>Amnt_Deposited!B78</f>
        <v>2064</v>
      </c>
      <c r="P83" s="99">
        <f>Amnt_Deposited!H78</f>
        <v>0</v>
      </c>
      <c r="Q83" s="284">
        <f>MCF!R82</f>
        <v>0.8</v>
      </c>
      <c r="R83" s="67">
        <f t="shared" ref="R83:R99" si="19">P83*$W$6*DOCF*Q83</f>
        <v>0</v>
      </c>
      <c r="S83" s="67">
        <f t="shared" si="7"/>
        <v>0</v>
      </c>
      <c r="T83" s="67">
        <f t="shared" si="8"/>
        <v>0</v>
      </c>
      <c r="U83" s="67">
        <f t="shared" si="9"/>
        <v>2.3682597229183724E-2</v>
      </c>
      <c r="V83" s="67">
        <f t="shared" si="10"/>
        <v>1.7171820524642572E-3</v>
      </c>
      <c r="W83" s="100">
        <f t="shared" si="11"/>
        <v>1.1447880349761714E-3</v>
      </c>
    </row>
    <row r="84" spans="2:23">
      <c r="B84" s="96">
        <f>Amnt_Deposited!B79</f>
        <v>2065</v>
      </c>
      <c r="C84" s="99">
        <f>Amnt_Deposited!H79</f>
        <v>0</v>
      </c>
      <c r="D84" s="418">
        <f>Dry_Matter_Content!H71</f>
        <v>0.73</v>
      </c>
      <c r="E84" s="284">
        <f>MCF!R83</f>
        <v>0.8</v>
      </c>
      <c r="F84" s="67">
        <f t="shared" si="14"/>
        <v>0</v>
      </c>
      <c r="G84" s="67">
        <f t="shared" si="15"/>
        <v>0</v>
      </c>
      <c r="H84" s="67">
        <f t="shared" si="16"/>
        <v>0</v>
      </c>
      <c r="I84" s="67">
        <f t="shared" si="17"/>
        <v>2.0149375407429032E-2</v>
      </c>
      <c r="J84" s="67">
        <f t="shared" si="18"/>
        <v>1.4609945642011153E-3</v>
      </c>
      <c r="K84" s="100">
        <f t="shared" si="6"/>
        <v>9.7399637613407677E-4</v>
      </c>
      <c r="O84" s="96">
        <f>Amnt_Deposited!B79</f>
        <v>2065</v>
      </c>
      <c r="P84" s="99">
        <f>Amnt_Deposited!H79</f>
        <v>0</v>
      </c>
      <c r="Q84" s="284">
        <f>MCF!R83</f>
        <v>0.8</v>
      </c>
      <c r="R84" s="67">
        <f t="shared" si="19"/>
        <v>0</v>
      </c>
      <c r="S84" s="67">
        <f t="shared" si="7"/>
        <v>0</v>
      </c>
      <c r="T84" s="67">
        <f t="shared" si="8"/>
        <v>0</v>
      </c>
      <c r="U84" s="67">
        <f t="shared" si="9"/>
        <v>2.2081507295812638E-2</v>
      </c>
      <c r="V84" s="67">
        <f t="shared" si="10"/>
        <v>1.6010899333710853E-3</v>
      </c>
      <c r="W84" s="100">
        <f t="shared" si="11"/>
        <v>1.0673932889140568E-3</v>
      </c>
    </row>
    <row r="85" spans="2:23">
      <c r="B85" s="96">
        <f>Amnt_Deposited!B80</f>
        <v>2066</v>
      </c>
      <c r="C85" s="99">
        <f>Amnt_Deposited!H80</f>
        <v>0</v>
      </c>
      <c r="D85" s="418">
        <f>Dry_Matter_Content!H72</f>
        <v>0.73</v>
      </c>
      <c r="E85" s="284">
        <f>MCF!R84</f>
        <v>0.8</v>
      </c>
      <c r="F85" s="67">
        <f t="shared" si="14"/>
        <v>0</v>
      </c>
      <c r="G85" s="67">
        <f t="shared" si="15"/>
        <v>0</v>
      </c>
      <c r="H85" s="67">
        <f t="shared" si="16"/>
        <v>0</v>
      </c>
      <c r="I85" s="67">
        <f t="shared" si="17"/>
        <v>1.8787153104851729E-2</v>
      </c>
      <c r="J85" s="67">
        <f t="shared" si="18"/>
        <v>1.3622223025773041E-3</v>
      </c>
      <c r="K85" s="100">
        <f t="shared" ref="K85:K99" si="20">J85*CH4_fraction*conv</f>
        <v>9.0814820171820269E-4</v>
      </c>
      <c r="O85" s="96">
        <f>Amnt_Deposited!B80</f>
        <v>2066</v>
      </c>
      <c r="P85" s="99">
        <f>Amnt_Deposited!H80</f>
        <v>0</v>
      </c>
      <c r="Q85" s="284">
        <f>MCF!R84</f>
        <v>0.8</v>
      </c>
      <c r="R85" s="67">
        <f t="shared" si="19"/>
        <v>0</v>
      </c>
      <c r="S85" s="67">
        <f t="shared" ref="S85:S98" si="21">R85*$W$12</f>
        <v>0</v>
      </c>
      <c r="T85" s="67">
        <f t="shared" ref="T85:T98" si="22">R85*(1-$W$12)</f>
        <v>0</v>
      </c>
      <c r="U85" s="67">
        <f t="shared" ref="U85:U98" si="23">S85+U84*$W$10</f>
        <v>2.0588660936823811E-2</v>
      </c>
      <c r="V85" s="67">
        <f t="shared" ref="V85:V98" si="24">U84*(1-$W$10)+T85</f>
        <v>1.4928463589888264E-3</v>
      </c>
      <c r="W85" s="100">
        <f t="shared" ref="W85:W99" si="25">V85*CH4_fraction*conv</f>
        <v>9.9523090599255089E-4</v>
      </c>
    </row>
    <row r="86" spans="2:23">
      <c r="B86" s="96">
        <f>Amnt_Deposited!B81</f>
        <v>2067</v>
      </c>
      <c r="C86" s="99">
        <f>Amnt_Deposited!H81</f>
        <v>0</v>
      </c>
      <c r="D86" s="418">
        <f>Dry_Matter_Content!H73</f>
        <v>0.73</v>
      </c>
      <c r="E86" s="284">
        <f>MCF!R85</f>
        <v>0.8</v>
      </c>
      <c r="F86" s="67">
        <f t="shared" si="14"/>
        <v>0</v>
      </c>
      <c r="G86" s="67">
        <f t="shared" si="15"/>
        <v>0</v>
      </c>
      <c r="H86" s="67">
        <f t="shared" si="16"/>
        <v>0</v>
      </c>
      <c r="I86" s="67">
        <f t="shared" si="17"/>
        <v>1.7517025448590601E-2</v>
      </c>
      <c r="J86" s="67">
        <f t="shared" si="18"/>
        <v>1.270127656261129E-3</v>
      </c>
      <c r="K86" s="100">
        <f t="shared" si="20"/>
        <v>8.4675177084075264E-4</v>
      </c>
      <c r="O86" s="96">
        <f>Amnt_Deposited!B81</f>
        <v>2067</v>
      </c>
      <c r="P86" s="99">
        <f>Amnt_Deposited!H81</f>
        <v>0</v>
      </c>
      <c r="Q86" s="284">
        <f>MCF!R85</f>
        <v>0.8</v>
      </c>
      <c r="R86" s="67">
        <f t="shared" si="19"/>
        <v>0</v>
      </c>
      <c r="S86" s="67">
        <f t="shared" si="21"/>
        <v>0</v>
      </c>
      <c r="T86" s="67">
        <f t="shared" si="22"/>
        <v>0</v>
      </c>
      <c r="U86" s="67">
        <f t="shared" si="23"/>
        <v>1.9196740217633533E-2</v>
      </c>
      <c r="V86" s="67">
        <f t="shared" si="24"/>
        <v>1.3919207191902783E-3</v>
      </c>
      <c r="W86" s="100">
        <f t="shared" si="25"/>
        <v>9.2794714612685219E-4</v>
      </c>
    </row>
    <row r="87" spans="2:23">
      <c r="B87" s="96">
        <f>Amnt_Deposited!B82</f>
        <v>2068</v>
      </c>
      <c r="C87" s="99">
        <f>Amnt_Deposited!H82</f>
        <v>0</v>
      </c>
      <c r="D87" s="418">
        <f>Dry_Matter_Content!H74</f>
        <v>0.73</v>
      </c>
      <c r="E87" s="284">
        <f>MCF!R86</f>
        <v>0.8</v>
      </c>
      <c r="F87" s="67">
        <f t="shared" si="14"/>
        <v>0</v>
      </c>
      <c r="G87" s="67">
        <f t="shared" si="15"/>
        <v>0</v>
      </c>
      <c r="H87" s="67">
        <f t="shared" si="16"/>
        <v>0</v>
      </c>
      <c r="I87" s="67">
        <f t="shared" si="17"/>
        <v>1.6332766271401098E-2</v>
      </c>
      <c r="J87" s="67">
        <f t="shared" si="18"/>
        <v>1.1842591771895033E-3</v>
      </c>
      <c r="K87" s="100">
        <f t="shared" si="20"/>
        <v>7.8950611812633547E-4</v>
      </c>
      <c r="O87" s="96">
        <f>Amnt_Deposited!B82</f>
        <v>2068</v>
      </c>
      <c r="P87" s="99">
        <f>Amnt_Deposited!H82</f>
        <v>0</v>
      </c>
      <c r="Q87" s="284">
        <f>MCF!R86</f>
        <v>0.8</v>
      </c>
      <c r="R87" s="67">
        <f t="shared" si="19"/>
        <v>0</v>
      </c>
      <c r="S87" s="67">
        <f t="shared" si="21"/>
        <v>0</v>
      </c>
      <c r="T87" s="67">
        <f t="shared" si="22"/>
        <v>0</v>
      </c>
      <c r="U87" s="67">
        <f t="shared" si="23"/>
        <v>1.7898921941261473E-2</v>
      </c>
      <c r="V87" s="67">
        <f t="shared" si="24"/>
        <v>1.2978182763720583E-3</v>
      </c>
      <c r="W87" s="100">
        <f t="shared" si="25"/>
        <v>8.6521218424803889E-4</v>
      </c>
    </row>
    <row r="88" spans="2:23">
      <c r="B88" s="96">
        <f>Amnt_Deposited!B83</f>
        <v>2069</v>
      </c>
      <c r="C88" s="99">
        <f>Amnt_Deposited!H83</f>
        <v>0</v>
      </c>
      <c r="D88" s="418">
        <f>Dry_Matter_Content!H75</f>
        <v>0.73</v>
      </c>
      <c r="E88" s="284">
        <f>MCF!R87</f>
        <v>0.8</v>
      </c>
      <c r="F88" s="67">
        <f t="shared" si="14"/>
        <v>0</v>
      </c>
      <c r="G88" s="67">
        <f t="shared" si="15"/>
        <v>0</v>
      </c>
      <c r="H88" s="67">
        <f t="shared" si="16"/>
        <v>0</v>
      </c>
      <c r="I88" s="67">
        <f t="shared" si="17"/>
        <v>1.5228570333422701E-2</v>
      </c>
      <c r="J88" s="67">
        <f t="shared" si="18"/>
        <v>1.1041959379783964E-3</v>
      </c>
      <c r="K88" s="100">
        <f t="shared" si="20"/>
        <v>7.3613062531893095E-4</v>
      </c>
      <c r="O88" s="96">
        <f>Amnt_Deposited!B83</f>
        <v>2069</v>
      </c>
      <c r="P88" s="99">
        <f>Amnt_Deposited!H83</f>
        <v>0</v>
      </c>
      <c r="Q88" s="284">
        <f>MCF!R87</f>
        <v>0.8</v>
      </c>
      <c r="R88" s="67">
        <f t="shared" si="19"/>
        <v>0</v>
      </c>
      <c r="S88" s="67">
        <f t="shared" si="21"/>
        <v>0</v>
      </c>
      <c r="T88" s="67">
        <f t="shared" si="22"/>
        <v>0</v>
      </c>
      <c r="U88" s="67">
        <f t="shared" si="23"/>
        <v>1.6688844201011178E-2</v>
      </c>
      <c r="V88" s="67">
        <f t="shared" si="24"/>
        <v>1.2100777402502972E-3</v>
      </c>
      <c r="W88" s="100">
        <f t="shared" si="25"/>
        <v>8.0671849350019806E-4</v>
      </c>
    </row>
    <row r="89" spans="2:23">
      <c r="B89" s="96">
        <f>Amnt_Deposited!B84</f>
        <v>2070</v>
      </c>
      <c r="C89" s="99">
        <f>Amnt_Deposited!H84</f>
        <v>0</v>
      </c>
      <c r="D89" s="418">
        <f>Dry_Matter_Content!H76</f>
        <v>0.73</v>
      </c>
      <c r="E89" s="284">
        <f>MCF!R88</f>
        <v>0.8</v>
      </c>
      <c r="F89" s="67">
        <f t="shared" si="14"/>
        <v>0</v>
      </c>
      <c r="G89" s="67">
        <f t="shared" si="15"/>
        <v>0</v>
      </c>
      <c r="H89" s="67">
        <f t="shared" si="16"/>
        <v>0</v>
      </c>
      <c r="I89" s="67">
        <f t="shared" si="17"/>
        <v>1.4199024864886393E-2</v>
      </c>
      <c r="J89" s="67">
        <f t="shared" si="18"/>
        <v>1.0295454685363085E-3</v>
      </c>
      <c r="K89" s="100">
        <f t="shared" si="20"/>
        <v>6.8636364569087224E-4</v>
      </c>
      <c r="O89" s="96">
        <f>Amnt_Deposited!B84</f>
        <v>2070</v>
      </c>
      <c r="P89" s="99">
        <f>Amnt_Deposited!H84</f>
        <v>0</v>
      </c>
      <c r="Q89" s="284">
        <f>MCF!R88</f>
        <v>0.8</v>
      </c>
      <c r="R89" s="67">
        <f t="shared" si="19"/>
        <v>0</v>
      </c>
      <c r="S89" s="67">
        <f t="shared" si="21"/>
        <v>0</v>
      </c>
      <c r="T89" s="67">
        <f t="shared" si="22"/>
        <v>0</v>
      </c>
      <c r="U89" s="67">
        <f t="shared" si="23"/>
        <v>1.5560575194396045E-2</v>
      </c>
      <c r="V89" s="67">
        <f t="shared" si="24"/>
        <v>1.1282690066151324E-3</v>
      </c>
      <c r="W89" s="100">
        <f t="shared" si="25"/>
        <v>7.5217933774342151E-4</v>
      </c>
    </row>
    <row r="90" spans="2:23">
      <c r="B90" s="96">
        <f>Amnt_Deposited!B85</f>
        <v>2071</v>
      </c>
      <c r="C90" s="99">
        <f>Amnt_Deposited!H85</f>
        <v>0</v>
      </c>
      <c r="D90" s="418">
        <f>Dry_Matter_Content!H77</f>
        <v>0.73</v>
      </c>
      <c r="E90" s="284">
        <f>MCF!R89</f>
        <v>0.8</v>
      </c>
      <c r="F90" s="67">
        <f t="shared" si="14"/>
        <v>0</v>
      </c>
      <c r="G90" s="67">
        <f t="shared" si="15"/>
        <v>0</v>
      </c>
      <c r="H90" s="67">
        <f t="shared" si="16"/>
        <v>0</v>
      </c>
      <c r="I90" s="67">
        <f t="shared" si="17"/>
        <v>1.3239083032710965E-2</v>
      </c>
      <c r="J90" s="67">
        <f t="shared" si="18"/>
        <v>9.5994183217542792E-4</v>
      </c>
      <c r="K90" s="100">
        <f t="shared" si="20"/>
        <v>6.3996122145028528E-4</v>
      </c>
      <c r="O90" s="96">
        <f>Amnt_Deposited!B85</f>
        <v>2071</v>
      </c>
      <c r="P90" s="99">
        <f>Amnt_Deposited!H85</f>
        <v>0</v>
      </c>
      <c r="Q90" s="284">
        <f>MCF!R89</f>
        <v>0.8</v>
      </c>
      <c r="R90" s="67">
        <f t="shared" si="19"/>
        <v>0</v>
      </c>
      <c r="S90" s="67">
        <f t="shared" si="21"/>
        <v>0</v>
      </c>
      <c r="T90" s="67">
        <f t="shared" si="22"/>
        <v>0</v>
      </c>
      <c r="U90" s="67">
        <f t="shared" si="23"/>
        <v>1.4508584145436671E-2</v>
      </c>
      <c r="V90" s="67">
        <f t="shared" si="24"/>
        <v>1.051991048959373E-3</v>
      </c>
      <c r="W90" s="100">
        <f t="shared" si="25"/>
        <v>7.0132736597291524E-4</v>
      </c>
    </row>
    <row r="91" spans="2:23">
      <c r="B91" s="96">
        <f>Amnt_Deposited!B86</f>
        <v>2072</v>
      </c>
      <c r="C91" s="99">
        <f>Amnt_Deposited!H86</f>
        <v>0</v>
      </c>
      <c r="D91" s="418">
        <f>Dry_Matter_Content!H78</f>
        <v>0.73</v>
      </c>
      <c r="E91" s="284">
        <f>MCF!R90</f>
        <v>0.8</v>
      </c>
      <c r="F91" s="67">
        <f t="shared" si="14"/>
        <v>0</v>
      </c>
      <c r="G91" s="67">
        <f t="shared" si="15"/>
        <v>0</v>
      </c>
      <c r="H91" s="67">
        <f t="shared" si="16"/>
        <v>0</v>
      </c>
      <c r="I91" s="67">
        <f t="shared" si="17"/>
        <v>1.2344039200921402E-2</v>
      </c>
      <c r="J91" s="67">
        <f t="shared" si="18"/>
        <v>8.9504383178956202E-4</v>
      </c>
      <c r="K91" s="100">
        <f t="shared" si="20"/>
        <v>5.9669588785970801E-4</v>
      </c>
      <c r="O91" s="96">
        <f>Amnt_Deposited!B86</f>
        <v>2072</v>
      </c>
      <c r="P91" s="99">
        <f>Amnt_Deposited!H86</f>
        <v>0</v>
      </c>
      <c r="Q91" s="284">
        <f>MCF!R90</f>
        <v>0.8</v>
      </c>
      <c r="R91" s="67">
        <f t="shared" si="19"/>
        <v>0</v>
      </c>
      <c r="S91" s="67">
        <f t="shared" si="21"/>
        <v>0</v>
      </c>
      <c r="T91" s="67">
        <f t="shared" si="22"/>
        <v>0</v>
      </c>
      <c r="U91" s="67">
        <f t="shared" si="23"/>
        <v>1.3527714192790577E-2</v>
      </c>
      <c r="V91" s="67">
        <f t="shared" si="24"/>
        <v>9.8086995264609514E-4</v>
      </c>
      <c r="W91" s="100">
        <f t="shared" si="25"/>
        <v>6.5391330176406339E-4</v>
      </c>
    </row>
    <row r="92" spans="2:23">
      <c r="B92" s="96">
        <f>Amnt_Deposited!B87</f>
        <v>2073</v>
      </c>
      <c r="C92" s="99">
        <f>Amnt_Deposited!H87</f>
        <v>0</v>
      </c>
      <c r="D92" s="418">
        <f>Dry_Matter_Content!H79</f>
        <v>0.73</v>
      </c>
      <c r="E92" s="284">
        <f>MCF!R91</f>
        <v>0.8</v>
      </c>
      <c r="F92" s="67">
        <f t="shared" si="14"/>
        <v>0</v>
      </c>
      <c r="G92" s="67">
        <f t="shared" si="15"/>
        <v>0</v>
      </c>
      <c r="H92" s="67">
        <f t="shared" si="16"/>
        <v>0</v>
      </c>
      <c r="I92" s="67">
        <f t="shared" si="17"/>
        <v>1.1509505863615875E-2</v>
      </c>
      <c r="J92" s="67">
        <f t="shared" si="18"/>
        <v>8.3453333730552665E-4</v>
      </c>
      <c r="K92" s="100">
        <f t="shared" si="20"/>
        <v>5.5635555820368436E-4</v>
      </c>
      <c r="O92" s="96">
        <f>Amnt_Deposited!B87</f>
        <v>2073</v>
      </c>
      <c r="P92" s="99">
        <f>Amnt_Deposited!H87</f>
        <v>0</v>
      </c>
      <c r="Q92" s="284">
        <f>MCF!R91</f>
        <v>0.8</v>
      </c>
      <c r="R92" s="67">
        <f t="shared" si="19"/>
        <v>0</v>
      </c>
      <c r="S92" s="67">
        <f t="shared" si="21"/>
        <v>0</v>
      </c>
      <c r="T92" s="67">
        <f t="shared" si="22"/>
        <v>0</v>
      </c>
      <c r="U92" s="67">
        <f t="shared" si="23"/>
        <v>1.2613157110811917E-2</v>
      </c>
      <c r="V92" s="67">
        <f t="shared" si="24"/>
        <v>9.145570819786593E-4</v>
      </c>
      <c r="W92" s="100">
        <f t="shared" si="25"/>
        <v>6.097047213191062E-4</v>
      </c>
    </row>
    <row r="93" spans="2:23">
      <c r="B93" s="96">
        <f>Amnt_Deposited!B88</f>
        <v>2074</v>
      </c>
      <c r="C93" s="99">
        <f>Amnt_Deposited!H88</f>
        <v>0</v>
      </c>
      <c r="D93" s="418">
        <f>Dry_Matter_Content!H80</f>
        <v>0.73</v>
      </c>
      <c r="E93" s="284">
        <f>MCF!R92</f>
        <v>0.8</v>
      </c>
      <c r="F93" s="67">
        <f t="shared" si="14"/>
        <v>0</v>
      </c>
      <c r="G93" s="67">
        <f t="shared" si="15"/>
        <v>0</v>
      </c>
      <c r="H93" s="67">
        <f t="shared" si="16"/>
        <v>0</v>
      </c>
      <c r="I93" s="67">
        <f t="shared" si="17"/>
        <v>1.0731392137406716E-2</v>
      </c>
      <c r="J93" s="67">
        <f t="shared" si="18"/>
        <v>7.781137262091592E-4</v>
      </c>
      <c r="K93" s="100">
        <f t="shared" si="20"/>
        <v>5.1874248413943946E-4</v>
      </c>
      <c r="O93" s="96">
        <f>Amnt_Deposited!B88</f>
        <v>2074</v>
      </c>
      <c r="P93" s="99">
        <f>Amnt_Deposited!H88</f>
        <v>0</v>
      </c>
      <c r="Q93" s="284">
        <f>MCF!R92</f>
        <v>0.8</v>
      </c>
      <c r="R93" s="67">
        <f t="shared" si="19"/>
        <v>0</v>
      </c>
      <c r="S93" s="67">
        <f t="shared" si="21"/>
        <v>0</v>
      </c>
      <c r="T93" s="67">
        <f t="shared" si="22"/>
        <v>0</v>
      </c>
      <c r="U93" s="67">
        <f t="shared" si="23"/>
        <v>1.1760429739623797E-2</v>
      </c>
      <c r="V93" s="67">
        <f t="shared" si="24"/>
        <v>8.5272737118811958E-4</v>
      </c>
      <c r="W93" s="100">
        <f t="shared" si="25"/>
        <v>5.6848491412541302E-4</v>
      </c>
    </row>
    <row r="94" spans="2:23">
      <c r="B94" s="96">
        <f>Amnt_Deposited!B89</f>
        <v>2075</v>
      </c>
      <c r="C94" s="99">
        <f>Amnt_Deposited!H89</f>
        <v>0</v>
      </c>
      <c r="D94" s="418">
        <f>Dry_Matter_Content!H81</f>
        <v>0.73</v>
      </c>
      <c r="E94" s="284">
        <f>MCF!R93</f>
        <v>0.8</v>
      </c>
      <c r="F94" s="67">
        <f t="shared" si="14"/>
        <v>0</v>
      </c>
      <c r="G94" s="67">
        <f t="shared" si="15"/>
        <v>0</v>
      </c>
      <c r="H94" s="67">
        <f t="shared" si="16"/>
        <v>0</v>
      </c>
      <c r="I94" s="67">
        <f t="shared" si="17"/>
        <v>1.0005883707905306E-2</v>
      </c>
      <c r="J94" s="67">
        <f t="shared" si="18"/>
        <v>7.2550842950140908E-4</v>
      </c>
      <c r="K94" s="100">
        <f t="shared" si="20"/>
        <v>4.8367228633427268E-4</v>
      </c>
      <c r="O94" s="96">
        <f>Amnt_Deposited!B89</f>
        <v>2075</v>
      </c>
      <c r="P94" s="99">
        <f>Amnt_Deposited!H89</f>
        <v>0</v>
      </c>
      <c r="Q94" s="284">
        <f>MCF!R93</f>
        <v>0.8</v>
      </c>
      <c r="R94" s="67">
        <f t="shared" si="19"/>
        <v>0</v>
      </c>
      <c r="S94" s="67">
        <f t="shared" si="21"/>
        <v>0</v>
      </c>
      <c r="T94" s="67">
        <f t="shared" si="22"/>
        <v>0</v>
      </c>
      <c r="U94" s="67">
        <f t="shared" si="23"/>
        <v>1.0965352008663349E-2</v>
      </c>
      <c r="V94" s="67">
        <f t="shared" si="24"/>
        <v>7.9507773096044825E-4</v>
      </c>
      <c r="W94" s="100">
        <f t="shared" si="25"/>
        <v>5.300518206402988E-4</v>
      </c>
    </row>
    <row r="95" spans="2:23">
      <c r="B95" s="96">
        <f>Amnt_Deposited!B90</f>
        <v>2076</v>
      </c>
      <c r="C95" s="99">
        <f>Amnt_Deposited!H90</f>
        <v>0</v>
      </c>
      <c r="D95" s="418">
        <f>Dry_Matter_Content!H82</f>
        <v>0.73</v>
      </c>
      <c r="E95" s="284">
        <f>MCF!R94</f>
        <v>0.8</v>
      </c>
      <c r="F95" s="67">
        <f t="shared" si="14"/>
        <v>0</v>
      </c>
      <c r="G95" s="67">
        <f t="shared" si="15"/>
        <v>0</v>
      </c>
      <c r="H95" s="67">
        <f t="shared" si="16"/>
        <v>0</v>
      </c>
      <c r="I95" s="67">
        <f t="shared" si="17"/>
        <v>9.3294241319485209E-3</v>
      </c>
      <c r="J95" s="67">
        <f t="shared" si="18"/>
        <v>6.7645957595678413E-4</v>
      </c>
      <c r="K95" s="100">
        <f t="shared" si="20"/>
        <v>4.5097305063785607E-4</v>
      </c>
      <c r="O95" s="96">
        <f>Amnt_Deposited!B90</f>
        <v>2076</v>
      </c>
      <c r="P95" s="99">
        <f>Amnt_Deposited!H90</f>
        <v>0</v>
      </c>
      <c r="Q95" s="284">
        <f>MCF!R94</f>
        <v>0.8</v>
      </c>
      <c r="R95" s="67">
        <f t="shared" si="19"/>
        <v>0</v>
      </c>
      <c r="S95" s="67">
        <f t="shared" si="21"/>
        <v>0</v>
      </c>
      <c r="T95" s="67">
        <f t="shared" si="22"/>
        <v>0</v>
      </c>
      <c r="U95" s="67">
        <f t="shared" si="23"/>
        <v>1.0224026445970983E-2</v>
      </c>
      <c r="V95" s="67">
        <f t="shared" si="24"/>
        <v>7.4132556269236626E-4</v>
      </c>
      <c r="W95" s="100">
        <f t="shared" si="25"/>
        <v>4.9421704179491077E-4</v>
      </c>
    </row>
    <row r="96" spans="2:23">
      <c r="B96" s="96">
        <f>Amnt_Deposited!B91</f>
        <v>2077</v>
      </c>
      <c r="C96" s="99">
        <f>Amnt_Deposited!H91</f>
        <v>0</v>
      </c>
      <c r="D96" s="418">
        <f>Dry_Matter_Content!H83</f>
        <v>0.73</v>
      </c>
      <c r="E96" s="284">
        <f>MCF!R95</f>
        <v>0.8</v>
      </c>
      <c r="F96" s="67">
        <f t="shared" si="14"/>
        <v>0</v>
      </c>
      <c r="G96" s="67">
        <f t="shared" si="15"/>
        <v>0</v>
      </c>
      <c r="H96" s="67">
        <f t="shared" si="16"/>
        <v>0</v>
      </c>
      <c r="I96" s="67">
        <f t="shared" si="17"/>
        <v>8.6986974039102178E-3</v>
      </c>
      <c r="J96" s="67">
        <f t="shared" si="18"/>
        <v>6.3072672803830387E-4</v>
      </c>
      <c r="K96" s="100">
        <f t="shared" si="20"/>
        <v>4.2048448535886925E-4</v>
      </c>
      <c r="O96" s="96">
        <f>Amnt_Deposited!B91</f>
        <v>2077</v>
      </c>
      <c r="P96" s="99">
        <f>Amnt_Deposited!H91</f>
        <v>0</v>
      </c>
      <c r="Q96" s="284">
        <f>MCF!R95</f>
        <v>0.8</v>
      </c>
      <c r="R96" s="67">
        <f t="shared" si="19"/>
        <v>0</v>
      </c>
      <c r="S96" s="67">
        <f t="shared" si="21"/>
        <v>0</v>
      </c>
      <c r="T96" s="67">
        <f t="shared" si="22"/>
        <v>0</v>
      </c>
      <c r="U96" s="67">
        <f t="shared" si="23"/>
        <v>9.5328190727783212E-3</v>
      </c>
      <c r="V96" s="67">
        <f t="shared" si="24"/>
        <v>6.9120737319266188E-4</v>
      </c>
      <c r="W96" s="100">
        <f t="shared" si="25"/>
        <v>4.6080491546177457E-4</v>
      </c>
    </row>
    <row r="97" spans="2:23">
      <c r="B97" s="96">
        <f>Amnt_Deposited!B92</f>
        <v>2078</v>
      </c>
      <c r="C97" s="99">
        <f>Amnt_Deposited!H92</f>
        <v>0</v>
      </c>
      <c r="D97" s="418">
        <f>Dry_Matter_Content!H84</f>
        <v>0.73</v>
      </c>
      <c r="E97" s="284">
        <f>MCF!R96</f>
        <v>0.8</v>
      </c>
      <c r="F97" s="67">
        <f t="shared" si="14"/>
        <v>0</v>
      </c>
      <c r="G97" s="67">
        <f t="shared" si="15"/>
        <v>0</v>
      </c>
      <c r="H97" s="67">
        <f t="shared" si="16"/>
        <v>0</v>
      </c>
      <c r="I97" s="67">
        <f t="shared" si="17"/>
        <v>8.1106117006378032E-3</v>
      </c>
      <c r="J97" s="67">
        <f t="shared" si="18"/>
        <v>5.8808570327241439E-4</v>
      </c>
      <c r="K97" s="100">
        <f t="shared" si="20"/>
        <v>3.9205713551494293E-4</v>
      </c>
      <c r="O97" s="96">
        <f>Amnt_Deposited!B92</f>
        <v>2078</v>
      </c>
      <c r="P97" s="99">
        <f>Amnt_Deposited!H92</f>
        <v>0</v>
      </c>
      <c r="Q97" s="284">
        <f>MCF!R96</f>
        <v>0.8</v>
      </c>
      <c r="R97" s="67">
        <f t="shared" si="19"/>
        <v>0</v>
      </c>
      <c r="S97" s="67">
        <f t="shared" si="21"/>
        <v>0</v>
      </c>
      <c r="T97" s="67">
        <f t="shared" si="22"/>
        <v>0</v>
      </c>
      <c r="U97" s="67">
        <f t="shared" si="23"/>
        <v>8.8883415897400581E-3</v>
      </c>
      <c r="V97" s="67">
        <f t="shared" si="24"/>
        <v>6.4447748303826235E-4</v>
      </c>
      <c r="W97" s="100">
        <f t="shared" si="25"/>
        <v>4.2965165535884155E-4</v>
      </c>
    </row>
    <row r="98" spans="2:23">
      <c r="B98" s="96">
        <f>Amnt_Deposited!B93</f>
        <v>2079</v>
      </c>
      <c r="C98" s="99">
        <f>Amnt_Deposited!H93</f>
        <v>0</v>
      </c>
      <c r="D98" s="418">
        <f>Dry_Matter_Content!H85</f>
        <v>0.73</v>
      </c>
      <c r="E98" s="284">
        <f>MCF!R97</f>
        <v>0.8</v>
      </c>
      <c r="F98" s="67">
        <f t="shared" si="14"/>
        <v>0</v>
      </c>
      <c r="G98" s="67">
        <f t="shared" si="15"/>
        <v>0</v>
      </c>
      <c r="H98" s="67">
        <f t="shared" si="16"/>
        <v>0</v>
      </c>
      <c r="I98" s="67">
        <f t="shared" si="17"/>
        <v>7.5622842253315605E-3</v>
      </c>
      <c r="J98" s="67">
        <f t="shared" si="18"/>
        <v>5.4832747530624243E-4</v>
      </c>
      <c r="K98" s="100">
        <f t="shared" si="20"/>
        <v>3.655516502041616E-4</v>
      </c>
      <c r="O98" s="96">
        <f>Amnt_Deposited!B93</f>
        <v>2079</v>
      </c>
      <c r="P98" s="99">
        <f>Amnt_Deposited!H93</f>
        <v>0</v>
      </c>
      <c r="Q98" s="284">
        <f>MCF!R97</f>
        <v>0.8</v>
      </c>
      <c r="R98" s="67">
        <f t="shared" si="19"/>
        <v>0</v>
      </c>
      <c r="S98" s="67">
        <f t="shared" si="21"/>
        <v>0</v>
      </c>
      <c r="T98" s="67">
        <f t="shared" si="22"/>
        <v>0</v>
      </c>
      <c r="U98" s="67">
        <f t="shared" si="23"/>
        <v>8.2874347674866417E-3</v>
      </c>
      <c r="V98" s="67">
        <f t="shared" si="24"/>
        <v>6.0090682225341641E-4</v>
      </c>
      <c r="W98" s="100">
        <f t="shared" si="25"/>
        <v>4.0060454816894425E-4</v>
      </c>
    </row>
    <row r="99" spans="2:23" ht="13.5" thickBot="1">
      <c r="B99" s="97">
        <f>Amnt_Deposited!B94</f>
        <v>2080</v>
      </c>
      <c r="C99" s="101">
        <f>Amnt_Deposited!H94</f>
        <v>0</v>
      </c>
      <c r="D99" s="419">
        <f>Dry_Matter_Content!H86</f>
        <v>0.73</v>
      </c>
      <c r="E99" s="285">
        <f>MCF!R98</f>
        <v>0.8</v>
      </c>
      <c r="F99" s="68">
        <f t="shared" si="14"/>
        <v>0</v>
      </c>
      <c r="G99" s="68">
        <f t="shared" si="15"/>
        <v>0</v>
      </c>
      <c r="H99" s="68">
        <f t="shared" si="16"/>
        <v>0</v>
      </c>
      <c r="I99" s="68">
        <f t="shared" si="17"/>
        <v>7.0510270760713884E-3</v>
      </c>
      <c r="J99" s="68">
        <f t="shared" si="18"/>
        <v>5.1125714926017192E-4</v>
      </c>
      <c r="K99" s="102">
        <f t="shared" si="20"/>
        <v>3.4083809950678128E-4</v>
      </c>
      <c r="O99" s="97">
        <f>Amnt_Deposited!B94</f>
        <v>2080</v>
      </c>
      <c r="P99" s="101">
        <f>Amnt_Deposited!H94</f>
        <v>0</v>
      </c>
      <c r="Q99" s="285">
        <f>MCF!R98</f>
        <v>0.8</v>
      </c>
      <c r="R99" s="68">
        <f t="shared" si="19"/>
        <v>0</v>
      </c>
      <c r="S99" s="68">
        <f>R99*$W$12</f>
        <v>0</v>
      </c>
      <c r="T99" s="68">
        <f>R99*(1-$W$12)</f>
        <v>0</v>
      </c>
      <c r="U99" s="68">
        <f>S99+U98*$W$10</f>
        <v>7.7271529600782341E-3</v>
      </c>
      <c r="V99" s="68">
        <f>U98*(1-$W$10)+T99</f>
        <v>5.6028180740840764E-4</v>
      </c>
      <c r="W99" s="102">
        <f t="shared" si="25"/>
        <v>3.7352120493893841E-4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F17" sqref="F17"/>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90" t="s">
        <v>342</v>
      </c>
      <c r="E2" s="791"/>
      <c r="F2" s="792"/>
    </row>
    <row r="3" spans="1:18" ht="16.5" thickBot="1">
      <c r="B3" s="12"/>
      <c r="C3" s="5" t="s">
        <v>276</v>
      </c>
      <c r="D3" s="790" t="s">
        <v>337</v>
      </c>
      <c r="E3" s="791"/>
      <c r="F3" s="792"/>
    </row>
    <row r="4" spans="1:18" ht="16.5" thickBot="1">
      <c r="B4" s="12"/>
      <c r="C4" s="5" t="s">
        <v>30</v>
      </c>
      <c r="D4" s="790" t="s">
        <v>266</v>
      </c>
      <c r="E4" s="791"/>
      <c r="F4" s="792"/>
    </row>
    <row r="5" spans="1:18" ht="16.5" thickBot="1">
      <c r="B5" s="12"/>
      <c r="C5" s="5" t="s">
        <v>117</v>
      </c>
      <c r="D5" s="793"/>
      <c r="E5" s="794"/>
      <c r="F5" s="795"/>
    </row>
    <row r="6" spans="1:18">
      <c r="B6" s="13" t="s">
        <v>201</v>
      </c>
    </row>
    <row r="7" spans="1:18">
      <c r="B7" s="20" t="s">
        <v>31</v>
      </c>
    </row>
    <row r="8" spans="1:18" ht="13.5" thickBot="1">
      <c r="B8" s="20"/>
    </row>
    <row r="9" spans="1:18" ht="12.75" customHeight="1">
      <c r="A9" s="1"/>
      <c r="C9" s="788" t="s">
        <v>18</v>
      </c>
      <c r="D9" s="789"/>
      <c r="E9" s="786" t="s">
        <v>100</v>
      </c>
      <c r="F9" s="787"/>
      <c r="H9" s="788" t="s">
        <v>18</v>
      </c>
      <c r="I9" s="789"/>
      <c r="J9" s="786" t="s">
        <v>100</v>
      </c>
      <c r="K9" s="787"/>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84" t="s">
        <v>250</v>
      </c>
      <c r="D12" s="785"/>
      <c r="E12" s="784" t="s">
        <v>250</v>
      </c>
      <c r="F12" s="785"/>
      <c r="H12" s="784" t="s">
        <v>251</v>
      </c>
      <c r="I12" s="785"/>
      <c r="J12" s="784" t="s">
        <v>251</v>
      </c>
      <c r="K12" s="785"/>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781" t="s">
        <v>250</v>
      </c>
      <c r="E61" s="782"/>
      <c r="F61" s="783"/>
      <c r="H61" s="38"/>
      <c r="I61" s="781" t="s">
        <v>251</v>
      </c>
      <c r="J61" s="782"/>
      <c r="K61" s="783"/>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796" t="s">
        <v>317</v>
      </c>
      <c r="C71" s="796"/>
      <c r="D71" s="797" t="s">
        <v>318</v>
      </c>
      <c r="E71" s="797"/>
      <c r="F71" s="797"/>
      <c r="G71" s="797"/>
      <c r="H71" s="797"/>
    </row>
    <row r="72" spans="2:8">
      <c r="B72" s="796" t="s">
        <v>319</v>
      </c>
      <c r="C72" s="796"/>
      <c r="D72" s="797" t="s">
        <v>320</v>
      </c>
      <c r="E72" s="797"/>
      <c r="F72" s="797"/>
      <c r="G72" s="797"/>
      <c r="H72" s="797"/>
    </row>
    <row r="73" spans="2:8">
      <c r="B73" s="796" t="s">
        <v>321</v>
      </c>
      <c r="C73" s="796"/>
      <c r="D73" s="797" t="s">
        <v>322</v>
      </c>
      <c r="E73" s="797"/>
      <c r="F73" s="797"/>
      <c r="G73" s="797"/>
      <c r="H73" s="797"/>
    </row>
    <row r="74" spans="2:8">
      <c r="B74" s="796" t="s">
        <v>323</v>
      </c>
      <c r="C74" s="796"/>
      <c r="D74" s="797" t="s">
        <v>324</v>
      </c>
      <c r="E74" s="797"/>
      <c r="F74" s="797"/>
      <c r="G74" s="797"/>
      <c r="H74" s="797"/>
    </row>
    <row r="75" spans="2:8">
      <c r="B75" s="561"/>
      <c r="C75" s="562"/>
      <c r="D75" s="562"/>
      <c r="E75" s="562"/>
      <c r="F75" s="562"/>
      <c r="G75" s="562"/>
      <c r="H75" s="562"/>
    </row>
    <row r="76" spans="2:8">
      <c r="B76" s="564"/>
      <c r="C76" s="565" t="s">
        <v>325</v>
      </c>
      <c r="D76" s="566" t="s">
        <v>87</v>
      </c>
      <c r="E76" s="566" t="s">
        <v>88</v>
      </c>
    </row>
    <row r="77" spans="2:8">
      <c r="B77" s="802" t="s">
        <v>133</v>
      </c>
      <c r="C77" s="567" t="s">
        <v>326</v>
      </c>
      <c r="D77" s="568" t="s">
        <v>327</v>
      </c>
      <c r="E77" s="568" t="s">
        <v>9</v>
      </c>
      <c r="F77" s="488"/>
      <c r="G77" s="547"/>
      <c r="H77" s="6"/>
    </row>
    <row r="78" spans="2:8">
      <c r="B78" s="803"/>
      <c r="C78" s="569"/>
      <c r="D78" s="570"/>
      <c r="E78" s="571"/>
      <c r="F78" s="6"/>
      <c r="G78" s="488"/>
      <c r="H78" s="6"/>
    </row>
    <row r="79" spans="2:8">
      <c r="B79" s="803"/>
      <c r="C79" s="569"/>
      <c r="D79" s="570"/>
      <c r="E79" s="571"/>
      <c r="F79" s="6"/>
      <c r="G79" s="488"/>
      <c r="H79" s="6"/>
    </row>
    <row r="80" spans="2:8">
      <c r="B80" s="803"/>
      <c r="C80" s="569"/>
      <c r="D80" s="570"/>
      <c r="E80" s="571"/>
      <c r="F80" s="6"/>
      <c r="G80" s="488"/>
      <c r="H80" s="6"/>
    </row>
    <row r="81" spans="2:8">
      <c r="B81" s="803"/>
      <c r="C81" s="569"/>
      <c r="D81" s="570"/>
      <c r="E81" s="571"/>
      <c r="F81" s="6"/>
      <c r="G81" s="488"/>
      <c r="H81" s="6"/>
    </row>
    <row r="82" spans="2:8">
      <c r="B82" s="803"/>
      <c r="C82" s="569"/>
      <c r="D82" s="570" t="s">
        <v>328</v>
      </c>
      <c r="E82" s="571"/>
      <c r="F82" s="6"/>
      <c r="G82" s="488"/>
      <c r="H82" s="6"/>
    </row>
    <row r="83" spans="2:8" ht="13.5" thickBot="1">
      <c r="B83" s="804"/>
      <c r="C83" s="572"/>
      <c r="D83" s="572"/>
      <c r="E83" s="573" t="s">
        <v>329</v>
      </c>
      <c r="F83" s="6"/>
      <c r="G83" s="6"/>
      <c r="H83" s="6"/>
    </row>
    <row r="84" spans="2:8" ht="13.5" thickTop="1">
      <c r="B84" s="564"/>
      <c r="C84" s="571"/>
      <c r="D84" s="564"/>
      <c r="E84" s="574"/>
      <c r="F84" s="6"/>
      <c r="G84" s="6"/>
      <c r="H84" s="6"/>
    </row>
    <row r="85" spans="2:8">
      <c r="B85" s="798" t="s">
        <v>330</v>
      </c>
      <c r="C85" s="799"/>
      <c r="D85" s="799"/>
      <c r="E85" s="800"/>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01" t="s">
        <v>333</v>
      </c>
      <c r="C95" s="801"/>
      <c r="D95" s="801"/>
      <c r="E95" s="578">
        <f>SUM(E86:E94)</f>
        <v>0.13702</v>
      </c>
    </row>
    <row r="96" spans="2:8">
      <c r="B96" s="798" t="s">
        <v>334</v>
      </c>
      <c r="C96" s="799"/>
      <c r="D96" s="799"/>
      <c r="E96" s="800"/>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01" t="s">
        <v>333</v>
      </c>
      <c r="C106" s="801"/>
      <c r="D106" s="801"/>
      <c r="E106" s="578">
        <f>SUM(E97:E105)</f>
        <v>0.15982100000000002</v>
      </c>
    </row>
    <row r="107" spans="2:5">
      <c r="B107" s="798" t="s">
        <v>335</v>
      </c>
      <c r="C107" s="799"/>
      <c r="D107" s="799"/>
      <c r="E107" s="800"/>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01" t="s">
        <v>333</v>
      </c>
      <c r="C117" s="801"/>
      <c r="D117" s="801"/>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8.3935086840000004</v>
      </c>
      <c r="D19" s="416">
        <f>Dry_Matter_Content!O6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8.3935086840000004</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8.5936051080000002</v>
      </c>
      <c r="D20" s="418">
        <f>Dry_Matter_Content!O7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8.5936051080000002</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8.7618315840000012</v>
      </c>
      <c r="D21" s="418">
        <f>Dry_Matter_Content!O8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8.7618315840000012</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8.8560236159999999</v>
      </c>
      <c r="D22" s="418">
        <f>Dry_Matter_Content!O9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Amnt_Deposited!O17</f>
        <v>8.8560236159999999</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9.0905173920000006</v>
      </c>
      <c r="D23" s="418">
        <f>Dry_Matter_Content!O10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Amnt_Deposited!O18</f>
        <v>9.0905173920000006</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9.4739430720000009</v>
      </c>
      <c r="D24" s="418">
        <f>Dry_Matter_Content!O11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Amnt_Deposited!O19</f>
        <v>9.4739430720000009</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9.6033338280000002</v>
      </c>
      <c r="D25" s="418">
        <f>Dry_Matter_Content!O12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Amnt_Deposited!O20</f>
        <v>9.6033338280000002</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9.7303204680000004</v>
      </c>
      <c r="D26" s="418">
        <f>Dry_Matter_Content!O13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Amnt_Deposited!O21</f>
        <v>9.7303204680000004</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9.853916688</v>
      </c>
      <c r="D27" s="418">
        <f>Dry_Matter_Content!O14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Amnt_Deposited!O22</f>
        <v>9.853916688</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9.9726430320000006</v>
      </c>
      <c r="D28" s="418">
        <f>Dry_Matter_Content!O15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Amnt_Deposited!O23</f>
        <v>9.9726430320000006</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10.176869604</v>
      </c>
      <c r="D29" s="418">
        <f>Dry_Matter_Content!O16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Amnt_Deposited!O24</f>
        <v>10.176869604</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7.9585766400000004</v>
      </c>
      <c r="D30" s="418">
        <f>Dry_Matter_Content!O17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Amnt_Deposited!O25</f>
        <v>7.9585766400000004</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8.0193800399999997</v>
      </c>
      <c r="D31" s="418">
        <f>Dry_Matter_Content!O18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Amnt_Deposited!O26</f>
        <v>8.0193800399999997</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8.0707687200000002</v>
      </c>
      <c r="D32" s="418">
        <f>Dry_Matter_Content!O19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Amnt_Deposited!O27</f>
        <v>8.0707687200000002</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8.1197476799999997</v>
      </c>
      <c r="D33" s="418">
        <f>Dry_Matter_Content!O20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Amnt_Deposited!O28</f>
        <v>8.1197476799999997</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8.1727615200000017</v>
      </c>
      <c r="D34" s="418">
        <f>Dry_Matter_Content!O21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Amnt_Deposited!O29</f>
        <v>8.1727615200000017</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8.1990442800000007</v>
      </c>
      <c r="D35" s="418">
        <f>Dry_Matter_Content!O22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Amnt_Deposited!O30</f>
        <v>8.1990442800000007</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8.2767544380360007</v>
      </c>
      <c r="D36" s="418">
        <f>Dry_Matter_Content!O23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Amnt_Deposited!O31</f>
        <v>8.2767544380360007</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8.0947609225935455</v>
      </c>
      <c r="D37" s="418">
        <f>Dry_Matter_Content!O24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Amnt_Deposited!O32</f>
        <v>8.0947609225935455</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7.9167420137022688</v>
      </c>
      <c r="D38" s="418">
        <f>Dry_Matter_Content!O25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Amnt_Deposited!O33</f>
        <v>7.9167420137022688</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7.7426116084972225</v>
      </c>
      <c r="D39" s="418">
        <f>Dry_Matter_Content!O26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Amnt_Deposited!O34</f>
        <v>7.7426116084972225</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7.5722854512336957</v>
      </c>
      <c r="D40" s="418">
        <f>Dry_Matter_Content!O27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Amnt_Deposited!O35</f>
        <v>7.5722854512336957</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7.405681094136396</v>
      </c>
      <c r="D41" s="418">
        <f>Dry_Matter_Content!O28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Amnt_Deposited!O36</f>
        <v>7.405681094136396</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7.242717859065932</v>
      </c>
      <c r="D42" s="418">
        <f>Dry_Matter_Content!O29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Amnt_Deposited!O37</f>
        <v>7.242717859065932</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7.0833167999858571</v>
      </c>
      <c r="D43" s="418">
        <f>Dry_Matter_Content!O30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Amnt_Deposited!O38</f>
        <v>7.0833167999858571</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6.9274006662139058</v>
      </c>
      <c r="D44" s="418">
        <f>Dry_Matter_Content!O31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Amnt_Deposited!O39</f>
        <v>6.9274006662139058</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6.7748938664413147</v>
      </c>
      <c r="D45" s="418">
        <f>Dry_Matter_Content!O32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Amnt_Deposited!O40</f>
        <v>6.7748938664413147</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6.6257224335045297</v>
      </c>
      <c r="D46" s="418">
        <f>Dry_Matter_Content!O33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Amnt_Deposited!O41</f>
        <v>6.6257224335045297</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6.4798139898938274</v>
      </c>
      <c r="D47" s="418">
        <f>Dry_Matter_Content!O34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Amnt_Deposited!O42</f>
        <v>6.4798139898938274</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6.337097713983761</v>
      </c>
      <c r="D48" s="418">
        <f>Dry_Matter_Content!O35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Amnt_Deposited!O43</f>
        <v>6.337097713983761</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6.1977700000000011</v>
      </c>
      <c r="D49" s="418">
        <f>Dry_Matter_Content!O36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Amnt_Deposited!O44</f>
        <v>6.1977700000000011</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tabSelected="1"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C16" sqref="C16:G16"/>
    </sheetView>
  </sheetViews>
  <sheetFormatPr defaultColWidth="11.42578125" defaultRowHeight="12.75"/>
  <cols>
    <col min="1" max="1" width="3.42578125" style="716" customWidth="1"/>
    <col min="2" max="2" width="15.28515625" style="716" customWidth="1"/>
    <col min="3" max="3" width="14.140625" style="716" customWidth="1"/>
    <col min="4" max="4" width="10.140625" style="716" bestFit="1" customWidth="1"/>
    <col min="5" max="5" width="9.42578125" style="716" customWidth="1"/>
    <col min="6" max="6" width="11.28515625" style="716" customWidth="1"/>
    <col min="7" max="7" width="9.42578125" style="716" customWidth="1"/>
    <col min="8" max="8" width="8.42578125" style="716" customWidth="1"/>
    <col min="9" max="10" width="10.85546875" style="716" customWidth="1"/>
    <col min="11" max="11" width="9.42578125" style="716" bestFit="1" customWidth="1"/>
    <col min="12" max="12" width="10.28515625" style="716" customWidth="1"/>
    <col min="13" max="13" width="10.140625" style="716" customWidth="1"/>
    <col min="14" max="14" width="8.42578125" style="716" customWidth="1"/>
    <col min="15" max="15" width="23.7109375" style="716" customWidth="1"/>
    <col min="16" max="16" width="9.28515625" style="716" customWidth="1"/>
    <col min="17" max="17" width="3.85546875" style="716" customWidth="1"/>
    <col min="18" max="19" width="13" style="716" customWidth="1"/>
    <col min="20" max="20" width="9.42578125" style="716" customWidth="1"/>
    <col min="21" max="16384" width="11.42578125" style="716"/>
  </cols>
  <sheetData>
    <row r="2" spans="2:20">
      <c r="C2" s="717" t="s">
        <v>106</v>
      </c>
      <c r="Q2" s="808" t="s">
        <v>107</v>
      </c>
      <c r="R2" s="808"/>
      <c r="S2" s="808"/>
      <c r="T2" s="808"/>
    </row>
    <row r="4" spans="2:20">
      <c r="C4" s="716" t="s">
        <v>26</v>
      </c>
    </row>
    <row r="5" spans="2:20">
      <c r="C5" s="716" t="s">
        <v>281</v>
      </c>
    </row>
    <row r="6" spans="2:20">
      <c r="C6" s="716" t="s">
        <v>29</v>
      </c>
    </row>
    <row r="7" spans="2:20">
      <c r="C7" s="716" t="s">
        <v>109</v>
      </c>
    </row>
    <row r="8" spans="2:20" ht="13.5" thickBot="1"/>
    <row r="9" spans="2:20" ht="13.5" thickBot="1">
      <c r="C9" s="809" t="s">
        <v>95</v>
      </c>
      <c r="D9" s="810"/>
      <c r="E9" s="810"/>
      <c r="F9" s="810"/>
      <c r="G9" s="810"/>
      <c r="H9" s="811"/>
      <c r="I9" s="817" t="s">
        <v>308</v>
      </c>
      <c r="J9" s="818"/>
      <c r="K9" s="818"/>
      <c r="L9" s="818"/>
      <c r="M9" s="818"/>
      <c r="N9" s="819"/>
      <c r="R9" s="708" t="s">
        <v>95</v>
      </c>
      <c r="S9" s="707" t="s">
        <v>308</v>
      </c>
    </row>
    <row r="10" spans="2:20" s="715" customFormat="1" ht="38.25" customHeight="1">
      <c r="B10" s="709"/>
      <c r="C10" s="709" t="s">
        <v>341</v>
      </c>
      <c r="D10" s="710" t="s">
        <v>340</v>
      </c>
      <c r="E10" s="710" t="s">
        <v>338</v>
      </c>
      <c r="F10" s="710" t="s">
        <v>206</v>
      </c>
      <c r="G10" s="710" t="s">
        <v>339</v>
      </c>
      <c r="H10" s="711" t="s">
        <v>161</v>
      </c>
      <c r="I10" s="712" t="s">
        <v>104</v>
      </c>
      <c r="J10" s="713" t="s">
        <v>105</v>
      </c>
      <c r="K10" s="713" t="s">
        <v>0</v>
      </c>
      <c r="L10" s="713" t="s">
        <v>206</v>
      </c>
      <c r="M10" s="713" t="s">
        <v>103</v>
      </c>
      <c r="N10" s="714" t="s">
        <v>161</v>
      </c>
      <c r="O10" s="706" t="s">
        <v>28</v>
      </c>
      <c r="R10" s="812" t="s">
        <v>147</v>
      </c>
      <c r="S10" s="812" t="s">
        <v>315</v>
      </c>
    </row>
    <row r="11" spans="2:20" s="722" customFormat="1" ht="13.5" thickBot="1">
      <c r="B11" s="718"/>
      <c r="C11" s="718" t="s">
        <v>11</v>
      </c>
      <c r="D11" s="719" t="s">
        <v>11</v>
      </c>
      <c r="E11" s="719" t="s">
        <v>11</v>
      </c>
      <c r="F11" s="719" t="s">
        <v>11</v>
      </c>
      <c r="G11" s="719" t="s">
        <v>11</v>
      </c>
      <c r="H11" s="720"/>
      <c r="I11" s="718" t="s">
        <v>11</v>
      </c>
      <c r="J11" s="719" t="s">
        <v>11</v>
      </c>
      <c r="K11" s="719" t="s">
        <v>11</v>
      </c>
      <c r="L11" s="719" t="s">
        <v>11</v>
      </c>
      <c r="M11" s="719" t="s">
        <v>11</v>
      </c>
      <c r="N11" s="720"/>
      <c r="O11" s="721"/>
      <c r="R11" s="813"/>
      <c r="S11" s="813"/>
    </row>
    <row r="12" spans="2:20" s="722" customFormat="1" ht="13.5" thickBot="1">
      <c r="B12" s="723" t="s">
        <v>25</v>
      </c>
      <c r="C12" s="724">
        <v>0.4</v>
      </c>
      <c r="D12" s="725">
        <v>0.8</v>
      </c>
      <c r="E12" s="725">
        <v>1</v>
      </c>
      <c r="F12" s="725">
        <v>0.5</v>
      </c>
      <c r="G12" s="725">
        <v>0.6</v>
      </c>
      <c r="H12" s="726"/>
      <c r="I12" s="724">
        <v>0.4</v>
      </c>
      <c r="J12" s="725">
        <v>0.8</v>
      </c>
      <c r="K12" s="725">
        <v>1</v>
      </c>
      <c r="L12" s="725">
        <v>0.5</v>
      </c>
      <c r="M12" s="725">
        <v>0.6</v>
      </c>
      <c r="N12" s="726"/>
      <c r="O12" s="727"/>
      <c r="R12" s="813"/>
      <c r="S12" s="813"/>
    </row>
    <row r="13" spans="2:20" s="722" customFormat="1" ht="26.25" thickBot="1">
      <c r="B13" s="723" t="s">
        <v>159</v>
      </c>
      <c r="C13" s="728">
        <f>C12</f>
        <v>0.4</v>
      </c>
      <c r="D13" s="729">
        <f>D12</f>
        <v>0.8</v>
      </c>
      <c r="E13" s="729">
        <f>E12</f>
        <v>1</v>
      </c>
      <c r="F13" s="729">
        <f>F12</f>
        <v>0.5</v>
      </c>
      <c r="G13" s="729">
        <f>G12</f>
        <v>0.6</v>
      </c>
      <c r="H13" s="730"/>
      <c r="I13" s="728">
        <v>0.4</v>
      </c>
      <c r="J13" s="729">
        <v>0.8</v>
      </c>
      <c r="K13" s="729">
        <v>1</v>
      </c>
      <c r="L13" s="729">
        <v>0.5</v>
      </c>
      <c r="M13" s="729">
        <v>0.6</v>
      </c>
      <c r="N13" s="730"/>
      <c r="O13" s="731"/>
      <c r="R13" s="813"/>
      <c r="S13" s="813"/>
    </row>
    <row r="14" spans="2:20" s="722" customFormat="1" ht="13.5" thickBot="1">
      <c r="B14" s="732"/>
      <c r="C14" s="732"/>
      <c r="D14" s="733"/>
      <c r="E14" s="733"/>
      <c r="F14" s="733"/>
      <c r="G14" s="733"/>
      <c r="H14" s="734"/>
      <c r="I14" s="732"/>
      <c r="J14" s="733"/>
      <c r="K14" s="733"/>
      <c r="L14" s="733"/>
      <c r="M14" s="733"/>
      <c r="N14" s="734"/>
      <c r="O14" s="735"/>
      <c r="R14" s="813"/>
      <c r="S14" s="813"/>
    </row>
    <row r="15" spans="2:20" s="722" customFormat="1" ht="12.75" customHeight="1" thickBot="1">
      <c r="B15" s="736"/>
      <c r="C15" s="805" t="s">
        <v>158</v>
      </c>
      <c r="D15" s="806"/>
      <c r="E15" s="806"/>
      <c r="F15" s="806"/>
      <c r="G15" s="806"/>
      <c r="H15" s="807"/>
      <c r="I15" s="805" t="s">
        <v>158</v>
      </c>
      <c r="J15" s="806"/>
      <c r="K15" s="806"/>
      <c r="L15" s="806"/>
      <c r="M15" s="806"/>
      <c r="N15" s="807"/>
      <c r="O15" s="737"/>
      <c r="R15" s="813"/>
      <c r="S15" s="813"/>
    </row>
    <row r="16" spans="2:20" s="722" customFormat="1" ht="26.25" thickBot="1">
      <c r="B16" s="723" t="s">
        <v>160</v>
      </c>
      <c r="C16" s="777">
        <v>0</v>
      </c>
      <c r="D16" s="778">
        <v>1</v>
      </c>
      <c r="E16" s="778">
        <v>0</v>
      </c>
      <c r="F16" s="778">
        <v>0</v>
      </c>
      <c r="G16" s="778">
        <v>0</v>
      </c>
      <c r="H16" s="815" t="s">
        <v>36</v>
      </c>
      <c r="I16" s="738">
        <v>0.2</v>
      </c>
      <c r="J16" s="739">
        <v>0.3</v>
      </c>
      <c r="K16" s="739">
        <v>0.25</v>
      </c>
      <c r="L16" s="739">
        <v>0.05</v>
      </c>
      <c r="M16" s="739">
        <v>0.2</v>
      </c>
      <c r="N16" s="815" t="s">
        <v>36</v>
      </c>
      <c r="O16" s="740"/>
      <c r="R16" s="814"/>
      <c r="S16" s="814"/>
    </row>
    <row r="17" spans="2:19" s="722" customFormat="1" ht="13.5" thickBot="1">
      <c r="B17" s="741" t="s">
        <v>1</v>
      </c>
      <c r="C17" s="741" t="s">
        <v>24</v>
      </c>
      <c r="D17" s="742" t="s">
        <v>24</v>
      </c>
      <c r="E17" s="742" t="s">
        <v>24</v>
      </c>
      <c r="F17" s="742" t="s">
        <v>24</v>
      </c>
      <c r="G17" s="742" t="s">
        <v>24</v>
      </c>
      <c r="H17" s="816"/>
      <c r="I17" s="741" t="s">
        <v>24</v>
      </c>
      <c r="J17" s="742" t="s">
        <v>24</v>
      </c>
      <c r="K17" s="742" t="s">
        <v>24</v>
      </c>
      <c r="L17" s="742" t="s">
        <v>24</v>
      </c>
      <c r="M17" s="742" t="s">
        <v>24</v>
      </c>
      <c r="N17" s="816"/>
      <c r="O17" s="721"/>
      <c r="R17" s="723" t="s">
        <v>157</v>
      </c>
      <c r="S17" s="743" t="s">
        <v>157</v>
      </c>
    </row>
    <row r="18" spans="2:19">
      <c r="B18" s="744">
        <f>year</f>
        <v>2000</v>
      </c>
      <c r="C18" s="745">
        <f>C$16</f>
        <v>0</v>
      </c>
      <c r="D18" s="746">
        <f t="shared" ref="D18:G33" si="0">D$16</f>
        <v>1</v>
      </c>
      <c r="E18" s="746">
        <f t="shared" si="0"/>
        <v>0</v>
      </c>
      <c r="F18" s="746">
        <f t="shared" si="0"/>
        <v>0</v>
      </c>
      <c r="G18" s="746">
        <f t="shared" si="0"/>
        <v>0</v>
      </c>
      <c r="H18" s="747">
        <f>SUM(C18:G18)</f>
        <v>1</v>
      </c>
      <c r="I18" s="745">
        <f>I$16</f>
        <v>0.2</v>
      </c>
      <c r="J18" s="746">
        <f t="shared" ref="J18:M33" si="1">J$16</f>
        <v>0.3</v>
      </c>
      <c r="K18" s="746">
        <f t="shared" si="1"/>
        <v>0.25</v>
      </c>
      <c r="L18" s="746">
        <f t="shared" si="1"/>
        <v>0.05</v>
      </c>
      <c r="M18" s="746">
        <f t="shared" si="1"/>
        <v>0.2</v>
      </c>
      <c r="N18" s="747">
        <f>SUM(I18:M18)</f>
        <v>1</v>
      </c>
      <c r="O18" s="748"/>
      <c r="R18" s="749">
        <f>C18*C$13+D18*D$13+E18*E$13+F18*F$13+G18*G$13</f>
        <v>0.8</v>
      </c>
      <c r="S18" s="750">
        <f>I18*I$13+J18*J$13+K18*K$13+L18*L$13+M18*M$13</f>
        <v>0.71500000000000008</v>
      </c>
    </row>
    <row r="19" spans="2:19">
      <c r="B19" s="751">
        <f t="shared" ref="B19:B50" si="2">B18+1</f>
        <v>2001</v>
      </c>
      <c r="C19" s="752">
        <f t="shared" ref="C19:G50" si="3">C$16</f>
        <v>0</v>
      </c>
      <c r="D19" s="753">
        <f t="shared" si="0"/>
        <v>1</v>
      </c>
      <c r="E19" s="753">
        <f t="shared" si="0"/>
        <v>0</v>
      </c>
      <c r="F19" s="753">
        <f t="shared" si="0"/>
        <v>0</v>
      </c>
      <c r="G19" s="753">
        <f t="shared" si="0"/>
        <v>0</v>
      </c>
      <c r="H19" s="754">
        <f t="shared" ref="H19:H82" si="4">SUM(C19:G19)</f>
        <v>1</v>
      </c>
      <c r="I19" s="752">
        <f t="shared" ref="I19:M50" si="5">I$16</f>
        <v>0.2</v>
      </c>
      <c r="J19" s="753">
        <f t="shared" si="1"/>
        <v>0.3</v>
      </c>
      <c r="K19" s="753">
        <f t="shared" si="1"/>
        <v>0.25</v>
      </c>
      <c r="L19" s="753">
        <f t="shared" si="1"/>
        <v>0.05</v>
      </c>
      <c r="M19" s="753">
        <f t="shared" si="1"/>
        <v>0.2</v>
      </c>
      <c r="N19" s="754">
        <f t="shared" ref="N19:N82" si="6">SUM(I19:M19)</f>
        <v>1</v>
      </c>
      <c r="O19" s="755"/>
      <c r="R19" s="749">
        <f t="shared" ref="R19:R82" si="7">C19*C$13+D19*D$13+E19*E$13+F19*F$13+G19*G$13</f>
        <v>0.8</v>
      </c>
      <c r="S19" s="750">
        <f t="shared" ref="S19:S82" si="8">I19*I$13+J19*J$13+K19*K$13+L19*L$13+M19*M$13</f>
        <v>0.71500000000000008</v>
      </c>
    </row>
    <row r="20" spans="2:19">
      <c r="B20" s="751">
        <f t="shared" si="2"/>
        <v>2002</v>
      </c>
      <c r="C20" s="752">
        <f t="shared" si="3"/>
        <v>0</v>
      </c>
      <c r="D20" s="753">
        <f t="shared" si="0"/>
        <v>1</v>
      </c>
      <c r="E20" s="753">
        <f t="shared" si="0"/>
        <v>0</v>
      </c>
      <c r="F20" s="753">
        <f t="shared" si="0"/>
        <v>0</v>
      </c>
      <c r="G20" s="753">
        <f t="shared" si="0"/>
        <v>0</v>
      </c>
      <c r="H20" s="754">
        <f t="shared" si="4"/>
        <v>1</v>
      </c>
      <c r="I20" s="752">
        <f t="shared" si="5"/>
        <v>0.2</v>
      </c>
      <c r="J20" s="753">
        <f t="shared" si="1"/>
        <v>0.3</v>
      </c>
      <c r="K20" s="753">
        <f t="shared" si="1"/>
        <v>0.25</v>
      </c>
      <c r="L20" s="753">
        <f t="shared" si="1"/>
        <v>0.05</v>
      </c>
      <c r="M20" s="753">
        <f t="shared" si="1"/>
        <v>0.2</v>
      </c>
      <c r="N20" s="754">
        <f t="shared" si="6"/>
        <v>1</v>
      </c>
      <c r="O20" s="755"/>
      <c r="R20" s="749">
        <f t="shared" si="7"/>
        <v>0.8</v>
      </c>
      <c r="S20" s="750">
        <f t="shared" si="8"/>
        <v>0.71500000000000008</v>
      </c>
    </row>
    <row r="21" spans="2:19">
      <c r="B21" s="751">
        <f t="shared" si="2"/>
        <v>2003</v>
      </c>
      <c r="C21" s="752">
        <f t="shared" si="3"/>
        <v>0</v>
      </c>
      <c r="D21" s="753">
        <f t="shared" si="0"/>
        <v>1</v>
      </c>
      <c r="E21" s="753">
        <f t="shared" si="0"/>
        <v>0</v>
      </c>
      <c r="F21" s="753">
        <f t="shared" si="0"/>
        <v>0</v>
      </c>
      <c r="G21" s="753">
        <f t="shared" si="0"/>
        <v>0</v>
      </c>
      <c r="H21" s="754">
        <f t="shared" si="4"/>
        <v>1</v>
      </c>
      <c r="I21" s="752">
        <f t="shared" si="5"/>
        <v>0.2</v>
      </c>
      <c r="J21" s="753">
        <f t="shared" si="1"/>
        <v>0.3</v>
      </c>
      <c r="K21" s="753">
        <f t="shared" si="1"/>
        <v>0.25</v>
      </c>
      <c r="L21" s="753">
        <f t="shared" si="1"/>
        <v>0.05</v>
      </c>
      <c r="M21" s="753">
        <f t="shared" si="1"/>
        <v>0.2</v>
      </c>
      <c r="N21" s="754">
        <f t="shared" si="6"/>
        <v>1</v>
      </c>
      <c r="O21" s="755"/>
      <c r="R21" s="749">
        <f t="shared" si="7"/>
        <v>0.8</v>
      </c>
      <c r="S21" s="750">
        <f t="shared" si="8"/>
        <v>0.71500000000000008</v>
      </c>
    </row>
    <row r="22" spans="2:19">
      <c r="B22" s="751">
        <f t="shared" si="2"/>
        <v>2004</v>
      </c>
      <c r="C22" s="752">
        <f t="shared" si="3"/>
        <v>0</v>
      </c>
      <c r="D22" s="753">
        <f t="shared" si="0"/>
        <v>1</v>
      </c>
      <c r="E22" s="753">
        <f t="shared" si="0"/>
        <v>0</v>
      </c>
      <c r="F22" s="753">
        <f t="shared" si="0"/>
        <v>0</v>
      </c>
      <c r="G22" s="753">
        <f t="shared" si="0"/>
        <v>0</v>
      </c>
      <c r="H22" s="754">
        <f t="shared" si="4"/>
        <v>1</v>
      </c>
      <c r="I22" s="752">
        <f t="shared" si="5"/>
        <v>0.2</v>
      </c>
      <c r="J22" s="753">
        <f t="shared" si="1"/>
        <v>0.3</v>
      </c>
      <c r="K22" s="753">
        <f t="shared" si="1"/>
        <v>0.25</v>
      </c>
      <c r="L22" s="753">
        <f t="shared" si="1"/>
        <v>0.05</v>
      </c>
      <c r="M22" s="753">
        <f t="shared" si="1"/>
        <v>0.2</v>
      </c>
      <c r="N22" s="754">
        <f t="shared" si="6"/>
        <v>1</v>
      </c>
      <c r="O22" s="755"/>
      <c r="R22" s="749">
        <f t="shared" si="7"/>
        <v>0.8</v>
      </c>
      <c r="S22" s="750">
        <f t="shared" si="8"/>
        <v>0.71500000000000008</v>
      </c>
    </row>
    <row r="23" spans="2:19">
      <c r="B23" s="751">
        <f t="shared" si="2"/>
        <v>2005</v>
      </c>
      <c r="C23" s="752">
        <f t="shared" si="3"/>
        <v>0</v>
      </c>
      <c r="D23" s="753">
        <f t="shared" si="0"/>
        <v>1</v>
      </c>
      <c r="E23" s="753">
        <f t="shared" si="0"/>
        <v>0</v>
      </c>
      <c r="F23" s="753">
        <f t="shared" si="0"/>
        <v>0</v>
      </c>
      <c r="G23" s="753">
        <f t="shared" si="0"/>
        <v>0</v>
      </c>
      <c r="H23" s="754">
        <f t="shared" si="4"/>
        <v>1</v>
      </c>
      <c r="I23" s="752">
        <f t="shared" si="5"/>
        <v>0.2</v>
      </c>
      <c r="J23" s="753">
        <f t="shared" si="1"/>
        <v>0.3</v>
      </c>
      <c r="K23" s="753">
        <f t="shared" si="1"/>
        <v>0.25</v>
      </c>
      <c r="L23" s="753">
        <f t="shared" si="1"/>
        <v>0.05</v>
      </c>
      <c r="M23" s="753">
        <f t="shared" si="1"/>
        <v>0.2</v>
      </c>
      <c r="N23" s="754">
        <f t="shared" si="6"/>
        <v>1</v>
      </c>
      <c r="O23" s="755"/>
      <c r="R23" s="749">
        <f t="shared" si="7"/>
        <v>0.8</v>
      </c>
      <c r="S23" s="750">
        <f t="shared" si="8"/>
        <v>0.71500000000000008</v>
      </c>
    </row>
    <row r="24" spans="2:19">
      <c r="B24" s="751">
        <f t="shared" si="2"/>
        <v>2006</v>
      </c>
      <c r="C24" s="752">
        <f t="shared" si="3"/>
        <v>0</v>
      </c>
      <c r="D24" s="753">
        <f t="shared" si="0"/>
        <v>1</v>
      </c>
      <c r="E24" s="753">
        <f t="shared" si="0"/>
        <v>0</v>
      </c>
      <c r="F24" s="753">
        <f t="shared" si="0"/>
        <v>0</v>
      </c>
      <c r="G24" s="753">
        <f t="shared" si="0"/>
        <v>0</v>
      </c>
      <c r="H24" s="754">
        <f t="shared" si="4"/>
        <v>1</v>
      </c>
      <c r="I24" s="752">
        <f t="shared" si="5"/>
        <v>0.2</v>
      </c>
      <c r="J24" s="753">
        <f t="shared" si="1"/>
        <v>0.3</v>
      </c>
      <c r="K24" s="753">
        <f t="shared" si="1"/>
        <v>0.25</v>
      </c>
      <c r="L24" s="753">
        <f t="shared" si="1"/>
        <v>0.05</v>
      </c>
      <c r="M24" s="753">
        <f t="shared" si="1"/>
        <v>0.2</v>
      </c>
      <c r="N24" s="754">
        <f t="shared" si="6"/>
        <v>1</v>
      </c>
      <c r="O24" s="755"/>
      <c r="R24" s="749">
        <f t="shared" si="7"/>
        <v>0.8</v>
      </c>
      <c r="S24" s="750">
        <f t="shared" si="8"/>
        <v>0.71500000000000008</v>
      </c>
    </row>
    <row r="25" spans="2:19">
      <c r="B25" s="751">
        <f t="shared" si="2"/>
        <v>2007</v>
      </c>
      <c r="C25" s="752">
        <f t="shared" si="3"/>
        <v>0</v>
      </c>
      <c r="D25" s="753">
        <f t="shared" si="0"/>
        <v>1</v>
      </c>
      <c r="E25" s="753">
        <f t="shared" si="0"/>
        <v>0</v>
      </c>
      <c r="F25" s="753">
        <f t="shared" si="0"/>
        <v>0</v>
      </c>
      <c r="G25" s="753">
        <f t="shared" si="0"/>
        <v>0</v>
      </c>
      <c r="H25" s="754">
        <f t="shared" si="4"/>
        <v>1</v>
      </c>
      <c r="I25" s="752">
        <f t="shared" si="5"/>
        <v>0.2</v>
      </c>
      <c r="J25" s="753">
        <f t="shared" si="1"/>
        <v>0.3</v>
      </c>
      <c r="K25" s="753">
        <f t="shared" si="1"/>
        <v>0.25</v>
      </c>
      <c r="L25" s="753">
        <f t="shared" si="1"/>
        <v>0.05</v>
      </c>
      <c r="M25" s="753">
        <f t="shared" si="1"/>
        <v>0.2</v>
      </c>
      <c r="N25" s="754">
        <f t="shared" si="6"/>
        <v>1</v>
      </c>
      <c r="O25" s="755"/>
      <c r="R25" s="749">
        <f t="shared" si="7"/>
        <v>0.8</v>
      </c>
      <c r="S25" s="750">
        <f t="shared" si="8"/>
        <v>0.71500000000000008</v>
      </c>
    </row>
    <row r="26" spans="2:19">
      <c r="B26" s="751">
        <f t="shared" si="2"/>
        <v>2008</v>
      </c>
      <c r="C26" s="752">
        <f t="shared" si="3"/>
        <v>0</v>
      </c>
      <c r="D26" s="753">
        <f t="shared" si="0"/>
        <v>1</v>
      </c>
      <c r="E26" s="753">
        <f t="shared" si="0"/>
        <v>0</v>
      </c>
      <c r="F26" s="753">
        <f t="shared" si="0"/>
        <v>0</v>
      </c>
      <c r="G26" s="753">
        <f t="shared" si="0"/>
        <v>0</v>
      </c>
      <c r="H26" s="754">
        <f t="shared" si="4"/>
        <v>1</v>
      </c>
      <c r="I26" s="752">
        <f t="shared" si="5"/>
        <v>0.2</v>
      </c>
      <c r="J26" s="753">
        <f t="shared" si="1"/>
        <v>0.3</v>
      </c>
      <c r="K26" s="753">
        <f t="shared" si="1"/>
        <v>0.25</v>
      </c>
      <c r="L26" s="753">
        <f t="shared" si="1"/>
        <v>0.05</v>
      </c>
      <c r="M26" s="753">
        <f t="shared" si="1"/>
        <v>0.2</v>
      </c>
      <c r="N26" s="754">
        <f t="shared" si="6"/>
        <v>1</v>
      </c>
      <c r="O26" s="755"/>
      <c r="R26" s="749">
        <f t="shared" si="7"/>
        <v>0.8</v>
      </c>
      <c r="S26" s="750">
        <f t="shared" si="8"/>
        <v>0.71500000000000008</v>
      </c>
    </row>
    <row r="27" spans="2:19">
      <c r="B27" s="751">
        <f t="shared" si="2"/>
        <v>2009</v>
      </c>
      <c r="C27" s="752">
        <f t="shared" si="3"/>
        <v>0</v>
      </c>
      <c r="D27" s="753">
        <f t="shared" si="0"/>
        <v>1</v>
      </c>
      <c r="E27" s="753">
        <f t="shared" si="0"/>
        <v>0</v>
      </c>
      <c r="F27" s="753">
        <f t="shared" si="0"/>
        <v>0</v>
      </c>
      <c r="G27" s="753">
        <f t="shared" si="0"/>
        <v>0</v>
      </c>
      <c r="H27" s="754">
        <f t="shared" si="4"/>
        <v>1</v>
      </c>
      <c r="I27" s="752">
        <f t="shared" si="5"/>
        <v>0.2</v>
      </c>
      <c r="J27" s="753">
        <f t="shared" si="1"/>
        <v>0.3</v>
      </c>
      <c r="K27" s="753">
        <f t="shared" si="1"/>
        <v>0.25</v>
      </c>
      <c r="L27" s="753">
        <f t="shared" si="1"/>
        <v>0.05</v>
      </c>
      <c r="M27" s="753">
        <f t="shared" si="1"/>
        <v>0.2</v>
      </c>
      <c r="N27" s="754">
        <f t="shared" si="6"/>
        <v>1</v>
      </c>
      <c r="O27" s="755"/>
      <c r="R27" s="749">
        <f t="shared" si="7"/>
        <v>0.8</v>
      </c>
      <c r="S27" s="750">
        <f t="shared" si="8"/>
        <v>0.71500000000000008</v>
      </c>
    </row>
    <row r="28" spans="2:19">
      <c r="B28" s="751">
        <f t="shared" si="2"/>
        <v>2010</v>
      </c>
      <c r="C28" s="752">
        <f t="shared" si="3"/>
        <v>0</v>
      </c>
      <c r="D28" s="753">
        <f t="shared" si="0"/>
        <v>1</v>
      </c>
      <c r="E28" s="753">
        <f t="shared" si="0"/>
        <v>0</v>
      </c>
      <c r="F28" s="753">
        <f t="shared" si="0"/>
        <v>0</v>
      </c>
      <c r="G28" s="753">
        <f t="shared" si="0"/>
        <v>0</v>
      </c>
      <c r="H28" s="754">
        <f t="shared" si="4"/>
        <v>1</v>
      </c>
      <c r="I28" s="752">
        <f t="shared" si="5"/>
        <v>0.2</v>
      </c>
      <c r="J28" s="753">
        <f t="shared" si="1"/>
        <v>0.3</v>
      </c>
      <c r="K28" s="753">
        <f t="shared" si="1"/>
        <v>0.25</v>
      </c>
      <c r="L28" s="753">
        <f t="shared" si="1"/>
        <v>0.05</v>
      </c>
      <c r="M28" s="753">
        <f t="shared" si="1"/>
        <v>0.2</v>
      </c>
      <c r="N28" s="754">
        <f t="shared" si="6"/>
        <v>1</v>
      </c>
      <c r="O28" s="755"/>
      <c r="R28" s="749">
        <f t="shared" si="7"/>
        <v>0.8</v>
      </c>
      <c r="S28" s="750">
        <f t="shared" si="8"/>
        <v>0.71500000000000008</v>
      </c>
    </row>
    <row r="29" spans="2:19">
      <c r="B29" s="751">
        <f t="shared" si="2"/>
        <v>2011</v>
      </c>
      <c r="C29" s="752">
        <f t="shared" si="3"/>
        <v>0</v>
      </c>
      <c r="D29" s="753">
        <f t="shared" si="0"/>
        <v>1</v>
      </c>
      <c r="E29" s="753">
        <f t="shared" si="0"/>
        <v>0</v>
      </c>
      <c r="F29" s="753">
        <f t="shared" si="0"/>
        <v>0</v>
      </c>
      <c r="G29" s="753">
        <f t="shared" si="0"/>
        <v>0</v>
      </c>
      <c r="H29" s="754">
        <f t="shared" si="4"/>
        <v>1</v>
      </c>
      <c r="I29" s="752">
        <f t="shared" si="5"/>
        <v>0.2</v>
      </c>
      <c r="J29" s="753">
        <f t="shared" si="1"/>
        <v>0.3</v>
      </c>
      <c r="K29" s="753">
        <f t="shared" si="1"/>
        <v>0.25</v>
      </c>
      <c r="L29" s="753">
        <f t="shared" si="1"/>
        <v>0.05</v>
      </c>
      <c r="M29" s="753">
        <f t="shared" si="1"/>
        <v>0.2</v>
      </c>
      <c r="N29" s="754">
        <f t="shared" si="6"/>
        <v>1</v>
      </c>
      <c r="O29" s="755"/>
      <c r="R29" s="749">
        <f t="shared" si="7"/>
        <v>0.8</v>
      </c>
      <c r="S29" s="750">
        <f t="shared" si="8"/>
        <v>0.71500000000000008</v>
      </c>
    </row>
    <row r="30" spans="2:19">
      <c r="B30" s="751">
        <f t="shared" si="2"/>
        <v>2012</v>
      </c>
      <c r="C30" s="752">
        <f t="shared" si="3"/>
        <v>0</v>
      </c>
      <c r="D30" s="753">
        <f t="shared" si="0"/>
        <v>1</v>
      </c>
      <c r="E30" s="753">
        <f t="shared" si="0"/>
        <v>0</v>
      </c>
      <c r="F30" s="753">
        <f t="shared" si="0"/>
        <v>0</v>
      </c>
      <c r="G30" s="753">
        <f t="shared" si="0"/>
        <v>0</v>
      </c>
      <c r="H30" s="754">
        <f t="shared" si="4"/>
        <v>1</v>
      </c>
      <c r="I30" s="752">
        <f t="shared" si="5"/>
        <v>0.2</v>
      </c>
      <c r="J30" s="753">
        <f t="shared" si="1"/>
        <v>0.3</v>
      </c>
      <c r="K30" s="753">
        <f t="shared" si="1"/>
        <v>0.25</v>
      </c>
      <c r="L30" s="753">
        <f t="shared" si="1"/>
        <v>0.05</v>
      </c>
      <c r="M30" s="753">
        <f t="shared" si="1"/>
        <v>0.2</v>
      </c>
      <c r="N30" s="754">
        <f t="shared" si="6"/>
        <v>1</v>
      </c>
      <c r="O30" s="755"/>
      <c r="R30" s="749">
        <f t="shared" si="7"/>
        <v>0.8</v>
      </c>
      <c r="S30" s="750">
        <f t="shared" si="8"/>
        <v>0.71500000000000008</v>
      </c>
    </row>
    <row r="31" spans="2:19">
      <c r="B31" s="751">
        <f t="shared" si="2"/>
        <v>2013</v>
      </c>
      <c r="C31" s="752">
        <f t="shared" si="3"/>
        <v>0</v>
      </c>
      <c r="D31" s="753">
        <f t="shared" si="0"/>
        <v>1</v>
      </c>
      <c r="E31" s="753">
        <f t="shared" si="0"/>
        <v>0</v>
      </c>
      <c r="F31" s="753">
        <f t="shared" si="0"/>
        <v>0</v>
      </c>
      <c r="G31" s="753">
        <f t="shared" si="0"/>
        <v>0</v>
      </c>
      <c r="H31" s="754">
        <f t="shared" si="4"/>
        <v>1</v>
      </c>
      <c r="I31" s="752">
        <f t="shared" si="5"/>
        <v>0.2</v>
      </c>
      <c r="J31" s="753">
        <f t="shared" si="1"/>
        <v>0.3</v>
      </c>
      <c r="K31" s="753">
        <f t="shared" si="1"/>
        <v>0.25</v>
      </c>
      <c r="L31" s="753">
        <f t="shared" si="1"/>
        <v>0.05</v>
      </c>
      <c r="M31" s="753">
        <f t="shared" si="1"/>
        <v>0.2</v>
      </c>
      <c r="N31" s="754">
        <f t="shared" si="6"/>
        <v>1</v>
      </c>
      <c r="O31" s="755"/>
      <c r="R31" s="749">
        <f t="shared" si="7"/>
        <v>0.8</v>
      </c>
      <c r="S31" s="750">
        <f t="shared" si="8"/>
        <v>0.71500000000000008</v>
      </c>
    </row>
    <row r="32" spans="2:19">
      <c r="B32" s="751">
        <f t="shared" si="2"/>
        <v>2014</v>
      </c>
      <c r="C32" s="752">
        <f t="shared" si="3"/>
        <v>0</v>
      </c>
      <c r="D32" s="753">
        <f t="shared" si="0"/>
        <v>1</v>
      </c>
      <c r="E32" s="753">
        <f t="shared" si="0"/>
        <v>0</v>
      </c>
      <c r="F32" s="753">
        <f t="shared" si="0"/>
        <v>0</v>
      </c>
      <c r="G32" s="753">
        <f t="shared" si="0"/>
        <v>0</v>
      </c>
      <c r="H32" s="754">
        <f t="shared" si="4"/>
        <v>1</v>
      </c>
      <c r="I32" s="752">
        <f t="shared" si="5"/>
        <v>0.2</v>
      </c>
      <c r="J32" s="753">
        <f t="shared" si="1"/>
        <v>0.3</v>
      </c>
      <c r="K32" s="753">
        <f t="shared" si="1"/>
        <v>0.25</v>
      </c>
      <c r="L32" s="753">
        <f t="shared" si="1"/>
        <v>0.05</v>
      </c>
      <c r="M32" s="753">
        <f t="shared" si="1"/>
        <v>0.2</v>
      </c>
      <c r="N32" s="754">
        <f t="shared" si="6"/>
        <v>1</v>
      </c>
      <c r="O32" s="755"/>
      <c r="R32" s="749">
        <f t="shared" si="7"/>
        <v>0.8</v>
      </c>
      <c r="S32" s="750">
        <f t="shared" si="8"/>
        <v>0.71500000000000008</v>
      </c>
    </row>
    <row r="33" spans="2:19">
      <c r="B33" s="751">
        <f t="shared" si="2"/>
        <v>2015</v>
      </c>
      <c r="C33" s="752">
        <f t="shared" si="3"/>
        <v>0</v>
      </c>
      <c r="D33" s="753">
        <f t="shared" si="0"/>
        <v>1</v>
      </c>
      <c r="E33" s="753">
        <f t="shared" si="0"/>
        <v>0</v>
      </c>
      <c r="F33" s="753">
        <f t="shared" si="0"/>
        <v>0</v>
      </c>
      <c r="G33" s="753">
        <f t="shared" si="0"/>
        <v>0</v>
      </c>
      <c r="H33" s="754">
        <f t="shared" si="4"/>
        <v>1</v>
      </c>
      <c r="I33" s="752">
        <f t="shared" si="5"/>
        <v>0.2</v>
      </c>
      <c r="J33" s="753">
        <f t="shared" si="1"/>
        <v>0.3</v>
      </c>
      <c r="K33" s="753">
        <f t="shared" si="1"/>
        <v>0.25</v>
      </c>
      <c r="L33" s="753">
        <f t="shared" si="1"/>
        <v>0.05</v>
      </c>
      <c r="M33" s="753">
        <f t="shared" si="1"/>
        <v>0.2</v>
      </c>
      <c r="N33" s="754">
        <f t="shared" si="6"/>
        <v>1</v>
      </c>
      <c r="O33" s="755"/>
      <c r="R33" s="749">
        <f t="shared" si="7"/>
        <v>0.8</v>
      </c>
      <c r="S33" s="750">
        <f t="shared" si="8"/>
        <v>0.71500000000000008</v>
      </c>
    </row>
    <row r="34" spans="2:19">
      <c r="B34" s="751">
        <f t="shared" si="2"/>
        <v>2016</v>
      </c>
      <c r="C34" s="752">
        <f t="shared" si="3"/>
        <v>0</v>
      </c>
      <c r="D34" s="753">
        <f t="shared" si="3"/>
        <v>1</v>
      </c>
      <c r="E34" s="753">
        <f t="shared" si="3"/>
        <v>0</v>
      </c>
      <c r="F34" s="753">
        <f t="shared" si="3"/>
        <v>0</v>
      </c>
      <c r="G34" s="753">
        <f t="shared" si="3"/>
        <v>0</v>
      </c>
      <c r="H34" s="754">
        <f t="shared" si="4"/>
        <v>1</v>
      </c>
      <c r="I34" s="752">
        <f t="shared" si="5"/>
        <v>0.2</v>
      </c>
      <c r="J34" s="753">
        <f t="shared" si="5"/>
        <v>0.3</v>
      </c>
      <c r="K34" s="753">
        <f t="shared" si="5"/>
        <v>0.25</v>
      </c>
      <c r="L34" s="753">
        <f t="shared" si="5"/>
        <v>0.05</v>
      </c>
      <c r="M34" s="753">
        <f t="shared" si="5"/>
        <v>0.2</v>
      </c>
      <c r="N34" s="754">
        <f t="shared" si="6"/>
        <v>1</v>
      </c>
      <c r="O34" s="755"/>
      <c r="R34" s="749">
        <f t="shared" si="7"/>
        <v>0.8</v>
      </c>
      <c r="S34" s="750">
        <f t="shared" si="8"/>
        <v>0.71500000000000008</v>
      </c>
    </row>
    <row r="35" spans="2:19">
      <c r="B35" s="751">
        <f t="shared" si="2"/>
        <v>2017</v>
      </c>
      <c r="C35" s="752">
        <f t="shared" si="3"/>
        <v>0</v>
      </c>
      <c r="D35" s="753">
        <f t="shared" si="3"/>
        <v>1</v>
      </c>
      <c r="E35" s="753">
        <f t="shared" si="3"/>
        <v>0</v>
      </c>
      <c r="F35" s="753">
        <f t="shared" si="3"/>
        <v>0</v>
      </c>
      <c r="G35" s="753">
        <f t="shared" si="3"/>
        <v>0</v>
      </c>
      <c r="H35" s="754">
        <f t="shared" si="4"/>
        <v>1</v>
      </c>
      <c r="I35" s="752">
        <f t="shared" si="5"/>
        <v>0.2</v>
      </c>
      <c r="J35" s="753">
        <f t="shared" si="5"/>
        <v>0.3</v>
      </c>
      <c r="K35" s="753">
        <f t="shared" si="5"/>
        <v>0.25</v>
      </c>
      <c r="L35" s="753">
        <f t="shared" si="5"/>
        <v>0.05</v>
      </c>
      <c r="M35" s="753">
        <f t="shared" si="5"/>
        <v>0.2</v>
      </c>
      <c r="N35" s="754">
        <f t="shared" si="6"/>
        <v>1</v>
      </c>
      <c r="O35" s="755"/>
      <c r="R35" s="749">
        <f t="shared" si="7"/>
        <v>0.8</v>
      </c>
      <c r="S35" s="750">
        <f t="shared" si="8"/>
        <v>0.71500000000000008</v>
      </c>
    </row>
    <row r="36" spans="2:19">
      <c r="B36" s="751">
        <f t="shared" si="2"/>
        <v>2018</v>
      </c>
      <c r="C36" s="752">
        <f t="shared" si="3"/>
        <v>0</v>
      </c>
      <c r="D36" s="753">
        <f t="shared" si="3"/>
        <v>1</v>
      </c>
      <c r="E36" s="753">
        <f t="shared" si="3"/>
        <v>0</v>
      </c>
      <c r="F36" s="753">
        <f t="shared" si="3"/>
        <v>0</v>
      </c>
      <c r="G36" s="753">
        <f t="shared" si="3"/>
        <v>0</v>
      </c>
      <c r="H36" s="754">
        <f t="shared" si="4"/>
        <v>1</v>
      </c>
      <c r="I36" s="752">
        <f t="shared" si="5"/>
        <v>0.2</v>
      </c>
      <c r="J36" s="753">
        <f t="shared" si="5"/>
        <v>0.3</v>
      </c>
      <c r="K36" s="753">
        <f t="shared" si="5"/>
        <v>0.25</v>
      </c>
      <c r="L36" s="753">
        <f t="shared" si="5"/>
        <v>0.05</v>
      </c>
      <c r="M36" s="753">
        <f t="shared" si="5"/>
        <v>0.2</v>
      </c>
      <c r="N36" s="754">
        <f t="shared" si="6"/>
        <v>1</v>
      </c>
      <c r="O36" s="755"/>
      <c r="R36" s="749">
        <f t="shared" si="7"/>
        <v>0.8</v>
      </c>
      <c r="S36" s="750">
        <f t="shared" si="8"/>
        <v>0.71500000000000008</v>
      </c>
    </row>
    <row r="37" spans="2:19">
      <c r="B37" s="751">
        <f t="shared" si="2"/>
        <v>2019</v>
      </c>
      <c r="C37" s="752">
        <f t="shared" si="3"/>
        <v>0</v>
      </c>
      <c r="D37" s="753">
        <f t="shared" si="3"/>
        <v>1</v>
      </c>
      <c r="E37" s="753">
        <f t="shared" si="3"/>
        <v>0</v>
      </c>
      <c r="F37" s="753">
        <f t="shared" si="3"/>
        <v>0</v>
      </c>
      <c r="G37" s="753">
        <f t="shared" si="3"/>
        <v>0</v>
      </c>
      <c r="H37" s="754">
        <f t="shared" si="4"/>
        <v>1</v>
      </c>
      <c r="I37" s="752">
        <f t="shared" si="5"/>
        <v>0.2</v>
      </c>
      <c r="J37" s="753">
        <f t="shared" si="5"/>
        <v>0.3</v>
      </c>
      <c r="K37" s="753">
        <f t="shared" si="5"/>
        <v>0.25</v>
      </c>
      <c r="L37" s="753">
        <f t="shared" si="5"/>
        <v>0.05</v>
      </c>
      <c r="M37" s="753">
        <f t="shared" si="5"/>
        <v>0.2</v>
      </c>
      <c r="N37" s="754">
        <f t="shared" si="6"/>
        <v>1</v>
      </c>
      <c r="O37" s="755"/>
      <c r="R37" s="749">
        <f t="shared" si="7"/>
        <v>0.8</v>
      </c>
      <c r="S37" s="750">
        <f t="shared" si="8"/>
        <v>0.71500000000000008</v>
      </c>
    </row>
    <row r="38" spans="2:19">
      <c r="B38" s="751">
        <f t="shared" si="2"/>
        <v>2020</v>
      </c>
      <c r="C38" s="752">
        <f t="shared" si="3"/>
        <v>0</v>
      </c>
      <c r="D38" s="753">
        <f t="shared" si="3"/>
        <v>1</v>
      </c>
      <c r="E38" s="753">
        <f t="shared" si="3"/>
        <v>0</v>
      </c>
      <c r="F38" s="753">
        <f t="shared" si="3"/>
        <v>0</v>
      </c>
      <c r="G38" s="753">
        <f t="shared" si="3"/>
        <v>0</v>
      </c>
      <c r="H38" s="754">
        <f t="shared" si="4"/>
        <v>1</v>
      </c>
      <c r="I38" s="752">
        <f t="shared" si="5"/>
        <v>0.2</v>
      </c>
      <c r="J38" s="753">
        <f t="shared" si="5"/>
        <v>0.3</v>
      </c>
      <c r="K38" s="753">
        <f t="shared" si="5"/>
        <v>0.25</v>
      </c>
      <c r="L38" s="753">
        <f t="shared" si="5"/>
        <v>0.05</v>
      </c>
      <c r="M38" s="753">
        <f t="shared" si="5"/>
        <v>0.2</v>
      </c>
      <c r="N38" s="754">
        <f t="shared" si="6"/>
        <v>1</v>
      </c>
      <c r="O38" s="755"/>
      <c r="R38" s="749">
        <f t="shared" si="7"/>
        <v>0.8</v>
      </c>
      <c r="S38" s="750">
        <f t="shared" si="8"/>
        <v>0.71500000000000008</v>
      </c>
    </row>
    <row r="39" spans="2:19">
      <c r="B39" s="751">
        <f t="shared" si="2"/>
        <v>2021</v>
      </c>
      <c r="C39" s="752">
        <f t="shared" si="3"/>
        <v>0</v>
      </c>
      <c r="D39" s="753">
        <f t="shared" si="3"/>
        <v>1</v>
      </c>
      <c r="E39" s="753">
        <f t="shared" si="3"/>
        <v>0</v>
      </c>
      <c r="F39" s="753">
        <f t="shared" si="3"/>
        <v>0</v>
      </c>
      <c r="G39" s="753">
        <f t="shared" si="3"/>
        <v>0</v>
      </c>
      <c r="H39" s="754">
        <f t="shared" si="4"/>
        <v>1</v>
      </c>
      <c r="I39" s="752">
        <f t="shared" si="5"/>
        <v>0.2</v>
      </c>
      <c r="J39" s="753">
        <f t="shared" si="5"/>
        <v>0.3</v>
      </c>
      <c r="K39" s="753">
        <f t="shared" si="5"/>
        <v>0.25</v>
      </c>
      <c r="L39" s="753">
        <f t="shared" si="5"/>
        <v>0.05</v>
      </c>
      <c r="M39" s="753">
        <f t="shared" si="5"/>
        <v>0.2</v>
      </c>
      <c r="N39" s="754">
        <f t="shared" si="6"/>
        <v>1</v>
      </c>
      <c r="O39" s="755"/>
      <c r="R39" s="749">
        <f t="shared" si="7"/>
        <v>0.8</v>
      </c>
      <c r="S39" s="750">
        <f t="shared" si="8"/>
        <v>0.71500000000000008</v>
      </c>
    </row>
    <row r="40" spans="2:19">
      <c r="B40" s="751">
        <f t="shared" si="2"/>
        <v>2022</v>
      </c>
      <c r="C40" s="752">
        <f t="shared" si="3"/>
        <v>0</v>
      </c>
      <c r="D40" s="753">
        <f t="shared" si="3"/>
        <v>1</v>
      </c>
      <c r="E40" s="753">
        <f t="shared" si="3"/>
        <v>0</v>
      </c>
      <c r="F40" s="753">
        <f t="shared" si="3"/>
        <v>0</v>
      </c>
      <c r="G40" s="753">
        <f t="shared" si="3"/>
        <v>0</v>
      </c>
      <c r="H40" s="754">
        <f t="shared" si="4"/>
        <v>1</v>
      </c>
      <c r="I40" s="752">
        <f t="shared" si="5"/>
        <v>0.2</v>
      </c>
      <c r="J40" s="753">
        <f t="shared" si="5"/>
        <v>0.3</v>
      </c>
      <c r="K40" s="753">
        <f t="shared" si="5"/>
        <v>0.25</v>
      </c>
      <c r="L40" s="753">
        <f t="shared" si="5"/>
        <v>0.05</v>
      </c>
      <c r="M40" s="753">
        <f t="shared" si="5"/>
        <v>0.2</v>
      </c>
      <c r="N40" s="754">
        <f t="shared" si="6"/>
        <v>1</v>
      </c>
      <c r="O40" s="755"/>
      <c r="R40" s="749">
        <f t="shared" si="7"/>
        <v>0.8</v>
      </c>
      <c r="S40" s="750">
        <f t="shared" si="8"/>
        <v>0.71500000000000008</v>
      </c>
    </row>
    <row r="41" spans="2:19">
      <c r="B41" s="751">
        <f t="shared" si="2"/>
        <v>2023</v>
      </c>
      <c r="C41" s="752">
        <f t="shared" si="3"/>
        <v>0</v>
      </c>
      <c r="D41" s="753">
        <f t="shared" si="3"/>
        <v>1</v>
      </c>
      <c r="E41" s="753">
        <f t="shared" si="3"/>
        <v>0</v>
      </c>
      <c r="F41" s="753">
        <f t="shared" si="3"/>
        <v>0</v>
      </c>
      <c r="G41" s="753">
        <f t="shared" si="3"/>
        <v>0</v>
      </c>
      <c r="H41" s="754">
        <f t="shared" si="4"/>
        <v>1</v>
      </c>
      <c r="I41" s="752">
        <f t="shared" si="5"/>
        <v>0.2</v>
      </c>
      <c r="J41" s="753">
        <f t="shared" si="5"/>
        <v>0.3</v>
      </c>
      <c r="K41" s="753">
        <f t="shared" si="5"/>
        <v>0.25</v>
      </c>
      <c r="L41" s="753">
        <f t="shared" si="5"/>
        <v>0.05</v>
      </c>
      <c r="M41" s="753">
        <f t="shared" si="5"/>
        <v>0.2</v>
      </c>
      <c r="N41" s="754">
        <f t="shared" si="6"/>
        <v>1</v>
      </c>
      <c r="O41" s="755"/>
      <c r="R41" s="749">
        <f t="shared" si="7"/>
        <v>0.8</v>
      </c>
      <c r="S41" s="750">
        <f t="shared" si="8"/>
        <v>0.71500000000000008</v>
      </c>
    </row>
    <row r="42" spans="2:19">
      <c r="B42" s="751">
        <f t="shared" si="2"/>
        <v>2024</v>
      </c>
      <c r="C42" s="752">
        <f t="shared" si="3"/>
        <v>0</v>
      </c>
      <c r="D42" s="753">
        <f t="shared" si="3"/>
        <v>1</v>
      </c>
      <c r="E42" s="753">
        <f t="shared" si="3"/>
        <v>0</v>
      </c>
      <c r="F42" s="753">
        <f t="shared" si="3"/>
        <v>0</v>
      </c>
      <c r="G42" s="753">
        <f t="shared" si="3"/>
        <v>0</v>
      </c>
      <c r="H42" s="754">
        <f t="shared" si="4"/>
        <v>1</v>
      </c>
      <c r="I42" s="752">
        <f t="shared" si="5"/>
        <v>0.2</v>
      </c>
      <c r="J42" s="753">
        <f t="shared" si="5"/>
        <v>0.3</v>
      </c>
      <c r="K42" s="753">
        <f t="shared" si="5"/>
        <v>0.25</v>
      </c>
      <c r="L42" s="753">
        <f t="shared" si="5"/>
        <v>0.05</v>
      </c>
      <c r="M42" s="753">
        <f t="shared" si="5"/>
        <v>0.2</v>
      </c>
      <c r="N42" s="754">
        <f t="shared" si="6"/>
        <v>1</v>
      </c>
      <c r="O42" s="755"/>
      <c r="R42" s="749">
        <f t="shared" si="7"/>
        <v>0.8</v>
      </c>
      <c r="S42" s="750">
        <f t="shared" si="8"/>
        <v>0.71500000000000008</v>
      </c>
    </row>
    <row r="43" spans="2:19">
      <c r="B43" s="751">
        <f t="shared" si="2"/>
        <v>2025</v>
      </c>
      <c r="C43" s="752">
        <f t="shared" si="3"/>
        <v>0</v>
      </c>
      <c r="D43" s="753">
        <f t="shared" si="3"/>
        <v>1</v>
      </c>
      <c r="E43" s="753">
        <f t="shared" si="3"/>
        <v>0</v>
      </c>
      <c r="F43" s="753">
        <f t="shared" si="3"/>
        <v>0</v>
      </c>
      <c r="G43" s="753">
        <f t="shared" si="3"/>
        <v>0</v>
      </c>
      <c r="H43" s="754">
        <f t="shared" si="4"/>
        <v>1</v>
      </c>
      <c r="I43" s="752">
        <f t="shared" si="5"/>
        <v>0.2</v>
      </c>
      <c r="J43" s="753">
        <f t="shared" si="5"/>
        <v>0.3</v>
      </c>
      <c r="K43" s="753">
        <f t="shared" si="5"/>
        <v>0.25</v>
      </c>
      <c r="L43" s="753">
        <f t="shared" si="5"/>
        <v>0.05</v>
      </c>
      <c r="M43" s="753">
        <f t="shared" si="5"/>
        <v>0.2</v>
      </c>
      <c r="N43" s="754">
        <f t="shared" si="6"/>
        <v>1</v>
      </c>
      <c r="O43" s="755"/>
      <c r="R43" s="749">
        <f t="shared" si="7"/>
        <v>0.8</v>
      </c>
      <c r="S43" s="750">
        <f t="shared" si="8"/>
        <v>0.71500000000000008</v>
      </c>
    </row>
    <row r="44" spans="2:19">
      <c r="B44" s="751">
        <f t="shared" si="2"/>
        <v>2026</v>
      </c>
      <c r="C44" s="752">
        <f t="shared" si="3"/>
        <v>0</v>
      </c>
      <c r="D44" s="753">
        <f t="shared" si="3"/>
        <v>1</v>
      </c>
      <c r="E44" s="753">
        <f t="shared" si="3"/>
        <v>0</v>
      </c>
      <c r="F44" s="753">
        <f t="shared" si="3"/>
        <v>0</v>
      </c>
      <c r="G44" s="753">
        <f t="shared" si="3"/>
        <v>0</v>
      </c>
      <c r="H44" s="754">
        <f t="shared" si="4"/>
        <v>1</v>
      </c>
      <c r="I44" s="752">
        <f t="shared" si="5"/>
        <v>0.2</v>
      </c>
      <c r="J44" s="753">
        <f t="shared" si="5"/>
        <v>0.3</v>
      </c>
      <c r="K44" s="753">
        <f t="shared" si="5"/>
        <v>0.25</v>
      </c>
      <c r="L44" s="753">
        <f t="shared" si="5"/>
        <v>0.05</v>
      </c>
      <c r="M44" s="753">
        <f t="shared" si="5"/>
        <v>0.2</v>
      </c>
      <c r="N44" s="754">
        <f t="shared" si="6"/>
        <v>1</v>
      </c>
      <c r="O44" s="755"/>
      <c r="R44" s="749">
        <f t="shared" si="7"/>
        <v>0.8</v>
      </c>
      <c r="S44" s="750">
        <f t="shared" si="8"/>
        <v>0.71500000000000008</v>
      </c>
    </row>
    <row r="45" spans="2:19">
      <c r="B45" s="751">
        <f t="shared" si="2"/>
        <v>2027</v>
      </c>
      <c r="C45" s="752">
        <f t="shared" si="3"/>
        <v>0</v>
      </c>
      <c r="D45" s="753">
        <f t="shared" si="3"/>
        <v>1</v>
      </c>
      <c r="E45" s="753">
        <f t="shared" si="3"/>
        <v>0</v>
      </c>
      <c r="F45" s="753">
        <f t="shared" si="3"/>
        <v>0</v>
      </c>
      <c r="G45" s="753">
        <f t="shared" si="3"/>
        <v>0</v>
      </c>
      <c r="H45" s="754">
        <f t="shared" si="4"/>
        <v>1</v>
      </c>
      <c r="I45" s="752">
        <f t="shared" si="5"/>
        <v>0.2</v>
      </c>
      <c r="J45" s="753">
        <f t="shared" si="5"/>
        <v>0.3</v>
      </c>
      <c r="K45" s="753">
        <f t="shared" si="5"/>
        <v>0.25</v>
      </c>
      <c r="L45" s="753">
        <f t="shared" si="5"/>
        <v>0.05</v>
      </c>
      <c r="M45" s="753">
        <f t="shared" si="5"/>
        <v>0.2</v>
      </c>
      <c r="N45" s="754">
        <f t="shared" si="6"/>
        <v>1</v>
      </c>
      <c r="O45" s="755"/>
      <c r="R45" s="749">
        <f t="shared" si="7"/>
        <v>0.8</v>
      </c>
      <c r="S45" s="750">
        <f t="shared" si="8"/>
        <v>0.71500000000000008</v>
      </c>
    </row>
    <row r="46" spans="2:19">
      <c r="B46" s="751">
        <f t="shared" si="2"/>
        <v>2028</v>
      </c>
      <c r="C46" s="752">
        <f t="shared" si="3"/>
        <v>0</v>
      </c>
      <c r="D46" s="753">
        <f t="shared" si="3"/>
        <v>1</v>
      </c>
      <c r="E46" s="753">
        <f t="shared" si="3"/>
        <v>0</v>
      </c>
      <c r="F46" s="753">
        <f t="shared" si="3"/>
        <v>0</v>
      </c>
      <c r="G46" s="753">
        <f t="shared" si="3"/>
        <v>0</v>
      </c>
      <c r="H46" s="754">
        <f t="shared" si="4"/>
        <v>1</v>
      </c>
      <c r="I46" s="752">
        <f t="shared" si="5"/>
        <v>0.2</v>
      </c>
      <c r="J46" s="753">
        <f t="shared" si="5"/>
        <v>0.3</v>
      </c>
      <c r="K46" s="753">
        <f t="shared" si="5"/>
        <v>0.25</v>
      </c>
      <c r="L46" s="753">
        <f t="shared" si="5"/>
        <v>0.05</v>
      </c>
      <c r="M46" s="753">
        <f t="shared" si="5"/>
        <v>0.2</v>
      </c>
      <c r="N46" s="754">
        <f t="shared" si="6"/>
        <v>1</v>
      </c>
      <c r="O46" s="755"/>
      <c r="R46" s="749">
        <f t="shared" si="7"/>
        <v>0.8</v>
      </c>
      <c r="S46" s="750">
        <f t="shared" si="8"/>
        <v>0.71500000000000008</v>
      </c>
    </row>
    <row r="47" spans="2:19">
      <c r="B47" s="751">
        <f t="shared" si="2"/>
        <v>2029</v>
      </c>
      <c r="C47" s="752">
        <f t="shared" si="3"/>
        <v>0</v>
      </c>
      <c r="D47" s="753">
        <f t="shared" si="3"/>
        <v>1</v>
      </c>
      <c r="E47" s="753">
        <f t="shared" si="3"/>
        <v>0</v>
      </c>
      <c r="F47" s="753">
        <f t="shared" si="3"/>
        <v>0</v>
      </c>
      <c r="G47" s="753">
        <f t="shared" si="3"/>
        <v>0</v>
      </c>
      <c r="H47" s="754">
        <f t="shared" si="4"/>
        <v>1</v>
      </c>
      <c r="I47" s="752">
        <f t="shared" si="5"/>
        <v>0.2</v>
      </c>
      <c r="J47" s="753">
        <f t="shared" si="5"/>
        <v>0.3</v>
      </c>
      <c r="K47" s="753">
        <f t="shared" si="5"/>
        <v>0.25</v>
      </c>
      <c r="L47" s="753">
        <f t="shared" si="5"/>
        <v>0.05</v>
      </c>
      <c r="M47" s="753">
        <f t="shared" si="5"/>
        <v>0.2</v>
      </c>
      <c r="N47" s="754">
        <f t="shared" si="6"/>
        <v>1</v>
      </c>
      <c r="O47" s="755"/>
      <c r="R47" s="749">
        <f t="shared" si="7"/>
        <v>0.8</v>
      </c>
      <c r="S47" s="750">
        <f t="shared" si="8"/>
        <v>0.71500000000000008</v>
      </c>
    </row>
    <row r="48" spans="2:19">
      <c r="B48" s="751">
        <f t="shared" si="2"/>
        <v>2030</v>
      </c>
      <c r="C48" s="752">
        <f t="shared" si="3"/>
        <v>0</v>
      </c>
      <c r="D48" s="753">
        <f t="shared" si="3"/>
        <v>1</v>
      </c>
      <c r="E48" s="753">
        <f t="shared" si="3"/>
        <v>0</v>
      </c>
      <c r="F48" s="753">
        <f t="shared" si="3"/>
        <v>0</v>
      </c>
      <c r="G48" s="753">
        <f t="shared" si="3"/>
        <v>0</v>
      </c>
      <c r="H48" s="754">
        <f t="shared" si="4"/>
        <v>1</v>
      </c>
      <c r="I48" s="752">
        <f t="shared" si="5"/>
        <v>0.2</v>
      </c>
      <c r="J48" s="753">
        <f t="shared" si="5"/>
        <v>0.3</v>
      </c>
      <c r="K48" s="753">
        <f t="shared" si="5"/>
        <v>0.25</v>
      </c>
      <c r="L48" s="753">
        <f t="shared" si="5"/>
        <v>0.05</v>
      </c>
      <c r="M48" s="753">
        <f t="shared" si="5"/>
        <v>0.2</v>
      </c>
      <c r="N48" s="754">
        <f t="shared" si="6"/>
        <v>1</v>
      </c>
      <c r="O48" s="755"/>
      <c r="R48" s="749">
        <f t="shared" si="7"/>
        <v>0.8</v>
      </c>
      <c r="S48" s="750">
        <f t="shared" si="8"/>
        <v>0.71500000000000008</v>
      </c>
    </row>
    <row r="49" spans="2:19">
      <c r="B49" s="751">
        <f t="shared" si="2"/>
        <v>2031</v>
      </c>
      <c r="C49" s="752">
        <f t="shared" si="3"/>
        <v>0</v>
      </c>
      <c r="D49" s="753">
        <f t="shared" si="3"/>
        <v>1</v>
      </c>
      <c r="E49" s="753">
        <f t="shared" si="3"/>
        <v>0</v>
      </c>
      <c r="F49" s="753">
        <f t="shared" si="3"/>
        <v>0</v>
      </c>
      <c r="G49" s="753">
        <f t="shared" si="3"/>
        <v>0</v>
      </c>
      <c r="H49" s="754">
        <f t="shared" si="4"/>
        <v>1</v>
      </c>
      <c r="I49" s="752">
        <f t="shared" si="5"/>
        <v>0.2</v>
      </c>
      <c r="J49" s="753">
        <f t="shared" si="5"/>
        <v>0.3</v>
      </c>
      <c r="K49" s="753">
        <f t="shared" si="5"/>
        <v>0.25</v>
      </c>
      <c r="L49" s="753">
        <f t="shared" si="5"/>
        <v>0.05</v>
      </c>
      <c r="M49" s="753">
        <f t="shared" si="5"/>
        <v>0.2</v>
      </c>
      <c r="N49" s="754">
        <f t="shared" si="6"/>
        <v>1</v>
      </c>
      <c r="O49" s="755"/>
      <c r="R49" s="749">
        <f t="shared" si="7"/>
        <v>0.8</v>
      </c>
      <c r="S49" s="750">
        <f t="shared" si="8"/>
        <v>0.71500000000000008</v>
      </c>
    </row>
    <row r="50" spans="2:19">
      <c r="B50" s="751">
        <f t="shared" si="2"/>
        <v>2032</v>
      </c>
      <c r="C50" s="752">
        <f t="shared" si="3"/>
        <v>0</v>
      </c>
      <c r="D50" s="753">
        <f t="shared" si="3"/>
        <v>1</v>
      </c>
      <c r="E50" s="753">
        <f t="shared" si="3"/>
        <v>0</v>
      </c>
      <c r="F50" s="753">
        <f t="shared" si="3"/>
        <v>0</v>
      </c>
      <c r="G50" s="753">
        <f t="shared" si="3"/>
        <v>0</v>
      </c>
      <c r="H50" s="754">
        <f t="shared" si="4"/>
        <v>1</v>
      </c>
      <c r="I50" s="752">
        <f t="shared" si="5"/>
        <v>0.2</v>
      </c>
      <c r="J50" s="753">
        <f t="shared" si="5"/>
        <v>0.3</v>
      </c>
      <c r="K50" s="753">
        <f t="shared" si="5"/>
        <v>0.25</v>
      </c>
      <c r="L50" s="753">
        <f t="shared" si="5"/>
        <v>0.05</v>
      </c>
      <c r="M50" s="753">
        <f t="shared" si="5"/>
        <v>0.2</v>
      </c>
      <c r="N50" s="754">
        <f t="shared" si="6"/>
        <v>1</v>
      </c>
      <c r="O50" s="755"/>
      <c r="R50" s="749">
        <f t="shared" si="7"/>
        <v>0.8</v>
      </c>
      <c r="S50" s="750">
        <f t="shared" si="8"/>
        <v>0.71500000000000008</v>
      </c>
    </row>
    <row r="51" spans="2:19">
      <c r="B51" s="751">
        <f t="shared" ref="B51:B82" si="9">B50+1</f>
        <v>2033</v>
      </c>
      <c r="C51" s="752">
        <f t="shared" ref="C51:G98" si="10">C$16</f>
        <v>0</v>
      </c>
      <c r="D51" s="753">
        <f t="shared" si="10"/>
        <v>1</v>
      </c>
      <c r="E51" s="753">
        <f t="shared" si="10"/>
        <v>0</v>
      </c>
      <c r="F51" s="753">
        <f t="shared" si="10"/>
        <v>0</v>
      </c>
      <c r="G51" s="753">
        <f t="shared" si="10"/>
        <v>0</v>
      </c>
      <c r="H51" s="754">
        <f t="shared" si="4"/>
        <v>1</v>
      </c>
      <c r="I51" s="752">
        <f t="shared" ref="I51:M98" si="11">I$16</f>
        <v>0.2</v>
      </c>
      <c r="J51" s="753">
        <f t="shared" si="11"/>
        <v>0.3</v>
      </c>
      <c r="K51" s="753">
        <f t="shared" si="11"/>
        <v>0.25</v>
      </c>
      <c r="L51" s="753">
        <f t="shared" si="11"/>
        <v>0.05</v>
      </c>
      <c r="M51" s="753">
        <f t="shared" si="11"/>
        <v>0.2</v>
      </c>
      <c r="N51" s="754">
        <f t="shared" si="6"/>
        <v>1</v>
      </c>
      <c r="O51" s="755"/>
      <c r="R51" s="749">
        <f t="shared" si="7"/>
        <v>0.8</v>
      </c>
      <c r="S51" s="750">
        <f t="shared" si="8"/>
        <v>0.71500000000000008</v>
      </c>
    </row>
    <row r="52" spans="2:19">
      <c r="B52" s="751">
        <f t="shared" si="9"/>
        <v>2034</v>
      </c>
      <c r="C52" s="752">
        <f t="shared" si="10"/>
        <v>0</v>
      </c>
      <c r="D52" s="753">
        <f t="shared" si="10"/>
        <v>1</v>
      </c>
      <c r="E52" s="753">
        <f t="shared" si="10"/>
        <v>0</v>
      </c>
      <c r="F52" s="753">
        <f t="shared" si="10"/>
        <v>0</v>
      </c>
      <c r="G52" s="753">
        <f t="shared" si="10"/>
        <v>0</v>
      </c>
      <c r="H52" s="754">
        <f t="shared" si="4"/>
        <v>1</v>
      </c>
      <c r="I52" s="752">
        <f t="shared" si="11"/>
        <v>0.2</v>
      </c>
      <c r="J52" s="753">
        <f t="shared" si="11"/>
        <v>0.3</v>
      </c>
      <c r="K52" s="753">
        <f t="shared" si="11"/>
        <v>0.25</v>
      </c>
      <c r="L52" s="753">
        <f t="shared" si="11"/>
        <v>0.05</v>
      </c>
      <c r="M52" s="753">
        <f t="shared" si="11"/>
        <v>0.2</v>
      </c>
      <c r="N52" s="754">
        <f t="shared" si="6"/>
        <v>1</v>
      </c>
      <c r="O52" s="755"/>
      <c r="R52" s="749">
        <f t="shared" si="7"/>
        <v>0.8</v>
      </c>
      <c r="S52" s="750">
        <f t="shared" si="8"/>
        <v>0.71500000000000008</v>
      </c>
    </row>
    <row r="53" spans="2:19">
      <c r="B53" s="751">
        <f t="shared" si="9"/>
        <v>2035</v>
      </c>
      <c r="C53" s="752">
        <f t="shared" si="10"/>
        <v>0</v>
      </c>
      <c r="D53" s="753">
        <f t="shared" si="10"/>
        <v>1</v>
      </c>
      <c r="E53" s="753">
        <f t="shared" si="10"/>
        <v>0</v>
      </c>
      <c r="F53" s="753">
        <f t="shared" si="10"/>
        <v>0</v>
      </c>
      <c r="G53" s="753">
        <f t="shared" si="10"/>
        <v>0</v>
      </c>
      <c r="H53" s="754">
        <f t="shared" si="4"/>
        <v>1</v>
      </c>
      <c r="I53" s="752">
        <f t="shared" si="11"/>
        <v>0.2</v>
      </c>
      <c r="J53" s="753">
        <f t="shared" si="11"/>
        <v>0.3</v>
      </c>
      <c r="K53" s="753">
        <f t="shared" si="11"/>
        <v>0.25</v>
      </c>
      <c r="L53" s="753">
        <f t="shared" si="11"/>
        <v>0.05</v>
      </c>
      <c r="M53" s="753">
        <f t="shared" si="11"/>
        <v>0.2</v>
      </c>
      <c r="N53" s="754">
        <f t="shared" si="6"/>
        <v>1</v>
      </c>
      <c r="O53" s="755"/>
      <c r="R53" s="749">
        <f t="shared" si="7"/>
        <v>0.8</v>
      </c>
      <c r="S53" s="750">
        <f t="shared" si="8"/>
        <v>0.71500000000000008</v>
      </c>
    </row>
    <row r="54" spans="2:19">
      <c r="B54" s="751">
        <f t="shared" si="9"/>
        <v>2036</v>
      </c>
      <c r="C54" s="752">
        <f t="shared" si="10"/>
        <v>0</v>
      </c>
      <c r="D54" s="753">
        <f t="shared" si="10"/>
        <v>1</v>
      </c>
      <c r="E54" s="753">
        <f t="shared" si="10"/>
        <v>0</v>
      </c>
      <c r="F54" s="753">
        <f t="shared" si="10"/>
        <v>0</v>
      </c>
      <c r="G54" s="753">
        <f t="shared" si="10"/>
        <v>0</v>
      </c>
      <c r="H54" s="754">
        <f t="shared" si="4"/>
        <v>1</v>
      </c>
      <c r="I54" s="752">
        <f t="shared" si="11"/>
        <v>0.2</v>
      </c>
      <c r="J54" s="753">
        <f t="shared" si="11"/>
        <v>0.3</v>
      </c>
      <c r="K54" s="753">
        <f t="shared" si="11"/>
        <v>0.25</v>
      </c>
      <c r="L54" s="753">
        <f t="shared" si="11"/>
        <v>0.05</v>
      </c>
      <c r="M54" s="753">
        <f t="shared" si="11"/>
        <v>0.2</v>
      </c>
      <c r="N54" s="754">
        <f t="shared" si="6"/>
        <v>1</v>
      </c>
      <c r="O54" s="755"/>
      <c r="R54" s="749">
        <f t="shared" si="7"/>
        <v>0.8</v>
      </c>
      <c r="S54" s="750">
        <f t="shared" si="8"/>
        <v>0.71500000000000008</v>
      </c>
    </row>
    <row r="55" spans="2:19">
      <c r="B55" s="751">
        <f t="shared" si="9"/>
        <v>2037</v>
      </c>
      <c r="C55" s="752">
        <f t="shared" si="10"/>
        <v>0</v>
      </c>
      <c r="D55" s="753">
        <f t="shared" si="10"/>
        <v>1</v>
      </c>
      <c r="E55" s="753">
        <f t="shared" si="10"/>
        <v>0</v>
      </c>
      <c r="F55" s="753">
        <f t="shared" si="10"/>
        <v>0</v>
      </c>
      <c r="G55" s="753">
        <f t="shared" si="10"/>
        <v>0</v>
      </c>
      <c r="H55" s="754">
        <f t="shared" si="4"/>
        <v>1</v>
      </c>
      <c r="I55" s="752">
        <f t="shared" si="11"/>
        <v>0.2</v>
      </c>
      <c r="J55" s="753">
        <f t="shared" si="11"/>
        <v>0.3</v>
      </c>
      <c r="K55" s="753">
        <f t="shared" si="11"/>
        <v>0.25</v>
      </c>
      <c r="L55" s="753">
        <f t="shared" si="11"/>
        <v>0.05</v>
      </c>
      <c r="M55" s="753">
        <f t="shared" si="11"/>
        <v>0.2</v>
      </c>
      <c r="N55" s="754">
        <f t="shared" si="6"/>
        <v>1</v>
      </c>
      <c r="O55" s="755"/>
      <c r="R55" s="749">
        <f t="shared" si="7"/>
        <v>0.8</v>
      </c>
      <c r="S55" s="750">
        <f t="shared" si="8"/>
        <v>0.71500000000000008</v>
      </c>
    </row>
    <row r="56" spans="2:19">
      <c r="B56" s="751">
        <f t="shared" si="9"/>
        <v>2038</v>
      </c>
      <c r="C56" s="752">
        <f t="shared" si="10"/>
        <v>0</v>
      </c>
      <c r="D56" s="753">
        <f t="shared" si="10"/>
        <v>1</v>
      </c>
      <c r="E56" s="753">
        <f t="shared" si="10"/>
        <v>0</v>
      </c>
      <c r="F56" s="753">
        <f t="shared" si="10"/>
        <v>0</v>
      </c>
      <c r="G56" s="753">
        <f t="shared" si="10"/>
        <v>0</v>
      </c>
      <c r="H56" s="754">
        <f t="shared" si="4"/>
        <v>1</v>
      </c>
      <c r="I56" s="752">
        <f t="shared" si="11"/>
        <v>0.2</v>
      </c>
      <c r="J56" s="753">
        <f t="shared" si="11"/>
        <v>0.3</v>
      </c>
      <c r="K56" s="753">
        <f t="shared" si="11"/>
        <v>0.25</v>
      </c>
      <c r="L56" s="753">
        <f t="shared" si="11"/>
        <v>0.05</v>
      </c>
      <c r="M56" s="753">
        <f t="shared" si="11"/>
        <v>0.2</v>
      </c>
      <c r="N56" s="754">
        <f t="shared" si="6"/>
        <v>1</v>
      </c>
      <c r="O56" s="755"/>
      <c r="R56" s="749">
        <f t="shared" si="7"/>
        <v>0.8</v>
      </c>
      <c r="S56" s="750">
        <f t="shared" si="8"/>
        <v>0.71500000000000008</v>
      </c>
    </row>
    <row r="57" spans="2:19">
      <c r="B57" s="751">
        <f t="shared" si="9"/>
        <v>2039</v>
      </c>
      <c r="C57" s="752">
        <f t="shared" si="10"/>
        <v>0</v>
      </c>
      <c r="D57" s="753">
        <f t="shared" si="10"/>
        <v>1</v>
      </c>
      <c r="E57" s="753">
        <f t="shared" si="10"/>
        <v>0</v>
      </c>
      <c r="F57" s="753">
        <f t="shared" si="10"/>
        <v>0</v>
      </c>
      <c r="G57" s="753">
        <f t="shared" si="10"/>
        <v>0</v>
      </c>
      <c r="H57" s="754">
        <f t="shared" si="4"/>
        <v>1</v>
      </c>
      <c r="I57" s="752">
        <f t="shared" si="11"/>
        <v>0.2</v>
      </c>
      <c r="J57" s="753">
        <f t="shared" si="11"/>
        <v>0.3</v>
      </c>
      <c r="K57" s="753">
        <f t="shared" si="11"/>
        <v>0.25</v>
      </c>
      <c r="L57" s="753">
        <f t="shared" si="11"/>
        <v>0.05</v>
      </c>
      <c r="M57" s="753">
        <f t="shared" si="11"/>
        <v>0.2</v>
      </c>
      <c r="N57" s="754">
        <f t="shared" si="6"/>
        <v>1</v>
      </c>
      <c r="O57" s="755"/>
      <c r="R57" s="749">
        <f t="shared" si="7"/>
        <v>0.8</v>
      </c>
      <c r="S57" s="750">
        <f t="shared" si="8"/>
        <v>0.71500000000000008</v>
      </c>
    </row>
    <row r="58" spans="2:19">
      <c r="B58" s="751">
        <f t="shared" si="9"/>
        <v>2040</v>
      </c>
      <c r="C58" s="752">
        <f t="shared" si="10"/>
        <v>0</v>
      </c>
      <c r="D58" s="753">
        <f t="shared" si="10"/>
        <v>1</v>
      </c>
      <c r="E58" s="753">
        <f t="shared" si="10"/>
        <v>0</v>
      </c>
      <c r="F58" s="753">
        <f t="shared" si="10"/>
        <v>0</v>
      </c>
      <c r="G58" s="753">
        <f t="shared" si="10"/>
        <v>0</v>
      </c>
      <c r="H58" s="754">
        <f t="shared" si="4"/>
        <v>1</v>
      </c>
      <c r="I58" s="752">
        <f t="shared" si="11"/>
        <v>0.2</v>
      </c>
      <c r="J58" s="753">
        <f t="shared" si="11"/>
        <v>0.3</v>
      </c>
      <c r="K58" s="753">
        <f t="shared" si="11"/>
        <v>0.25</v>
      </c>
      <c r="L58" s="753">
        <f t="shared" si="11"/>
        <v>0.05</v>
      </c>
      <c r="M58" s="753">
        <f t="shared" si="11"/>
        <v>0.2</v>
      </c>
      <c r="N58" s="754">
        <f t="shared" si="6"/>
        <v>1</v>
      </c>
      <c r="O58" s="755"/>
      <c r="R58" s="749">
        <f t="shared" si="7"/>
        <v>0.8</v>
      </c>
      <c r="S58" s="750">
        <f t="shared" si="8"/>
        <v>0.71500000000000008</v>
      </c>
    </row>
    <row r="59" spans="2:19">
      <c r="B59" s="751">
        <f t="shared" si="9"/>
        <v>2041</v>
      </c>
      <c r="C59" s="752">
        <f t="shared" si="10"/>
        <v>0</v>
      </c>
      <c r="D59" s="753">
        <f t="shared" si="10"/>
        <v>1</v>
      </c>
      <c r="E59" s="753">
        <f t="shared" si="10"/>
        <v>0</v>
      </c>
      <c r="F59" s="753">
        <f t="shared" si="10"/>
        <v>0</v>
      </c>
      <c r="G59" s="753">
        <f t="shared" si="10"/>
        <v>0</v>
      </c>
      <c r="H59" s="754">
        <f t="shared" si="4"/>
        <v>1</v>
      </c>
      <c r="I59" s="752">
        <f t="shared" si="11"/>
        <v>0.2</v>
      </c>
      <c r="J59" s="753">
        <f t="shared" si="11"/>
        <v>0.3</v>
      </c>
      <c r="K59" s="753">
        <f t="shared" si="11"/>
        <v>0.25</v>
      </c>
      <c r="L59" s="753">
        <f t="shared" si="11"/>
        <v>0.05</v>
      </c>
      <c r="M59" s="753">
        <f t="shared" si="11"/>
        <v>0.2</v>
      </c>
      <c r="N59" s="754">
        <f t="shared" si="6"/>
        <v>1</v>
      </c>
      <c r="O59" s="755"/>
      <c r="R59" s="749">
        <f t="shared" si="7"/>
        <v>0.8</v>
      </c>
      <c r="S59" s="750">
        <f t="shared" si="8"/>
        <v>0.71500000000000008</v>
      </c>
    </row>
    <row r="60" spans="2:19">
      <c r="B60" s="751">
        <f t="shared" si="9"/>
        <v>2042</v>
      </c>
      <c r="C60" s="752">
        <f t="shared" si="10"/>
        <v>0</v>
      </c>
      <c r="D60" s="753">
        <f t="shared" si="10"/>
        <v>1</v>
      </c>
      <c r="E60" s="753">
        <f t="shared" si="10"/>
        <v>0</v>
      </c>
      <c r="F60" s="753">
        <f t="shared" si="10"/>
        <v>0</v>
      </c>
      <c r="G60" s="753">
        <f t="shared" si="10"/>
        <v>0</v>
      </c>
      <c r="H60" s="754">
        <f t="shared" si="4"/>
        <v>1</v>
      </c>
      <c r="I60" s="752">
        <f t="shared" si="11"/>
        <v>0.2</v>
      </c>
      <c r="J60" s="753">
        <f t="shared" si="11"/>
        <v>0.3</v>
      </c>
      <c r="K60" s="753">
        <f t="shared" si="11"/>
        <v>0.25</v>
      </c>
      <c r="L60" s="753">
        <f t="shared" si="11"/>
        <v>0.05</v>
      </c>
      <c r="M60" s="753">
        <f t="shared" si="11"/>
        <v>0.2</v>
      </c>
      <c r="N60" s="754">
        <f t="shared" si="6"/>
        <v>1</v>
      </c>
      <c r="O60" s="755"/>
      <c r="R60" s="749">
        <f t="shared" si="7"/>
        <v>0.8</v>
      </c>
      <c r="S60" s="750">
        <f t="shared" si="8"/>
        <v>0.71500000000000008</v>
      </c>
    </row>
    <row r="61" spans="2:19">
      <c r="B61" s="751">
        <f t="shared" si="9"/>
        <v>2043</v>
      </c>
      <c r="C61" s="752">
        <f t="shared" si="10"/>
        <v>0</v>
      </c>
      <c r="D61" s="753">
        <f t="shared" si="10"/>
        <v>1</v>
      </c>
      <c r="E61" s="753">
        <f t="shared" si="10"/>
        <v>0</v>
      </c>
      <c r="F61" s="753">
        <f t="shared" si="10"/>
        <v>0</v>
      </c>
      <c r="G61" s="753">
        <f t="shared" si="10"/>
        <v>0</v>
      </c>
      <c r="H61" s="754">
        <f t="shared" si="4"/>
        <v>1</v>
      </c>
      <c r="I61" s="752">
        <f t="shared" si="11"/>
        <v>0.2</v>
      </c>
      <c r="J61" s="753">
        <f t="shared" si="11"/>
        <v>0.3</v>
      </c>
      <c r="K61" s="753">
        <f t="shared" si="11"/>
        <v>0.25</v>
      </c>
      <c r="L61" s="753">
        <f t="shared" si="11"/>
        <v>0.05</v>
      </c>
      <c r="M61" s="753">
        <f t="shared" si="11"/>
        <v>0.2</v>
      </c>
      <c r="N61" s="754">
        <f t="shared" si="6"/>
        <v>1</v>
      </c>
      <c r="O61" s="755"/>
      <c r="R61" s="749">
        <f t="shared" si="7"/>
        <v>0.8</v>
      </c>
      <c r="S61" s="750">
        <f t="shared" si="8"/>
        <v>0.71500000000000008</v>
      </c>
    </row>
    <row r="62" spans="2:19">
      <c r="B62" s="751">
        <f t="shared" si="9"/>
        <v>2044</v>
      </c>
      <c r="C62" s="752">
        <f t="shared" si="10"/>
        <v>0</v>
      </c>
      <c r="D62" s="753">
        <f t="shared" si="10"/>
        <v>1</v>
      </c>
      <c r="E62" s="753">
        <f t="shared" si="10"/>
        <v>0</v>
      </c>
      <c r="F62" s="753">
        <f t="shared" si="10"/>
        <v>0</v>
      </c>
      <c r="G62" s="753">
        <f t="shared" si="10"/>
        <v>0</v>
      </c>
      <c r="H62" s="754">
        <f t="shared" si="4"/>
        <v>1</v>
      </c>
      <c r="I62" s="752">
        <f t="shared" si="11"/>
        <v>0.2</v>
      </c>
      <c r="J62" s="753">
        <f t="shared" si="11"/>
        <v>0.3</v>
      </c>
      <c r="K62" s="753">
        <f t="shared" si="11"/>
        <v>0.25</v>
      </c>
      <c r="L62" s="753">
        <f t="shared" si="11"/>
        <v>0.05</v>
      </c>
      <c r="M62" s="753">
        <f t="shared" si="11"/>
        <v>0.2</v>
      </c>
      <c r="N62" s="754">
        <f t="shared" si="6"/>
        <v>1</v>
      </c>
      <c r="O62" s="755"/>
      <c r="R62" s="749">
        <f t="shared" si="7"/>
        <v>0.8</v>
      </c>
      <c r="S62" s="750">
        <f t="shared" si="8"/>
        <v>0.71500000000000008</v>
      </c>
    </row>
    <row r="63" spans="2:19">
      <c r="B63" s="751">
        <f t="shared" si="9"/>
        <v>2045</v>
      </c>
      <c r="C63" s="752">
        <f t="shared" si="10"/>
        <v>0</v>
      </c>
      <c r="D63" s="753">
        <f t="shared" si="10"/>
        <v>1</v>
      </c>
      <c r="E63" s="753">
        <f t="shared" si="10"/>
        <v>0</v>
      </c>
      <c r="F63" s="753">
        <f t="shared" si="10"/>
        <v>0</v>
      </c>
      <c r="G63" s="753">
        <f t="shared" si="10"/>
        <v>0</v>
      </c>
      <c r="H63" s="754">
        <f t="shared" si="4"/>
        <v>1</v>
      </c>
      <c r="I63" s="752">
        <f t="shared" si="11"/>
        <v>0.2</v>
      </c>
      <c r="J63" s="753">
        <f t="shared" si="11"/>
        <v>0.3</v>
      </c>
      <c r="K63" s="753">
        <f t="shared" si="11"/>
        <v>0.25</v>
      </c>
      <c r="L63" s="753">
        <f t="shared" si="11"/>
        <v>0.05</v>
      </c>
      <c r="M63" s="753">
        <f t="shared" si="11"/>
        <v>0.2</v>
      </c>
      <c r="N63" s="754">
        <f t="shared" si="6"/>
        <v>1</v>
      </c>
      <c r="O63" s="755"/>
      <c r="R63" s="749">
        <f t="shared" si="7"/>
        <v>0.8</v>
      </c>
      <c r="S63" s="750">
        <f t="shared" si="8"/>
        <v>0.71500000000000008</v>
      </c>
    </row>
    <row r="64" spans="2:19">
      <c r="B64" s="751">
        <f t="shared" si="9"/>
        <v>2046</v>
      </c>
      <c r="C64" s="752">
        <f t="shared" si="10"/>
        <v>0</v>
      </c>
      <c r="D64" s="753">
        <f t="shared" si="10"/>
        <v>1</v>
      </c>
      <c r="E64" s="753">
        <f t="shared" si="10"/>
        <v>0</v>
      </c>
      <c r="F64" s="753">
        <f t="shared" si="10"/>
        <v>0</v>
      </c>
      <c r="G64" s="753">
        <f t="shared" si="10"/>
        <v>0</v>
      </c>
      <c r="H64" s="754">
        <f t="shared" si="4"/>
        <v>1</v>
      </c>
      <c r="I64" s="752">
        <f t="shared" si="11"/>
        <v>0.2</v>
      </c>
      <c r="J64" s="753">
        <f t="shared" si="11"/>
        <v>0.3</v>
      </c>
      <c r="K64" s="753">
        <f t="shared" si="11"/>
        <v>0.25</v>
      </c>
      <c r="L64" s="753">
        <f t="shared" si="11"/>
        <v>0.05</v>
      </c>
      <c r="M64" s="753">
        <f t="shared" si="11"/>
        <v>0.2</v>
      </c>
      <c r="N64" s="754">
        <f t="shared" si="6"/>
        <v>1</v>
      </c>
      <c r="O64" s="755"/>
      <c r="R64" s="749">
        <f t="shared" si="7"/>
        <v>0.8</v>
      </c>
      <c r="S64" s="750">
        <f t="shared" si="8"/>
        <v>0.71500000000000008</v>
      </c>
    </row>
    <row r="65" spans="2:19">
      <c r="B65" s="751">
        <f t="shared" si="9"/>
        <v>2047</v>
      </c>
      <c r="C65" s="752">
        <f t="shared" si="10"/>
        <v>0</v>
      </c>
      <c r="D65" s="753">
        <f t="shared" si="10"/>
        <v>1</v>
      </c>
      <c r="E65" s="753">
        <f t="shared" si="10"/>
        <v>0</v>
      </c>
      <c r="F65" s="753">
        <f t="shared" si="10"/>
        <v>0</v>
      </c>
      <c r="G65" s="753">
        <f t="shared" si="10"/>
        <v>0</v>
      </c>
      <c r="H65" s="754">
        <f t="shared" si="4"/>
        <v>1</v>
      </c>
      <c r="I65" s="752">
        <f t="shared" si="11"/>
        <v>0.2</v>
      </c>
      <c r="J65" s="753">
        <f t="shared" si="11"/>
        <v>0.3</v>
      </c>
      <c r="K65" s="753">
        <f t="shared" si="11"/>
        <v>0.25</v>
      </c>
      <c r="L65" s="753">
        <f t="shared" si="11"/>
        <v>0.05</v>
      </c>
      <c r="M65" s="753">
        <f t="shared" si="11"/>
        <v>0.2</v>
      </c>
      <c r="N65" s="754">
        <f t="shared" si="6"/>
        <v>1</v>
      </c>
      <c r="O65" s="755"/>
      <c r="R65" s="749">
        <f t="shared" si="7"/>
        <v>0.8</v>
      </c>
      <c r="S65" s="750">
        <f t="shared" si="8"/>
        <v>0.71500000000000008</v>
      </c>
    </row>
    <row r="66" spans="2:19">
      <c r="B66" s="751">
        <f t="shared" si="9"/>
        <v>2048</v>
      </c>
      <c r="C66" s="752">
        <f t="shared" si="10"/>
        <v>0</v>
      </c>
      <c r="D66" s="753">
        <f t="shared" si="10"/>
        <v>1</v>
      </c>
      <c r="E66" s="753">
        <f t="shared" si="10"/>
        <v>0</v>
      </c>
      <c r="F66" s="753">
        <f t="shared" si="10"/>
        <v>0</v>
      </c>
      <c r="G66" s="753">
        <f t="shared" si="10"/>
        <v>0</v>
      </c>
      <c r="H66" s="754">
        <f t="shared" si="4"/>
        <v>1</v>
      </c>
      <c r="I66" s="752">
        <f t="shared" si="11"/>
        <v>0.2</v>
      </c>
      <c r="J66" s="753">
        <f t="shared" si="11"/>
        <v>0.3</v>
      </c>
      <c r="K66" s="753">
        <f t="shared" si="11"/>
        <v>0.25</v>
      </c>
      <c r="L66" s="753">
        <f t="shared" si="11"/>
        <v>0.05</v>
      </c>
      <c r="M66" s="753">
        <f t="shared" si="11"/>
        <v>0.2</v>
      </c>
      <c r="N66" s="754">
        <f t="shared" si="6"/>
        <v>1</v>
      </c>
      <c r="O66" s="755"/>
      <c r="R66" s="749">
        <f t="shared" si="7"/>
        <v>0.8</v>
      </c>
      <c r="S66" s="750">
        <f t="shared" si="8"/>
        <v>0.71500000000000008</v>
      </c>
    </row>
    <row r="67" spans="2:19">
      <c r="B67" s="751">
        <f t="shared" si="9"/>
        <v>2049</v>
      </c>
      <c r="C67" s="752">
        <f t="shared" si="10"/>
        <v>0</v>
      </c>
      <c r="D67" s="753">
        <f t="shared" si="10"/>
        <v>1</v>
      </c>
      <c r="E67" s="753">
        <f t="shared" si="10"/>
        <v>0</v>
      </c>
      <c r="F67" s="753">
        <f t="shared" si="10"/>
        <v>0</v>
      </c>
      <c r="G67" s="753">
        <f t="shared" si="10"/>
        <v>0</v>
      </c>
      <c r="H67" s="754">
        <f t="shared" si="4"/>
        <v>1</v>
      </c>
      <c r="I67" s="752">
        <f t="shared" si="11"/>
        <v>0.2</v>
      </c>
      <c r="J67" s="753">
        <f t="shared" si="11"/>
        <v>0.3</v>
      </c>
      <c r="K67" s="753">
        <f t="shared" si="11"/>
        <v>0.25</v>
      </c>
      <c r="L67" s="753">
        <f t="shared" si="11"/>
        <v>0.05</v>
      </c>
      <c r="M67" s="753">
        <f t="shared" si="11"/>
        <v>0.2</v>
      </c>
      <c r="N67" s="754">
        <f t="shared" si="6"/>
        <v>1</v>
      </c>
      <c r="O67" s="755"/>
      <c r="R67" s="749">
        <f t="shared" si="7"/>
        <v>0.8</v>
      </c>
      <c r="S67" s="750">
        <f t="shared" si="8"/>
        <v>0.71500000000000008</v>
      </c>
    </row>
    <row r="68" spans="2:19">
      <c r="B68" s="751">
        <f t="shared" si="9"/>
        <v>2050</v>
      </c>
      <c r="C68" s="752">
        <f t="shared" si="10"/>
        <v>0</v>
      </c>
      <c r="D68" s="753">
        <f t="shared" si="10"/>
        <v>1</v>
      </c>
      <c r="E68" s="753">
        <f t="shared" si="10"/>
        <v>0</v>
      </c>
      <c r="F68" s="753">
        <f t="shared" si="10"/>
        <v>0</v>
      </c>
      <c r="G68" s="753">
        <f t="shared" si="10"/>
        <v>0</v>
      </c>
      <c r="H68" s="754">
        <f t="shared" si="4"/>
        <v>1</v>
      </c>
      <c r="I68" s="752">
        <f t="shared" si="11"/>
        <v>0.2</v>
      </c>
      <c r="J68" s="753">
        <f t="shared" si="11"/>
        <v>0.3</v>
      </c>
      <c r="K68" s="753">
        <f t="shared" si="11"/>
        <v>0.25</v>
      </c>
      <c r="L68" s="753">
        <f t="shared" si="11"/>
        <v>0.05</v>
      </c>
      <c r="M68" s="753">
        <f t="shared" si="11"/>
        <v>0.2</v>
      </c>
      <c r="N68" s="754">
        <f t="shared" si="6"/>
        <v>1</v>
      </c>
      <c r="O68" s="755"/>
      <c r="R68" s="749">
        <f t="shared" si="7"/>
        <v>0.8</v>
      </c>
      <c r="S68" s="750">
        <f t="shared" si="8"/>
        <v>0.71500000000000008</v>
      </c>
    </row>
    <row r="69" spans="2:19">
      <c r="B69" s="751">
        <f t="shared" si="9"/>
        <v>2051</v>
      </c>
      <c r="C69" s="752">
        <f t="shared" si="10"/>
        <v>0</v>
      </c>
      <c r="D69" s="753">
        <f t="shared" si="10"/>
        <v>1</v>
      </c>
      <c r="E69" s="753">
        <f t="shared" si="10"/>
        <v>0</v>
      </c>
      <c r="F69" s="753">
        <f t="shared" si="10"/>
        <v>0</v>
      </c>
      <c r="G69" s="753">
        <f t="shared" si="10"/>
        <v>0</v>
      </c>
      <c r="H69" s="754">
        <f t="shared" si="4"/>
        <v>1</v>
      </c>
      <c r="I69" s="752">
        <f t="shared" si="11"/>
        <v>0.2</v>
      </c>
      <c r="J69" s="753">
        <f t="shared" si="11"/>
        <v>0.3</v>
      </c>
      <c r="K69" s="753">
        <f t="shared" si="11"/>
        <v>0.25</v>
      </c>
      <c r="L69" s="753">
        <f t="shared" si="11"/>
        <v>0.05</v>
      </c>
      <c r="M69" s="753">
        <f t="shared" si="11"/>
        <v>0.2</v>
      </c>
      <c r="N69" s="754">
        <f t="shared" si="6"/>
        <v>1</v>
      </c>
      <c r="O69" s="755"/>
      <c r="R69" s="749">
        <f t="shared" si="7"/>
        <v>0.8</v>
      </c>
      <c r="S69" s="750">
        <f t="shared" si="8"/>
        <v>0.71500000000000008</v>
      </c>
    </row>
    <row r="70" spans="2:19">
      <c r="B70" s="751">
        <f t="shared" si="9"/>
        <v>2052</v>
      </c>
      <c r="C70" s="752">
        <f t="shared" si="10"/>
        <v>0</v>
      </c>
      <c r="D70" s="753">
        <f t="shared" si="10"/>
        <v>1</v>
      </c>
      <c r="E70" s="753">
        <f t="shared" si="10"/>
        <v>0</v>
      </c>
      <c r="F70" s="753">
        <f t="shared" si="10"/>
        <v>0</v>
      </c>
      <c r="G70" s="753">
        <f t="shared" si="10"/>
        <v>0</v>
      </c>
      <c r="H70" s="754">
        <f t="shared" si="4"/>
        <v>1</v>
      </c>
      <c r="I70" s="752">
        <f t="shared" si="11"/>
        <v>0.2</v>
      </c>
      <c r="J70" s="753">
        <f t="shared" si="11"/>
        <v>0.3</v>
      </c>
      <c r="K70" s="753">
        <f t="shared" si="11"/>
        <v>0.25</v>
      </c>
      <c r="L70" s="753">
        <f t="shared" si="11"/>
        <v>0.05</v>
      </c>
      <c r="M70" s="753">
        <f t="shared" si="11"/>
        <v>0.2</v>
      </c>
      <c r="N70" s="754">
        <f t="shared" si="6"/>
        <v>1</v>
      </c>
      <c r="O70" s="755"/>
      <c r="R70" s="749">
        <f t="shared" si="7"/>
        <v>0.8</v>
      </c>
      <c r="S70" s="750">
        <f t="shared" si="8"/>
        <v>0.71500000000000008</v>
      </c>
    </row>
    <row r="71" spans="2:19">
      <c r="B71" s="751">
        <f t="shared" si="9"/>
        <v>2053</v>
      </c>
      <c r="C71" s="752">
        <f t="shared" si="10"/>
        <v>0</v>
      </c>
      <c r="D71" s="753">
        <f t="shared" si="10"/>
        <v>1</v>
      </c>
      <c r="E71" s="753">
        <f t="shared" si="10"/>
        <v>0</v>
      </c>
      <c r="F71" s="753">
        <f t="shared" si="10"/>
        <v>0</v>
      </c>
      <c r="G71" s="753">
        <f t="shared" si="10"/>
        <v>0</v>
      </c>
      <c r="H71" s="754">
        <f t="shared" si="4"/>
        <v>1</v>
      </c>
      <c r="I71" s="752">
        <f t="shared" si="11"/>
        <v>0.2</v>
      </c>
      <c r="J71" s="753">
        <f t="shared" si="11"/>
        <v>0.3</v>
      </c>
      <c r="K71" s="753">
        <f t="shared" si="11"/>
        <v>0.25</v>
      </c>
      <c r="L71" s="753">
        <f t="shared" si="11"/>
        <v>0.05</v>
      </c>
      <c r="M71" s="753">
        <f t="shared" si="11"/>
        <v>0.2</v>
      </c>
      <c r="N71" s="754">
        <f t="shared" si="6"/>
        <v>1</v>
      </c>
      <c r="O71" s="755"/>
      <c r="R71" s="749">
        <f t="shared" si="7"/>
        <v>0.8</v>
      </c>
      <c r="S71" s="750">
        <f t="shared" si="8"/>
        <v>0.71500000000000008</v>
      </c>
    </row>
    <row r="72" spans="2:19">
      <c r="B72" s="751">
        <f t="shared" si="9"/>
        <v>2054</v>
      </c>
      <c r="C72" s="752">
        <f t="shared" si="10"/>
        <v>0</v>
      </c>
      <c r="D72" s="753">
        <f t="shared" si="10"/>
        <v>1</v>
      </c>
      <c r="E72" s="753">
        <f t="shared" si="10"/>
        <v>0</v>
      </c>
      <c r="F72" s="753">
        <f t="shared" si="10"/>
        <v>0</v>
      </c>
      <c r="G72" s="753">
        <f t="shared" si="10"/>
        <v>0</v>
      </c>
      <c r="H72" s="754">
        <f t="shared" si="4"/>
        <v>1</v>
      </c>
      <c r="I72" s="752">
        <f t="shared" si="11"/>
        <v>0.2</v>
      </c>
      <c r="J72" s="753">
        <f t="shared" si="11"/>
        <v>0.3</v>
      </c>
      <c r="K72" s="753">
        <f t="shared" si="11"/>
        <v>0.25</v>
      </c>
      <c r="L72" s="753">
        <f t="shared" si="11"/>
        <v>0.05</v>
      </c>
      <c r="M72" s="753">
        <f t="shared" si="11"/>
        <v>0.2</v>
      </c>
      <c r="N72" s="754">
        <f t="shared" si="6"/>
        <v>1</v>
      </c>
      <c r="O72" s="755"/>
      <c r="R72" s="749">
        <f t="shared" si="7"/>
        <v>0.8</v>
      </c>
      <c r="S72" s="750">
        <f t="shared" si="8"/>
        <v>0.71500000000000008</v>
      </c>
    </row>
    <row r="73" spans="2:19">
      <c r="B73" s="751">
        <f t="shared" si="9"/>
        <v>2055</v>
      </c>
      <c r="C73" s="752">
        <f t="shared" si="10"/>
        <v>0</v>
      </c>
      <c r="D73" s="753">
        <f t="shared" si="10"/>
        <v>1</v>
      </c>
      <c r="E73" s="753">
        <f t="shared" si="10"/>
        <v>0</v>
      </c>
      <c r="F73" s="753">
        <f t="shared" si="10"/>
        <v>0</v>
      </c>
      <c r="G73" s="753">
        <f t="shared" si="10"/>
        <v>0</v>
      </c>
      <c r="H73" s="754">
        <f t="shared" si="4"/>
        <v>1</v>
      </c>
      <c r="I73" s="752">
        <f t="shared" si="11"/>
        <v>0.2</v>
      </c>
      <c r="J73" s="753">
        <f t="shared" si="11"/>
        <v>0.3</v>
      </c>
      <c r="K73" s="753">
        <f t="shared" si="11"/>
        <v>0.25</v>
      </c>
      <c r="L73" s="753">
        <f t="shared" si="11"/>
        <v>0.05</v>
      </c>
      <c r="M73" s="753">
        <f t="shared" si="11"/>
        <v>0.2</v>
      </c>
      <c r="N73" s="754">
        <f t="shared" si="6"/>
        <v>1</v>
      </c>
      <c r="O73" s="755"/>
      <c r="R73" s="749">
        <f t="shared" si="7"/>
        <v>0.8</v>
      </c>
      <c r="S73" s="750">
        <f t="shared" si="8"/>
        <v>0.71500000000000008</v>
      </c>
    </row>
    <row r="74" spans="2:19">
      <c r="B74" s="751">
        <f t="shared" si="9"/>
        <v>2056</v>
      </c>
      <c r="C74" s="752">
        <f t="shared" si="10"/>
        <v>0</v>
      </c>
      <c r="D74" s="753">
        <f t="shared" si="10"/>
        <v>1</v>
      </c>
      <c r="E74" s="753">
        <f t="shared" si="10"/>
        <v>0</v>
      </c>
      <c r="F74" s="753">
        <f t="shared" si="10"/>
        <v>0</v>
      </c>
      <c r="G74" s="753">
        <f t="shared" si="10"/>
        <v>0</v>
      </c>
      <c r="H74" s="754">
        <f t="shared" si="4"/>
        <v>1</v>
      </c>
      <c r="I74" s="752">
        <f t="shared" si="11"/>
        <v>0.2</v>
      </c>
      <c r="J74" s="753">
        <f t="shared" si="11"/>
        <v>0.3</v>
      </c>
      <c r="K74" s="753">
        <f t="shared" si="11"/>
        <v>0.25</v>
      </c>
      <c r="L74" s="753">
        <f t="shared" si="11"/>
        <v>0.05</v>
      </c>
      <c r="M74" s="753">
        <f t="shared" si="11"/>
        <v>0.2</v>
      </c>
      <c r="N74" s="754">
        <f t="shared" si="6"/>
        <v>1</v>
      </c>
      <c r="O74" s="755"/>
      <c r="R74" s="749">
        <f t="shared" si="7"/>
        <v>0.8</v>
      </c>
      <c r="S74" s="750">
        <f t="shared" si="8"/>
        <v>0.71500000000000008</v>
      </c>
    </row>
    <row r="75" spans="2:19">
      <c r="B75" s="751">
        <f t="shared" si="9"/>
        <v>2057</v>
      </c>
      <c r="C75" s="752">
        <f t="shared" si="10"/>
        <v>0</v>
      </c>
      <c r="D75" s="753">
        <f t="shared" si="10"/>
        <v>1</v>
      </c>
      <c r="E75" s="753">
        <f t="shared" si="10"/>
        <v>0</v>
      </c>
      <c r="F75" s="753">
        <f t="shared" si="10"/>
        <v>0</v>
      </c>
      <c r="G75" s="753">
        <f t="shared" si="10"/>
        <v>0</v>
      </c>
      <c r="H75" s="754">
        <f t="shared" si="4"/>
        <v>1</v>
      </c>
      <c r="I75" s="752">
        <f t="shared" si="11"/>
        <v>0.2</v>
      </c>
      <c r="J75" s="753">
        <f t="shared" si="11"/>
        <v>0.3</v>
      </c>
      <c r="K75" s="753">
        <f t="shared" si="11"/>
        <v>0.25</v>
      </c>
      <c r="L75" s="753">
        <f t="shared" si="11"/>
        <v>0.05</v>
      </c>
      <c r="M75" s="753">
        <f t="shared" si="11"/>
        <v>0.2</v>
      </c>
      <c r="N75" s="754">
        <f t="shared" si="6"/>
        <v>1</v>
      </c>
      <c r="O75" s="755"/>
      <c r="R75" s="749">
        <f t="shared" si="7"/>
        <v>0.8</v>
      </c>
      <c r="S75" s="750">
        <f t="shared" si="8"/>
        <v>0.71500000000000008</v>
      </c>
    </row>
    <row r="76" spans="2:19">
      <c r="B76" s="751">
        <f t="shared" si="9"/>
        <v>2058</v>
      </c>
      <c r="C76" s="752">
        <f t="shared" si="10"/>
        <v>0</v>
      </c>
      <c r="D76" s="753">
        <f t="shared" si="10"/>
        <v>1</v>
      </c>
      <c r="E76" s="753">
        <f t="shared" si="10"/>
        <v>0</v>
      </c>
      <c r="F76" s="753">
        <f t="shared" si="10"/>
        <v>0</v>
      </c>
      <c r="G76" s="753">
        <f t="shared" si="10"/>
        <v>0</v>
      </c>
      <c r="H76" s="754">
        <f t="shared" si="4"/>
        <v>1</v>
      </c>
      <c r="I76" s="752">
        <f t="shared" si="11"/>
        <v>0.2</v>
      </c>
      <c r="J76" s="753">
        <f t="shared" si="11"/>
        <v>0.3</v>
      </c>
      <c r="K76" s="753">
        <f t="shared" si="11"/>
        <v>0.25</v>
      </c>
      <c r="L76" s="753">
        <f t="shared" si="11"/>
        <v>0.05</v>
      </c>
      <c r="M76" s="753">
        <f t="shared" si="11"/>
        <v>0.2</v>
      </c>
      <c r="N76" s="754">
        <f t="shared" si="6"/>
        <v>1</v>
      </c>
      <c r="O76" s="755"/>
      <c r="R76" s="749">
        <f t="shared" si="7"/>
        <v>0.8</v>
      </c>
      <c r="S76" s="750">
        <f t="shared" si="8"/>
        <v>0.71500000000000008</v>
      </c>
    </row>
    <row r="77" spans="2:19">
      <c r="B77" s="751">
        <f t="shared" si="9"/>
        <v>2059</v>
      </c>
      <c r="C77" s="752">
        <f t="shared" si="10"/>
        <v>0</v>
      </c>
      <c r="D77" s="753">
        <f t="shared" si="10"/>
        <v>1</v>
      </c>
      <c r="E77" s="753">
        <f t="shared" si="10"/>
        <v>0</v>
      </c>
      <c r="F77" s="753">
        <f t="shared" si="10"/>
        <v>0</v>
      </c>
      <c r="G77" s="753">
        <f t="shared" si="10"/>
        <v>0</v>
      </c>
      <c r="H77" s="754">
        <f t="shared" si="4"/>
        <v>1</v>
      </c>
      <c r="I77" s="752">
        <f t="shared" si="11"/>
        <v>0.2</v>
      </c>
      <c r="J77" s="753">
        <f t="shared" si="11"/>
        <v>0.3</v>
      </c>
      <c r="K77" s="753">
        <f t="shared" si="11"/>
        <v>0.25</v>
      </c>
      <c r="L77" s="753">
        <f t="shared" si="11"/>
        <v>0.05</v>
      </c>
      <c r="M77" s="753">
        <f t="shared" si="11"/>
        <v>0.2</v>
      </c>
      <c r="N77" s="754">
        <f t="shared" si="6"/>
        <v>1</v>
      </c>
      <c r="O77" s="755"/>
      <c r="R77" s="749">
        <f t="shared" si="7"/>
        <v>0.8</v>
      </c>
      <c r="S77" s="750">
        <f t="shared" si="8"/>
        <v>0.71500000000000008</v>
      </c>
    </row>
    <row r="78" spans="2:19">
      <c r="B78" s="751">
        <f t="shared" si="9"/>
        <v>2060</v>
      </c>
      <c r="C78" s="752">
        <f t="shared" si="10"/>
        <v>0</v>
      </c>
      <c r="D78" s="753">
        <f t="shared" si="10"/>
        <v>1</v>
      </c>
      <c r="E78" s="753">
        <f t="shared" si="10"/>
        <v>0</v>
      </c>
      <c r="F78" s="753">
        <f t="shared" si="10"/>
        <v>0</v>
      </c>
      <c r="G78" s="753">
        <f t="shared" si="10"/>
        <v>0</v>
      </c>
      <c r="H78" s="754">
        <f t="shared" si="4"/>
        <v>1</v>
      </c>
      <c r="I78" s="752">
        <f t="shared" si="11"/>
        <v>0.2</v>
      </c>
      <c r="J78" s="753">
        <f t="shared" si="11"/>
        <v>0.3</v>
      </c>
      <c r="K78" s="753">
        <f t="shared" si="11"/>
        <v>0.25</v>
      </c>
      <c r="L78" s="753">
        <f t="shared" si="11"/>
        <v>0.05</v>
      </c>
      <c r="M78" s="753">
        <f t="shared" si="11"/>
        <v>0.2</v>
      </c>
      <c r="N78" s="754">
        <f t="shared" si="6"/>
        <v>1</v>
      </c>
      <c r="O78" s="755"/>
      <c r="R78" s="749">
        <f t="shared" si="7"/>
        <v>0.8</v>
      </c>
      <c r="S78" s="750">
        <f t="shared" si="8"/>
        <v>0.71500000000000008</v>
      </c>
    </row>
    <row r="79" spans="2:19">
      <c r="B79" s="751">
        <f t="shared" si="9"/>
        <v>2061</v>
      </c>
      <c r="C79" s="752">
        <f t="shared" si="10"/>
        <v>0</v>
      </c>
      <c r="D79" s="753">
        <f t="shared" si="10"/>
        <v>1</v>
      </c>
      <c r="E79" s="753">
        <f t="shared" si="10"/>
        <v>0</v>
      </c>
      <c r="F79" s="753">
        <f t="shared" si="10"/>
        <v>0</v>
      </c>
      <c r="G79" s="753">
        <f t="shared" si="10"/>
        <v>0</v>
      </c>
      <c r="H79" s="754">
        <f t="shared" si="4"/>
        <v>1</v>
      </c>
      <c r="I79" s="752">
        <f t="shared" si="11"/>
        <v>0.2</v>
      </c>
      <c r="J79" s="753">
        <f t="shared" si="11"/>
        <v>0.3</v>
      </c>
      <c r="K79" s="753">
        <f t="shared" si="11"/>
        <v>0.25</v>
      </c>
      <c r="L79" s="753">
        <f t="shared" si="11"/>
        <v>0.05</v>
      </c>
      <c r="M79" s="753">
        <f t="shared" si="11"/>
        <v>0.2</v>
      </c>
      <c r="N79" s="754">
        <f t="shared" si="6"/>
        <v>1</v>
      </c>
      <c r="O79" s="755"/>
      <c r="R79" s="749">
        <f t="shared" si="7"/>
        <v>0.8</v>
      </c>
      <c r="S79" s="750">
        <f t="shared" si="8"/>
        <v>0.71500000000000008</v>
      </c>
    </row>
    <row r="80" spans="2:19">
      <c r="B80" s="751">
        <f t="shared" si="9"/>
        <v>2062</v>
      </c>
      <c r="C80" s="752">
        <f t="shared" si="10"/>
        <v>0</v>
      </c>
      <c r="D80" s="753">
        <f t="shared" si="10"/>
        <v>1</v>
      </c>
      <c r="E80" s="753">
        <f t="shared" si="10"/>
        <v>0</v>
      </c>
      <c r="F80" s="753">
        <f t="shared" si="10"/>
        <v>0</v>
      </c>
      <c r="G80" s="753">
        <f t="shared" si="10"/>
        <v>0</v>
      </c>
      <c r="H80" s="754">
        <f t="shared" si="4"/>
        <v>1</v>
      </c>
      <c r="I80" s="752">
        <f t="shared" si="11"/>
        <v>0.2</v>
      </c>
      <c r="J80" s="753">
        <f t="shared" si="11"/>
        <v>0.3</v>
      </c>
      <c r="K80" s="753">
        <f t="shared" si="11"/>
        <v>0.25</v>
      </c>
      <c r="L80" s="753">
        <f t="shared" si="11"/>
        <v>0.05</v>
      </c>
      <c r="M80" s="753">
        <f t="shared" si="11"/>
        <v>0.2</v>
      </c>
      <c r="N80" s="754">
        <f t="shared" si="6"/>
        <v>1</v>
      </c>
      <c r="O80" s="755"/>
      <c r="R80" s="749">
        <f t="shared" si="7"/>
        <v>0.8</v>
      </c>
      <c r="S80" s="750">
        <f t="shared" si="8"/>
        <v>0.71500000000000008</v>
      </c>
    </row>
    <row r="81" spans="2:19">
      <c r="B81" s="751">
        <f t="shared" si="9"/>
        <v>2063</v>
      </c>
      <c r="C81" s="752">
        <f t="shared" si="10"/>
        <v>0</v>
      </c>
      <c r="D81" s="753">
        <f t="shared" si="10"/>
        <v>1</v>
      </c>
      <c r="E81" s="753">
        <f t="shared" si="10"/>
        <v>0</v>
      </c>
      <c r="F81" s="753">
        <f t="shared" si="10"/>
        <v>0</v>
      </c>
      <c r="G81" s="753">
        <f t="shared" si="10"/>
        <v>0</v>
      </c>
      <c r="H81" s="754">
        <f t="shared" si="4"/>
        <v>1</v>
      </c>
      <c r="I81" s="752">
        <f t="shared" si="11"/>
        <v>0.2</v>
      </c>
      <c r="J81" s="753">
        <f t="shared" si="11"/>
        <v>0.3</v>
      </c>
      <c r="K81" s="753">
        <f t="shared" si="11"/>
        <v>0.25</v>
      </c>
      <c r="L81" s="753">
        <f t="shared" si="11"/>
        <v>0.05</v>
      </c>
      <c r="M81" s="753">
        <f t="shared" si="11"/>
        <v>0.2</v>
      </c>
      <c r="N81" s="754">
        <f t="shared" si="6"/>
        <v>1</v>
      </c>
      <c r="O81" s="755"/>
      <c r="R81" s="749">
        <f t="shared" si="7"/>
        <v>0.8</v>
      </c>
      <c r="S81" s="750">
        <f t="shared" si="8"/>
        <v>0.71500000000000008</v>
      </c>
    </row>
    <row r="82" spans="2:19">
      <c r="B82" s="751">
        <f t="shared" si="9"/>
        <v>2064</v>
      </c>
      <c r="C82" s="752">
        <f t="shared" si="10"/>
        <v>0</v>
      </c>
      <c r="D82" s="753">
        <f t="shared" si="10"/>
        <v>1</v>
      </c>
      <c r="E82" s="753">
        <f t="shared" si="10"/>
        <v>0</v>
      </c>
      <c r="F82" s="753">
        <f t="shared" si="10"/>
        <v>0</v>
      </c>
      <c r="G82" s="753">
        <f t="shared" si="10"/>
        <v>0</v>
      </c>
      <c r="H82" s="754">
        <f t="shared" si="4"/>
        <v>1</v>
      </c>
      <c r="I82" s="752">
        <f t="shared" si="11"/>
        <v>0.2</v>
      </c>
      <c r="J82" s="753">
        <f t="shared" si="11"/>
        <v>0.3</v>
      </c>
      <c r="K82" s="753">
        <f t="shared" si="11"/>
        <v>0.25</v>
      </c>
      <c r="L82" s="753">
        <f t="shared" si="11"/>
        <v>0.05</v>
      </c>
      <c r="M82" s="753">
        <f t="shared" si="11"/>
        <v>0.2</v>
      </c>
      <c r="N82" s="754">
        <f t="shared" si="6"/>
        <v>1</v>
      </c>
      <c r="O82" s="755"/>
      <c r="R82" s="749">
        <f t="shared" si="7"/>
        <v>0.8</v>
      </c>
      <c r="S82" s="750">
        <f t="shared" si="8"/>
        <v>0.71500000000000008</v>
      </c>
    </row>
    <row r="83" spans="2:19">
      <c r="B83" s="751">
        <f t="shared" ref="B83:B98" si="12">B82+1</f>
        <v>2065</v>
      </c>
      <c r="C83" s="752">
        <f t="shared" si="10"/>
        <v>0</v>
      </c>
      <c r="D83" s="753">
        <f t="shared" si="10"/>
        <v>1</v>
      </c>
      <c r="E83" s="753">
        <f t="shared" si="10"/>
        <v>0</v>
      </c>
      <c r="F83" s="753">
        <f t="shared" si="10"/>
        <v>0</v>
      </c>
      <c r="G83" s="753">
        <f t="shared" si="10"/>
        <v>0</v>
      </c>
      <c r="H83" s="754">
        <f t="shared" ref="H83:H98" si="13">SUM(C83:G83)</f>
        <v>1</v>
      </c>
      <c r="I83" s="752">
        <f t="shared" si="11"/>
        <v>0.2</v>
      </c>
      <c r="J83" s="753">
        <f t="shared" si="11"/>
        <v>0.3</v>
      </c>
      <c r="K83" s="753">
        <f t="shared" si="11"/>
        <v>0.25</v>
      </c>
      <c r="L83" s="753">
        <f t="shared" si="11"/>
        <v>0.05</v>
      </c>
      <c r="M83" s="753">
        <f t="shared" si="11"/>
        <v>0.2</v>
      </c>
      <c r="N83" s="754">
        <f t="shared" ref="N83:N98" si="14">SUM(I83:M83)</f>
        <v>1</v>
      </c>
      <c r="O83" s="755"/>
      <c r="R83" s="749">
        <f t="shared" ref="R83:R98" si="15">C83*C$13+D83*D$13+E83*E$13+F83*F$13+G83*G$13</f>
        <v>0.8</v>
      </c>
      <c r="S83" s="750">
        <f t="shared" ref="S83:S98" si="16">I83*I$13+J83*J$13+K83*K$13+L83*L$13+M83*M$13</f>
        <v>0.71500000000000008</v>
      </c>
    </row>
    <row r="84" spans="2:19">
      <c r="B84" s="751">
        <f t="shared" si="12"/>
        <v>2066</v>
      </c>
      <c r="C84" s="752">
        <f t="shared" si="10"/>
        <v>0</v>
      </c>
      <c r="D84" s="753">
        <f t="shared" si="10"/>
        <v>1</v>
      </c>
      <c r="E84" s="753">
        <f t="shared" si="10"/>
        <v>0</v>
      </c>
      <c r="F84" s="753">
        <f t="shared" si="10"/>
        <v>0</v>
      </c>
      <c r="G84" s="753">
        <f t="shared" si="10"/>
        <v>0</v>
      </c>
      <c r="H84" s="754">
        <f t="shared" si="13"/>
        <v>1</v>
      </c>
      <c r="I84" s="752">
        <f t="shared" si="11"/>
        <v>0.2</v>
      </c>
      <c r="J84" s="753">
        <f t="shared" si="11"/>
        <v>0.3</v>
      </c>
      <c r="K84" s="753">
        <f t="shared" si="11"/>
        <v>0.25</v>
      </c>
      <c r="L84" s="753">
        <f t="shared" si="11"/>
        <v>0.05</v>
      </c>
      <c r="M84" s="753">
        <f t="shared" si="11"/>
        <v>0.2</v>
      </c>
      <c r="N84" s="754">
        <f t="shared" si="14"/>
        <v>1</v>
      </c>
      <c r="O84" s="755"/>
      <c r="R84" s="749">
        <f t="shared" si="15"/>
        <v>0.8</v>
      </c>
      <c r="S84" s="750">
        <f t="shared" si="16"/>
        <v>0.71500000000000008</v>
      </c>
    </row>
    <row r="85" spans="2:19">
      <c r="B85" s="751">
        <f t="shared" si="12"/>
        <v>2067</v>
      </c>
      <c r="C85" s="752">
        <f t="shared" si="10"/>
        <v>0</v>
      </c>
      <c r="D85" s="753">
        <f t="shared" si="10"/>
        <v>1</v>
      </c>
      <c r="E85" s="753">
        <f t="shared" si="10"/>
        <v>0</v>
      </c>
      <c r="F85" s="753">
        <f t="shared" si="10"/>
        <v>0</v>
      </c>
      <c r="G85" s="753">
        <f t="shared" si="10"/>
        <v>0</v>
      </c>
      <c r="H85" s="754">
        <f t="shared" si="13"/>
        <v>1</v>
      </c>
      <c r="I85" s="752">
        <f t="shared" si="11"/>
        <v>0.2</v>
      </c>
      <c r="J85" s="753">
        <f t="shared" si="11"/>
        <v>0.3</v>
      </c>
      <c r="K85" s="753">
        <f t="shared" si="11"/>
        <v>0.25</v>
      </c>
      <c r="L85" s="753">
        <f t="shared" si="11"/>
        <v>0.05</v>
      </c>
      <c r="M85" s="753">
        <f t="shared" si="11"/>
        <v>0.2</v>
      </c>
      <c r="N85" s="754">
        <f t="shared" si="14"/>
        <v>1</v>
      </c>
      <c r="O85" s="755"/>
      <c r="R85" s="749">
        <f t="shared" si="15"/>
        <v>0.8</v>
      </c>
      <c r="S85" s="750">
        <f t="shared" si="16"/>
        <v>0.71500000000000008</v>
      </c>
    </row>
    <row r="86" spans="2:19">
      <c r="B86" s="751">
        <f t="shared" si="12"/>
        <v>2068</v>
      </c>
      <c r="C86" s="752">
        <f t="shared" si="10"/>
        <v>0</v>
      </c>
      <c r="D86" s="753">
        <f t="shared" si="10"/>
        <v>1</v>
      </c>
      <c r="E86" s="753">
        <f t="shared" si="10"/>
        <v>0</v>
      </c>
      <c r="F86" s="753">
        <f t="shared" si="10"/>
        <v>0</v>
      </c>
      <c r="G86" s="753">
        <f t="shared" si="10"/>
        <v>0</v>
      </c>
      <c r="H86" s="754">
        <f t="shared" si="13"/>
        <v>1</v>
      </c>
      <c r="I86" s="752">
        <f t="shared" si="11"/>
        <v>0.2</v>
      </c>
      <c r="J86" s="753">
        <f t="shared" si="11"/>
        <v>0.3</v>
      </c>
      <c r="K86" s="753">
        <f t="shared" si="11"/>
        <v>0.25</v>
      </c>
      <c r="L86" s="753">
        <f t="shared" si="11"/>
        <v>0.05</v>
      </c>
      <c r="M86" s="753">
        <f t="shared" si="11"/>
        <v>0.2</v>
      </c>
      <c r="N86" s="754">
        <f t="shared" si="14"/>
        <v>1</v>
      </c>
      <c r="O86" s="755"/>
      <c r="R86" s="749">
        <f t="shared" si="15"/>
        <v>0.8</v>
      </c>
      <c r="S86" s="750">
        <f t="shared" si="16"/>
        <v>0.71500000000000008</v>
      </c>
    </row>
    <row r="87" spans="2:19">
      <c r="B87" s="751">
        <f t="shared" si="12"/>
        <v>2069</v>
      </c>
      <c r="C87" s="752">
        <f t="shared" si="10"/>
        <v>0</v>
      </c>
      <c r="D87" s="753">
        <f t="shared" si="10"/>
        <v>1</v>
      </c>
      <c r="E87" s="753">
        <f t="shared" si="10"/>
        <v>0</v>
      </c>
      <c r="F87" s="753">
        <f t="shared" si="10"/>
        <v>0</v>
      </c>
      <c r="G87" s="753">
        <f t="shared" si="10"/>
        <v>0</v>
      </c>
      <c r="H87" s="754">
        <f t="shared" si="13"/>
        <v>1</v>
      </c>
      <c r="I87" s="752">
        <f t="shared" si="11"/>
        <v>0.2</v>
      </c>
      <c r="J87" s="753">
        <f t="shared" si="11"/>
        <v>0.3</v>
      </c>
      <c r="K87" s="753">
        <f t="shared" si="11"/>
        <v>0.25</v>
      </c>
      <c r="L87" s="753">
        <f t="shared" si="11"/>
        <v>0.05</v>
      </c>
      <c r="M87" s="753">
        <f t="shared" si="11"/>
        <v>0.2</v>
      </c>
      <c r="N87" s="754">
        <f t="shared" si="14"/>
        <v>1</v>
      </c>
      <c r="O87" s="755"/>
      <c r="R87" s="749">
        <f t="shared" si="15"/>
        <v>0.8</v>
      </c>
      <c r="S87" s="750">
        <f t="shared" si="16"/>
        <v>0.71500000000000008</v>
      </c>
    </row>
    <row r="88" spans="2:19">
      <c r="B88" s="751">
        <f t="shared" si="12"/>
        <v>2070</v>
      </c>
      <c r="C88" s="752">
        <f t="shared" si="10"/>
        <v>0</v>
      </c>
      <c r="D88" s="753">
        <f t="shared" si="10"/>
        <v>1</v>
      </c>
      <c r="E88" s="753">
        <f t="shared" si="10"/>
        <v>0</v>
      </c>
      <c r="F88" s="753">
        <f t="shared" si="10"/>
        <v>0</v>
      </c>
      <c r="G88" s="753">
        <f t="shared" si="10"/>
        <v>0</v>
      </c>
      <c r="H88" s="754">
        <f t="shared" si="13"/>
        <v>1</v>
      </c>
      <c r="I88" s="752">
        <f t="shared" si="11"/>
        <v>0.2</v>
      </c>
      <c r="J88" s="753">
        <f t="shared" si="11"/>
        <v>0.3</v>
      </c>
      <c r="K88" s="753">
        <f t="shared" si="11"/>
        <v>0.25</v>
      </c>
      <c r="L88" s="753">
        <f t="shared" si="11"/>
        <v>0.05</v>
      </c>
      <c r="M88" s="753">
        <f t="shared" si="11"/>
        <v>0.2</v>
      </c>
      <c r="N88" s="754">
        <f t="shared" si="14"/>
        <v>1</v>
      </c>
      <c r="O88" s="755"/>
      <c r="R88" s="749">
        <f t="shared" si="15"/>
        <v>0.8</v>
      </c>
      <c r="S88" s="750">
        <f t="shared" si="16"/>
        <v>0.71500000000000008</v>
      </c>
    </row>
    <row r="89" spans="2:19">
      <c r="B89" s="751">
        <f t="shared" si="12"/>
        <v>2071</v>
      </c>
      <c r="C89" s="752">
        <f t="shared" si="10"/>
        <v>0</v>
      </c>
      <c r="D89" s="753">
        <f t="shared" si="10"/>
        <v>1</v>
      </c>
      <c r="E89" s="753">
        <f t="shared" si="10"/>
        <v>0</v>
      </c>
      <c r="F89" s="753">
        <f t="shared" si="10"/>
        <v>0</v>
      </c>
      <c r="G89" s="753">
        <f t="shared" si="10"/>
        <v>0</v>
      </c>
      <c r="H89" s="754">
        <f t="shared" si="13"/>
        <v>1</v>
      </c>
      <c r="I89" s="752">
        <f t="shared" si="11"/>
        <v>0.2</v>
      </c>
      <c r="J89" s="753">
        <f t="shared" si="11"/>
        <v>0.3</v>
      </c>
      <c r="K89" s="753">
        <f t="shared" si="11"/>
        <v>0.25</v>
      </c>
      <c r="L89" s="753">
        <f t="shared" si="11"/>
        <v>0.05</v>
      </c>
      <c r="M89" s="753">
        <f t="shared" si="11"/>
        <v>0.2</v>
      </c>
      <c r="N89" s="754">
        <f t="shared" si="14"/>
        <v>1</v>
      </c>
      <c r="O89" s="755"/>
      <c r="R89" s="749">
        <f t="shared" si="15"/>
        <v>0.8</v>
      </c>
      <c r="S89" s="750">
        <f t="shared" si="16"/>
        <v>0.71500000000000008</v>
      </c>
    </row>
    <row r="90" spans="2:19">
      <c r="B90" s="751">
        <f t="shared" si="12"/>
        <v>2072</v>
      </c>
      <c r="C90" s="752">
        <f t="shared" si="10"/>
        <v>0</v>
      </c>
      <c r="D90" s="753">
        <f t="shared" si="10"/>
        <v>1</v>
      </c>
      <c r="E90" s="753">
        <f t="shared" si="10"/>
        <v>0</v>
      </c>
      <c r="F90" s="753">
        <f t="shared" si="10"/>
        <v>0</v>
      </c>
      <c r="G90" s="753">
        <f t="shared" si="10"/>
        <v>0</v>
      </c>
      <c r="H90" s="754">
        <f t="shared" si="13"/>
        <v>1</v>
      </c>
      <c r="I90" s="752">
        <f t="shared" si="11"/>
        <v>0.2</v>
      </c>
      <c r="J90" s="753">
        <f t="shared" si="11"/>
        <v>0.3</v>
      </c>
      <c r="K90" s="753">
        <f t="shared" si="11"/>
        <v>0.25</v>
      </c>
      <c r="L90" s="753">
        <f t="shared" si="11"/>
        <v>0.05</v>
      </c>
      <c r="M90" s="753">
        <f t="shared" si="11"/>
        <v>0.2</v>
      </c>
      <c r="N90" s="754">
        <f t="shared" si="14"/>
        <v>1</v>
      </c>
      <c r="O90" s="755"/>
      <c r="R90" s="749">
        <f t="shared" si="15"/>
        <v>0.8</v>
      </c>
      <c r="S90" s="750">
        <f t="shared" si="16"/>
        <v>0.71500000000000008</v>
      </c>
    </row>
    <row r="91" spans="2:19">
      <c r="B91" s="751">
        <f t="shared" si="12"/>
        <v>2073</v>
      </c>
      <c r="C91" s="752">
        <f t="shared" si="10"/>
        <v>0</v>
      </c>
      <c r="D91" s="753">
        <f t="shared" si="10"/>
        <v>1</v>
      </c>
      <c r="E91" s="753">
        <f t="shared" si="10"/>
        <v>0</v>
      </c>
      <c r="F91" s="753">
        <f t="shared" si="10"/>
        <v>0</v>
      </c>
      <c r="G91" s="753">
        <f t="shared" si="10"/>
        <v>0</v>
      </c>
      <c r="H91" s="754">
        <f t="shared" si="13"/>
        <v>1</v>
      </c>
      <c r="I91" s="752">
        <f t="shared" si="11"/>
        <v>0.2</v>
      </c>
      <c r="J91" s="753">
        <f t="shared" si="11"/>
        <v>0.3</v>
      </c>
      <c r="K91" s="753">
        <f t="shared" si="11"/>
        <v>0.25</v>
      </c>
      <c r="L91" s="753">
        <f t="shared" si="11"/>
        <v>0.05</v>
      </c>
      <c r="M91" s="753">
        <f t="shared" si="11"/>
        <v>0.2</v>
      </c>
      <c r="N91" s="754">
        <f t="shared" si="14"/>
        <v>1</v>
      </c>
      <c r="O91" s="755"/>
      <c r="R91" s="749">
        <f t="shared" si="15"/>
        <v>0.8</v>
      </c>
      <c r="S91" s="750">
        <f t="shared" si="16"/>
        <v>0.71500000000000008</v>
      </c>
    </row>
    <row r="92" spans="2:19">
      <c r="B92" s="751">
        <f t="shared" si="12"/>
        <v>2074</v>
      </c>
      <c r="C92" s="752">
        <f t="shared" si="10"/>
        <v>0</v>
      </c>
      <c r="D92" s="753">
        <f t="shared" si="10"/>
        <v>1</v>
      </c>
      <c r="E92" s="753">
        <f t="shared" si="10"/>
        <v>0</v>
      </c>
      <c r="F92" s="753">
        <f t="shared" si="10"/>
        <v>0</v>
      </c>
      <c r="G92" s="753">
        <f t="shared" si="10"/>
        <v>0</v>
      </c>
      <c r="H92" s="754">
        <f t="shared" si="13"/>
        <v>1</v>
      </c>
      <c r="I92" s="752">
        <f t="shared" si="11"/>
        <v>0.2</v>
      </c>
      <c r="J92" s="753">
        <f t="shared" si="11"/>
        <v>0.3</v>
      </c>
      <c r="K92" s="753">
        <f t="shared" si="11"/>
        <v>0.25</v>
      </c>
      <c r="L92" s="753">
        <f t="shared" si="11"/>
        <v>0.05</v>
      </c>
      <c r="M92" s="753">
        <f t="shared" si="11"/>
        <v>0.2</v>
      </c>
      <c r="N92" s="754">
        <f t="shared" si="14"/>
        <v>1</v>
      </c>
      <c r="O92" s="755"/>
      <c r="R92" s="749">
        <f t="shared" si="15"/>
        <v>0.8</v>
      </c>
      <c r="S92" s="750">
        <f t="shared" si="16"/>
        <v>0.71500000000000008</v>
      </c>
    </row>
    <row r="93" spans="2:19">
      <c r="B93" s="751">
        <f t="shared" si="12"/>
        <v>2075</v>
      </c>
      <c r="C93" s="752">
        <f t="shared" si="10"/>
        <v>0</v>
      </c>
      <c r="D93" s="753">
        <f t="shared" si="10"/>
        <v>1</v>
      </c>
      <c r="E93" s="753">
        <f t="shared" si="10"/>
        <v>0</v>
      </c>
      <c r="F93" s="753">
        <f t="shared" si="10"/>
        <v>0</v>
      </c>
      <c r="G93" s="753">
        <f t="shared" si="10"/>
        <v>0</v>
      </c>
      <c r="H93" s="754">
        <f t="shared" si="13"/>
        <v>1</v>
      </c>
      <c r="I93" s="752">
        <f t="shared" si="11"/>
        <v>0.2</v>
      </c>
      <c r="J93" s="753">
        <f t="shared" si="11"/>
        <v>0.3</v>
      </c>
      <c r="K93" s="753">
        <f t="shared" si="11"/>
        <v>0.25</v>
      </c>
      <c r="L93" s="753">
        <f t="shared" si="11"/>
        <v>0.05</v>
      </c>
      <c r="M93" s="753">
        <f t="shared" si="11"/>
        <v>0.2</v>
      </c>
      <c r="N93" s="754">
        <f t="shared" si="14"/>
        <v>1</v>
      </c>
      <c r="O93" s="755"/>
      <c r="R93" s="749">
        <f t="shared" si="15"/>
        <v>0.8</v>
      </c>
      <c r="S93" s="750">
        <f t="shared" si="16"/>
        <v>0.71500000000000008</v>
      </c>
    </row>
    <row r="94" spans="2:19">
      <c r="B94" s="751">
        <f t="shared" si="12"/>
        <v>2076</v>
      </c>
      <c r="C94" s="752">
        <f t="shared" si="10"/>
        <v>0</v>
      </c>
      <c r="D94" s="753">
        <f t="shared" si="10"/>
        <v>1</v>
      </c>
      <c r="E94" s="753">
        <f t="shared" si="10"/>
        <v>0</v>
      </c>
      <c r="F94" s="753">
        <f t="shared" si="10"/>
        <v>0</v>
      </c>
      <c r="G94" s="753">
        <f t="shared" si="10"/>
        <v>0</v>
      </c>
      <c r="H94" s="754">
        <f t="shared" si="13"/>
        <v>1</v>
      </c>
      <c r="I94" s="752">
        <f t="shared" si="11"/>
        <v>0.2</v>
      </c>
      <c r="J94" s="753">
        <f t="shared" si="11"/>
        <v>0.3</v>
      </c>
      <c r="K94" s="753">
        <f t="shared" si="11"/>
        <v>0.25</v>
      </c>
      <c r="L94" s="753">
        <f t="shared" si="11"/>
        <v>0.05</v>
      </c>
      <c r="M94" s="753">
        <f t="shared" si="11"/>
        <v>0.2</v>
      </c>
      <c r="N94" s="754">
        <f t="shared" si="14"/>
        <v>1</v>
      </c>
      <c r="O94" s="755"/>
      <c r="R94" s="749">
        <f t="shared" si="15"/>
        <v>0.8</v>
      </c>
      <c r="S94" s="750">
        <f t="shared" si="16"/>
        <v>0.71500000000000008</v>
      </c>
    </row>
    <row r="95" spans="2:19">
      <c r="B95" s="751">
        <f t="shared" si="12"/>
        <v>2077</v>
      </c>
      <c r="C95" s="752">
        <f t="shared" si="10"/>
        <v>0</v>
      </c>
      <c r="D95" s="753">
        <f t="shared" si="10"/>
        <v>1</v>
      </c>
      <c r="E95" s="753">
        <f t="shared" si="10"/>
        <v>0</v>
      </c>
      <c r="F95" s="753">
        <f t="shared" si="10"/>
        <v>0</v>
      </c>
      <c r="G95" s="753">
        <f t="shared" si="10"/>
        <v>0</v>
      </c>
      <c r="H95" s="754">
        <f t="shared" si="13"/>
        <v>1</v>
      </c>
      <c r="I95" s="752">
        <f t="shared" si="11"/>
        <v>0.2</v>
      </c>
      <c r="J95" s="753">
        <f t="shared" si="11"/>
        <v>0.3</v>
      </c>
      <c r="K95" s="753">
        <f t="shared" si="11"/>
        <v>0.25</v>
      </c>
      <c r="L95" s="753">
        <f t="shared" si="11"/>
        <v>0.05</v>
      </c>
      <c r="M95" s="753">
        <f t="shared" si="11"/>
        <v>0.2</v>
      </c>
      <c r="N95" s="754">
        <f t="shared" si="14"/>
        <v>1</v>
      </c>
      <c r="O95" s="755"/>
      <c r="R95" s="749">
        <f t="shared" si="15"/>
        <v>0.8</v>
      </c>
      <c r="S95" s="750">
        <f t="shared" si="16"/>
        <v>0.71500000000000008</v>
      </c>
    </row>
    <row r="96" spans="2:19">
      <c r="B96" s="751">
        <f t="shared" si="12"/>
        <v>2078</v>
      </c>
      <c r="C96" s="752">
        <f t="shared" si="10"/>
        <v>0</v>
      </c>
      <c r="D96" s="753">
        <f t="shared" si="10"/>
        <v>1</v>
      </c>
      <c r="E96" s="753">
        <f t="shared" si="10"/>
        <v>0</v>
      </c>
      <c r="F96" s="753">
        <f t="shared" si="10"/>
        <v>0</v>
      </c>
      <c r="G96" s="753">
        <f t="shared" si="10"/>
        <v>0</v>
      </c>
      <c r="H96" s="754">
        <f t="shared" si="13"/>
        <v>1</v>
      </c>
      <c r="I96" s="752">
        <f t="shared" si="11"/>
        <v>0.2</v>
      </c>
      <c r="J96" s="753">
        <f t="shared" si="11"/>
        <v>0.3</v>
      </c>
      <c r="K96" s="753">
        <f t="shared" si="11"/>
        <v>0.25</v>
      </c>
      <c r="L96" s="753">
        <f t="shared" si="11"/>
        <v>0.05</v>
      </c>
      <c r="M96" s="753">
        <f t="shared" si="11"/>
        <v>0.2</v>
      </c>
      <c r="N96" s="754">
        <f t="shared" si="14"/>
        <v>1</v>
      </c>
      <c r="O96" s="755"/>
      <c r="R96" s="749">
        <f t="shared" si="15"/>
        <v>0.8</v>
      </c>
      <c r="S96" s="750">
        <f t="shared" si="16"/>
        <v>0.71500000000000008</v>
      </c>
    </row>
    <row r="97" spans="2:19">
      <c r="B97" s="751">
        <f t="shared" si="12"/>
        <v>2079</v>
      </c>
      <c r="C97" s="752">
        <f t="shared" si="10"/>
        <v>0</v>
      </c>
      <c r="D97" s="753">
        <f t="shared" si="10"/>
        <v>1</v>
      </c>
      <c r="E97" s="753">
        <f t="shared" si="10"/>
        <v>0</v>
      </c>
      <c r="F97" s="753">
        <f t="shared" si="10"/>
        <v>0</v>
      </c>
      <c r="G97" s="753">
        <f t="shared" si="10"/>
        <v>0</v>
      </c>
      <c r="H97" s="754">
        <f t="shared" si="13"/>
        <v>1</v>
      </c>
      <c r="I97" s="752">
        <f t="shared" si="11"/>
        <v>0.2</v>
      </c>
      <c r="J97" s="753">
        <f t="shared" si="11"/>
        <v>0.3</v>
      </c>
      <c r="K97" s="753">
        <f t="shared" si="11"/>
        <v>0.25</v>
      </c>
      <c r="L97" s="753">
        <f t="shared" si="11"/>
        <v>0.05</v>
      </c>
      <c r="M97" s="753">
        <f t="shared" si="11"/>
        <v>0.2</v>
      </c>
      <c r="N97" s="754">
        <f t="shared" si="14"/>
        <v>1</v>
      </c>
      <c r="O97" s="755"/>
      <c r="R97" s="749">
        <f t="shared" si="15"/>
        <v>0.8</v>
      </c>
      <c r="S97" s="750">
        <f t="shared" si="16"/>
        <v>0.71500000000000008</v>
      </c>
    </row>
    <row r="98" spans="2:19" ht="13.5" thickBot="1">
      <c r="B98" s="756">
        <f t="shared" si="12"/>
        <v>2080</v>
      </c>
      <c r="C98" s="757">
        <f t="shared" si="10"/>
        <v>0</v>
      </c>
      <c r="D98" s="758">
        <f t="shared" si="10"/>
        <v>1</v>
      </c>
      <c r="E98" s="758">
        <f t="shared" si="10"/>
        <v>0</v>
      </c>
      <c r="F98" s="758">
        <f t="shared" si="10"/>
        <v>0</v>
      </c>
      <c r="G98" s="758">
        <f t="shared" si="10"/>
        <v>0</v>
      </c>
      <c r="H98" s="759">
        <f t="shared" si="13"/>
        <v>1</v>
      </c>
      <c r="I98" s="757">
        <f t="shared" si="11"/>
        <v>0.2</v>
      </c>
      <c r="J98" s="758">
        <f t="shared" si="11"/>
        <v>0.3</v>
      </c>
      <c r="K98" s="758">
        <f t="shared" si="11"/>
        <v>0.25</v>
      </c>
      <c r="L98" s="758">
        <f t="shared" si="11"/>
        <v>0.05</v>
      </c>
      <c r="M98" s="758">
        <f t="shared" si="11"/>
        <v>0.2</v>
      </c>
      <c r="N98" s="759">
        <f t="shared" si="14"/>
        <v>1</v>
      </c>
      <c r="O98" s="760"/>
      <c r="R98" s="761">
        <f t="shared" si="15"/>
        <v>0.8</v>
      </c>
      <c r="S98" s="761">
        <f t="shared" si="16"/>
        <v>0.71500000000000008</v>
      </c>
    </row>
    <row r="99" spans="2:19">
      <c r="H99" s="762"/>
    </row>
    <row r="100" spans="2:19">
      <c r="H100" s="762"/>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5" activePane="bottomRight" state="frozen"/>
      <selection activeCell="E19" sqref="E19"/>
      <selection pane="topRight" activeCell="E19" sqref="E19"/>
      <selection pane="bottomLeft" activeCell="E19" sqref="E19"/>
      <selection pane="bottomRight" activeCell="AB11" sqref="AB11"/>
    </sheetView>
  </sheetViews>
  <sheetFormatPr defaultColWidth="11.42578125" defaultRowHeight="12.75"/>
  <cols>
    <col min="1" max="1" width="2.28515625" style="587" customWidth="1"/>
    <col min="2" max="2" width="6.28515625" style="587" customWidth="1"/>
    <col min="3" max="3" width="9.28515625" style="587" customWidth="1"/>
    <col min="4" max="4" width="7.42578125" style="587" customWidth="1"/>
    <col min="5" max="14" width="8" style="587" customWidth="1"/>
    <col min="15" max="16" width="8.42578125" style="587" customWidth="1"/>
    <col min="17" max="17" width="3.85546875" style="587" customWidth="1"/>
    <col min="18" max="18" width="3.42578125" style="587" customWidth="1"/>
    <col min="19" max="21" width="11.42578125" style="587" hidden="1" customWidth="1"/>
    <col min="22" max="22" width="10.28515625" style="587" hidden="1" customWidth="1"/>
    <col min="23" max="23" width="9.7109375" style="587" hidden="1" customWidth="1"/>
    <col min="24" max="24" width="9.42578125" style="587" hidden="1" customWidth="1"/>
    <col min="25" max="27" width="0" style="587" hidden="1" customWidth="1"/>
    <col min="28" max="29" width="11.42578125" style="587"/>
    <col min="30" max="30" width="10.85546875" style="587" customWidth="1"/>
    <col min="31" max="16384" width="11.42578125" style="587"/>
  </cols>
  <sheetData>
    <row r="2" spans="2:30" ht="15.75">
      <c r="C2" s="588" t="s">
        <v>34</v>
      </c>
      <c r="S2" s="588" t="s">
        <v>300</v>
      </c>
      <c r="AC2" s="587" t="s">
        <v>6</v>
      </c>
      <c r="AD2" s="705">
        <v>0.435</v>
      </c>
    </row>
    <row r="3" spans="2:30">
      <c r="B3" s="589"/>
      <c r="C3" s="589"/>
      <c r="S3" s="589"/>
      <c r="AC3" s="587" t="s">
        <v>256</v>
      </c>
      <c r="AD3" s="705">
        <v>0.129</v>
      </c>
    </row>
    <row r="4" spans="2:30">
      <c r="B4" s="589"/>
      <c r="C4" s="589" t="s">
        <v>38</v>
      </c>
      <c r="S4" s="589" t="s">
        <v>301</v>
      </c>
      <c r="AC4" s="587" t="s">
        <v>2</v>
      </c>
      <c r="AD4" s="705">
        <v>9.9000000000000005E-2</v>
      </c>
    </row>
    <row r="5" spans="2:30">
      <c r="B5" s="589"/>
      <c r="C5" s="589"/>
      <c r="S5" s="589" t="s">
        <v>38</v>
      </c>
      <c r="AC5" s="587" t="s">
        <v>16</v>
      </c>
      <c r="AD5" s="705">
        <v>2.7E-2</v>
      </c>
    </row>
    <row r="6" spans="2:30">
      <c r="B6" s="589"/>
      <c r="S6" s="589"/>
      <c r="AC6" s="587" t="s">
        <v>331</v>
      </c>
      <c r="AD6" s="705">
        <v>8.9999999999999993E-3</v>
      </c>
    </row>
    <row r="7" spans="2:30" ht="13.5" thickBot="1">
      <c r="B7" s="589"/>
      <c r="C7" s="590"/>
      <c r="S7" s="589"/>
      <c r="AC7" s="587" t="s">
        <v>332</v>
      </c>
      <c r="AD7" s="705">
        <v>7.1999999999999995E-2</v>
      </c>
    </row>
    <row r="8" spans="2:30" ht="13.5" thickBot="1">
      <c r="B8" s="589"/>
      <c r="D8" s="591">
        <v>6.2100000000000002E-2</v>
      </c>
      <c r="E8" s="703">
        <f>AD2</f>
        <v>0.435</v>
      </c>
      <c r="F8" s="704">
        <f>AD3</f>
        <v>0.129</v>
      </c>
      <c r="G8" s="704">
        <v>0</v>
      </c>
      <c r="H8" s="704">
        <v>0</v>
      </c>
      <c r="I8" s="704">
        <f>AD4</f>
        <v>9.9000000000000005E-2</v>
      </c>
      <c r="J8" s="704">
        <f>AD5</f>
        <v>2.7E-2</v>
      </c>
      <c r="K8" s="704">
        <f>AD6</f>
        <v>8.9999999999999993E-3</v>
      </c>
      <c r="L8" s="704">
        <f>AD7</f>
        <v>7.1999999999999995E-2</v>
      </c>
      <c r="M8" s="704">
        <f>AD8</f>
        <v>3.3000000000000002E-2</v>
      </c>
      <c r="N8" s="704">
        <f>AD9</f>
        <v>0.04</v>
      </c>
      <c r="O8" s="704">
        <f>AD10</f>
        <v>0.156</v>
      </c>
      <c r="P8" s="592">
        <f>SUM(E8:O8)</f>
        <v>1</v>
      </c>
      <c r="S8" s="589"/>
      <c r="T8" s="589"/>
      <c r="AC8" s="587" t="s">
        <v>231</v>
      </c>
      <c r="AD8" s="705">
        <v>3.3000000000000002E-2</v>
      </c>
    </row>
    <row r="9" spans="2:30" ht="13.5" thickBot="1">
      <c r="B9" s="593"/>
      <c r="C9" s="594"/>
      <c r="D9" s="595"/>
      <c r="E9" s="820" t="s">
        <v>41</v>
      </c>
      <c r="F9" s="821"/>
      <c r="G9" s="821"/>
      <c r="H9" s="821"/>
      <c r="I9" s="821"/>
      <c r="J9" s="821"/>
      <c r="K9" s="821"/>
      <c r="L9" s="821"/>
      <c r="M9" s="821"/>
      <c r="N9" s="821"/>
      <c r="O9" s="821"/>
      <c r="P9" s="596"/>
      <c r="AC9" s="587" t="s">
        <v>232</v>
      </c>
      <c r="AD9" s="705">
        <v>0.04</v>
      </c>
    </row>
    <row r="10" spans="2:30" ht="21.75" customHeight="1" thickBot="1">
      <c r="B10" s="822" t="s">
        <v>1</v>
      </c>
      <c r="C10" s="822" t="s">
        <v>33</v>
      </c>
      <c r="D10" s="822" t="s">
        <v>40</v>
      </c>
      <c r="E10" s="822" t="s">
        <v>228</v>
      </c>
      <c r="F10" s="822" t="s">
        <v>271</v>
      </c>
      <c r="G10" s="812" t="s">
        <v>267</v>
      </c>
      <c r="H10" s="822" t="s">
        <v>270</v>
      </c>
      <c r="I10" s="812" t="s">
        <v>2</v>
      </c>
      <c r="J10" s="822" t="s">
        <v>16</v>
      </c>
      <c r="K10" s="812" t="s">
        <v>229</v>
      </c>
      <c r="L10" s="809" t="s">
        <v>273</v>
      </c>
      <c r="M10" s="810"/>
      <c r="N10" s="810"/>
      <c r="O10" s="811"/>
      <c r="P10" s="822" t="s">
        <v>27</v>
      </c>
      <c r="AC10" s="587" t="s">
        <v>233</v>
      </c>
      <c r="AD10" s="705">
        <v>0.156</v>
      </c>
    </row>
    <row r="11" spans="2:30" s="598" customFormat="1" ht="42" customHeight="1" thickBot="1">
      <c r="B11" s="823"/>
      <c r="C11" s="823"/>
      <c r="D11" s="823"/>
      <c r="E11" s="823"/>
      <c r="F11" s="823"/>
      <c r="G11" s="814"/>
      <c r="H11" s="823"/>
      <c r="I11" s="814"/>
      <c r="J11" s="823"/>
      <c r="K11" s="814"/>
      <c r="L11" s="597" t="s">
        <v>230</v>
      </c>
      <c r="M11" s="597" t="s">
        <v>231</v>
      </c>
      <c r="N11" s="597" t="s">
        <v>232</v>
      </c>
      <c r="O11" s="597" t="s">
        <v>233</v>
      </c>
      <c r="P11" s="823"/>
      <c r="S11" s="365" t="s">
        <v>1</v>
      </c>
      <c r="T11" s="369" t="s">
        <v>302</v>
      </c>
      <c r="U11" s="365" t="s">
        <v>303</v>
      </c>
      <c r="V11" s="369" t="s">
        <v>304</v>
      </c>
      <c r="W11" s="365" t="s">
        <v>40</v>
      </c>
      <c r="X11" s="369" t="s">
        <v>305</v>
      </c>
    </row>
    <row r="12" spans="2:30" s="605" customFormat="1" ht="26.25" thickBot="1">
      <c r="B12" s="599"/>
      <c r="C12" s="600" t="s">
        <v>15</v>
      </c>
      <c r="D12" s="600" t="s">
        <v>24</v>
      </c>
      <c r="E12" s="601" t="s">
        <v>24</v>
      </c>
      <c r="F12" s="602" t="s">
        <v>24</v>
      </c>
      <c r="G12" s="602" t="s">
        <v>24</v>
      </c>
      <c r="H12" s="602" t="s">
        <v>24</v>
      </c>
      <c r="I12" s="602" t="s">
        <v>24</v>
      </c>
      <c r="J12" s="602" t="s">
        <v>24</v>
      </c>
      <c r="K12" s="602" t="s">
        <v>24</v>
      </c>
      <c r="L12" s="602" t="s">
        <v>24</v>
      </c>
      <c r="M12" s="602" t="s">
        <v>24</v>
      </c>
      <c r="N12" s="602" t="s">
        <v>24</v>
      </c>
      <c r="O12" s="603" t="s">
        <v>24</v>
      </c>
      <c r="P12" s="604" t="s">
        <v>39</v>
      </c>
      <c r="S12" s="606"/>
      <c r="T12" s="607" t="s">
        <v>306</v>
      </c>
      <c r="U12" s="606" t="s">
        <v>307</v>
      </c>
      <c r="V12" s="607" t="s">
        <v>15</v>
      </c>
      <c r="W12" s="608" t="s">
        <v>24</v>
      </c>
      <c r="X12" s="607" t="s">
        <v>15</v>
      </c>
    </row>
    <row r="13" spans="2:30">
      <c r="B13" s="609">
        <f>year</f>
        <v>2000</v>
      </c>
      <c r="C13" s="610">
        <f>'[2]Fraksi pengelolaan sampah BaU'!C30</f>
        <v>8.3935086840000004</v>
      </c>
      <c r="D13" s="611">
        <v>1</v>
      </c>
      <c r="E13" s="612">
        <f t="shared" ref="E13:O28" si="0">E$8</f>
        <v>0.435</v>
      </c>
      <c r="F13" s="612">
        <f t="shared" si="0"/>
        <v>0.129</v>
      </c>
      <c r="G13" s="612">
        <f t="shared" si="0"/>
        <v>0</v>
      </c>
      <c r="H13" s="612">
        <f t="shared" si="0"/>
        <v>0</v>
      </c>
      <c r="I13" s="612">
        <f t="shared" si="0"/>
        <v>9.9000000000000005E-2</v>
      </c>
      <c r="J13" s="612">
        <f t="shared" si="0"/>
        <v>2.7E-2</v>
      </c>
      <c r="K13" s="612">
        <f t="shared" si="0"/>
        <v>8.9999999999999993E-3</v>
      </c>
      <c r="L13" s="612">
        <f t="shared" si="0"/>
        <v>7.1999999999999995E-2</v>
      </c>
      <c r="M13" s="612">
        <f t="shared" si="0"/>
        <v>3.3000000000000002E-2</v>
      </c>
      <c r="N13" s="612">
        <f t="shared" si="0"/>
        <v>0.04</v>
      </c>
      <c r="O13" s="612">
        <f t="shared" si="0"/>
        <v>0.156</v>
      </c>
      <c r="P13" s="613">
        <f t="shared" ref="P13:P44" si="1">SUM(E13:O13)</f>
        <v>1</v>
      </c>
      <c r="S13" s="609">
        <f>year</f>
        <v>2000</v>
      </c>
      <c r="T13" s="614">
        <v>0</v>
      </c>
      <c r="U13" s="614">
        <v>5</v>
      </c>
      <c r="V13" s="615">
        <f>T13*U13</f>
        <v>0</v>
      </c>
      <c r="W13" s="616">
        <v>1</v>
      </c>
      <c r="X13" s="617">
        <f t="shared" ref="X13:X44" si="2">V13*W13</f>
        <v>0</v>
      </c>
    </row>
    <row r="14" spans="2:30">
      <c r="B14" s="618">
        <f t="shared" ref="B14:B45" si="3">B13+1</f>
        <v>2001</v>
      </c>
      <c r="C14" s="610">
        <f>'[2]Fraksi pengelolaan sampah BaU'!C31</f>
        <v>8.5936051080000002</v>
      </c>
      <c r="D14" s="611">
        <v>1</v>
      </c>
      <c r="E14" s="612">
        <f t="shared" si="0"/>
        <v>0.435</v>
      </c>
      <c r="F14" s="612">
        <f t="shared" si="0"/>
        <v>0.129</v>
      </c>
      <c r="G14" s="612">
        <f t="shared" si="0"/>
        <v>0</v>
      </c>
      <c r="H14" s="612">
        <f t="shared" si="0"/>
        <v>0</v>
      </c>
      <c r="I14" s="612">
        <f t="shared" si="0"/>
        <v>9.9000000000000005E-2</v>
      </c>
      <c r="J14" s="612">
        <f t="shared" si="0"/>
        <v>2.7E-2</v>
      </c>
      <c r="K14" s="612">
        <f t="shared" si="0"/>
        <v>8.9999999999999993E-3</v>
      </c>
      <c r="L14" s="612">
        <f t="shared" si="0"/>
        <v>7.1999999999999995E-2</v>
      </c>
      <c r="M14" s="612">
        <f t="shared" si="0"/>
        <v>3.3000000000000002E-2</v>
      </c>
      <c r="N14" s="612">
        <f t="shared" si="0"/>
        <v>0.04</v>
      </c>
      <c r="O14" s="612">
        <f t="shared" si="0"/>
        <v>0.156</v>
      </c>
      <c r="P14" s="619">
        <f t="shared" si="1"/>
        <v>1</v>
      </c>
      <c r="S14" s="618">
        <f t="shared" ref="S14:S77" si="4">S13+1</f>
        <v>2001</v>
      </c>
      <c r="T14" s="620">
        <v>0</v>
      </c>
      <c r="U14" s="620">
        <v>5</v>
      </c>
      <c r="V14" s="621">
        <f>T14*U14</f>
        <v>0</v>
      </c>
      <c r="W14" s="622">
        <v>1</v>
      </c>
      <c r="X14" s="623">
        <f t="shared" si="2"/>
        <v>0</v>
      </c>
    </row>
    <row r="15" spans="2:30">
      <c r="B15" s="618">
        <f t="shared" si="3"/>
        <v>2002</v>
      </c>
      <c r="C15" s="610">
        <f>'[2]Fraksi pengelolaan sampah BaU'!C32</f>
        <v>8.7618315840000012</v>
      </c>
      <c r="D15" s="611">
        <v>1</v>
      </c>
      <c r="E15" s="612">
        <f t="shared" si="0"/>
        <v>0.435</v>
      </c>
      <c r="F15" s="612">
        <f t="shared" si="0"/>
        <v>0.129</v>
      </c>
      <c r="G15" s="612">
        <f t="shared" si="0"/>
        <v>0</v>
      </c>
      <c r="H15" s="612">
        <f t="shared" si="0"/>
        <v>0</v>
      </c>
      <c r="I15" s="612">
        <f t="shared" si="0"/>
        <v>9.9000000000000005E-2</v>
      </c>
      <c r="J15" s="612">
        <f t="shared" si="0"/>
        <v>2.7E-2</v>
      </c>
      <c r="K15" s="612">
        <f t="shared" si="0"/>
        <v>8.9999999999999993E-3</v>
      </c>
      <c r="L15" s="612">
        <f t="shared" si="0"/>
        <v>7.1999999999999995E-2</v>
      </c>
      <c r="M15" s="612">
        <f t="shared" si="0"/>
        <v>3.3000000000000002E-2</v>
      </c>
      <c r="N15" s="612">
        <f t="shared" si="0"/>
        <v>0.04</v>
      </c>
      <c r="O15" s="612">
        <f t="shared" si="0"/>
        <v>0.156</v>
      </c>
      <c r="P15" s="619">
        <f t="shared" si="1"/>
        <v>1</v>
      </c>
      <c r="S15" s="618">
        <f t="shared" si="4"/>
        <v>2002</v>
      </c>
      <c r="T15" s="620">
        <v>0</v>
      </c>
      <c r="U15" s="620">
        <v>5</v>
      </c>
      <c r="V15" s="621">
        <f t="shared" ref="V15:V78" si="5">T15*U15</f>
        <v>0</v>
      </c>
      <c r="W15" s="622">
        <v>1</v>
      </c>
      <c r="X15" s="623">
        <f t="shared" si="2"/>
        <v>0</v>
      </c>
    </row>
    <row r="16" spans="2:30">
      <c r="B16" s="618">
        <f t="shared" si="3"/>
        <v>2003</v>
      </c>
      <c r="C16" s="610">
        <f>'[2]Fraksi pengelolaan sampah BaU'!C33</f>
        <v>8.8560236159999999</v>
      </c>
      <c r="D16" s="611">
        <v>1</v>
      </c>
      <c r="E16" s="612">
        <f t="shared" si="0"/>
        <v>0.435</v>
      </c>
      <c r="F16" s="612">
        <f t="shared" si="0"/>
        <v>0.129</v>
      </c>
      <c r="G16" s="612">
        <f t="shared" si="0"/>
        <v>0</v>
      </c>
      <c r="H16" s="612">
        <f t="shared" si="0"/>
        <v>0</v>
      </c>
      <c r="I16" s="612">
        <f t="shared" si="0"/>
        <v>9.9000000000000005E-2</v>
      </c>
      <c r="J16" s="612">
        <f t="shared" si="0"/>
        <v>2.7E-2</v>
      </c>
      <c r="K16" s="612">
        <f t="shared" si="0"/>
        <v>8.9999999999999993E-3</v>
      </c>
      <c r="L16" s="612">
        <f t="shared" si="0"/>
        <v>7.1999999999999995E-2</v>
      </c>
      <c r="M16" s="612">
        <f t="shared" si="0"/>
        <v>3.3000000000000002E-2</v>
      </c>
      <c r="N16" s="612">
        <f t="shared" si="0"/>
        <v>0.04</v>
      </c>
      <c r="O16" s="612">
        <f t="shared" si="0"/>
        <v>0.156</v>
      </c>
      <c r="P16" s="619">
        <f t="shared" si="1"/>
        <v>1</v>
      </c>
      <c r="S16" s="618">
        <f t="shared" si="4"/>
        <v>2003</v>
      </c>
      <c r="T16" s="620">
        <v>0</v>
      </c>
      <c r="U16" s="620">
        <v>5</v>
      </c>
      <c r="V16" s="621">
        <f t="shared" si="5"/>
        <v>0</v>
      </c>
      <c r="W16" s="622">
        <v>1</v>
      </c>
      <c r="X16" s="623">
        <f t="shared" si="2"/>
        <v>0</v>
      </c>
    </row>
    <row r="17" spans="2:24">
      <c r="B17" s="618">
        <f t="shared" si="3"/>
        <v>2004</v>
      </c>
      <c r="C17" s="610">
        <f>'[2]Fraksi pengelolaan sampah BaU'!C34</f>
        <v>9.0905173920000006</v>
      </c>
      <c r="D17" s="611">
        <v>1</v>
      </c>
      <c r="E17" s="612">
        <f t="shared" si="0"/>
        <v>0.435</v>
      </c>
      <c r="F17" s="612">
        <f t="shared" si="0"/>
        <v>0.129</v>
      </c>
      <c r="G17" s="612">
        <f t="shared" si="0"/>
        <v>0</v>
      </c>
      <c r="H17" s="612">
        <f t="shared" si="0"/>
        <v>0</v>
      </c>
      <c r="I17" s="612">
        <f t="shared" si="0"/>
        <v>9.9000000000000005E-2</v>
      </c>
      <c r="J17" s="612">
        <f t="shared" si="0"/>
        <v>2.7E-2</v>
      </c>
      <c r="K17" s="612">
        <f t="shared" si="0"/>
        <v>8.9999999999999993E-3</v>
      </c>
      <c r="L17" s="612">
        <f t="shared" si="0"/>
        <v>7.1999999999999995E-2</v>
      </c>
      <c r="M17" s="612">
        <f t="shared" si="0"/>
        <v>3.3000000000000002E-2</v>
      </c>
      <c r="N17" s="612">
        <f t="shared" si="0"/>
        <v>0.04</v>
      </c>
      <c r="O17" s="612">
        <f t="shared" si="0"/>
        <v>0.156</v>
      </c>
      <c r="P17" s="619">
        <f t="shared" si="1"/>
        <v>1</v>
      </c>
      <c r="S17" s="618">
        <f t="shared" si="4"/>
        <v>2004</v>
      </c>
      <c r="T17" s="620">
        <v>0</v>
      </c>
      <c r="U17" s="620">
        <v>5</v>
      </c>
      <c r="V17" s="621">
        <f t="shared" si="5"/>
        <v>0</v>
      </c>
      <c r="W17" s="622">
        <v>1</v>
      </c>
      <c r="X17" s="623">
        <f t="shared" si="2"/>
        <v>0</v>
      </c>
    </row>
    <row r="18" spans="2:24">
      <c r="B18" s="618">
        <f t="shared" si="3"/>
        <v>2005</v>
      </c>
      <c r="C18" s="610">
        <f>'[2]Fraksi pengelolaan sampah BaU'!C35</f>
        <v>9.4739430720000009</v>
      </c>
      <c r="D18" s="611">
        <v>1</v>
      </c>
      <c r="E18" s="612">
        <f t="shared" si="0"/>
        <v>0.435</v>
      </c>
      <c r="F18" s="612">
        <f t="shared" si="0"/>
        <v>0.129</v>
      </c>
      <c r="G18" s="612">
        <f t="shared" si="0"/>
        <v>0</v>
      </c>
      <c r="H18" s="612">
        <f t="shared" si="0"/>
        <v>0</v>
      </c>
      <c r="I18" s="612">
        <f t="shared" si="0"/>
        <v>9.9000000000000005E-2</v>
      </c>
      <c r="J18" s="612">
        <f t="shared" si="0"/>
        <v>2.7E-2</v>
      </c>
      <c r="K18" s="612">
        <f t="shared" si="0"/>
        <v>8.9999999999999993E-3</v>
      </c>
      <c r="L18" s="612">
        <f t="shared" si="0"/>
        <v>7.1999999999999995E-2</v>
      </c>
      <c r="M18" s="612">
        <f t="shared" si="0"/>
        <v>3.3000000000000002E-2</v>
      </c>
      <c r="N18" s="612">
        <f t="shared" si="0"/>
        <v>0.04</v>
      </c>
      <c r="O18" s="612">
        <f t="shared" si="0"/>
        <v>0.156</v>
      </c>
      <c r="P18" s="619">
        <f t="shared" si="1"/>
        <v>1</v>
      </c>
      <c r="S18" s="618">
        <f t="shared" si="4"/>
        <v>2005</v>
      </c>
      <c r="T18" s="620">
        <v>0</v>
      </c>
      <c r="U18" s="620">
        <v>5</v>
      </c>
      <c r="V18" s="621">
        <f t="shared" si="5"/>
        <v>0</v>
      </c>
      <c r="W18" s="622">
        <v>1</v>
      </c>
      <c r="X18" s="623">
        <f t="shared" si="2"/>
        <v>0</v>
      </c>
    </row>
    <row r="19" spans="2:24">
      <c r="B19" s="618">
        <f t="shared" si="3"/>
        <v>2006</v>
      </c>
      <c r="C19" s="610">
        <f>'[2]Fraksi pengelolaan sampah BaU'!C36</f>
        <v>9.6033338280000002</v>
      </c>
      <c r="D19" s="611">
        <v>1</v>
      </c>
      <c r="E19" s="612">
        <f t="shared" si="0"/>
        <v>0.435</v>
      </c>
      <c r="F19" s="612">
        <f t="shared" si="0"/>
        <v>0.129</v>
      </c>
      <c r="G19" s="612">
        <f t="shared" si="0"/>
        <v>0</v>
      </c>
      <c r="H19" s="612">
        <f t="shared" si="0"/>
        <v>0</v>
      </c>
      <c r="I19" s="612">
        <f t="shared" si="0"/>
        <v>9.9000000000000005E-2</v>
      </c>
      <c r="J19" s="612">
        <f t="shared" si="0"/>
        <v>2.7E-2</v>
      </c>
      <c r="K19" s="612">
        <f t="shared" si="0"/>
        <v>8.9999999999999993E-3</v>
      </c>
      <c r="L19" s="612">
        <f t="shared" si="0"/>
        <v>7.1999999999999995E-2</v>
      </c>
      <c r="M19" s="612">
        <f t="shared" si="0"/>
        <v>3.3000000000000002E-2</v>
      </c>
      <c r="N19" s="612">
        <f t="shared" si="0"/>
        <v>0.04</v>
      </c>
      <c r="O19" s="612">
        <f t="shared" si="0"/>
        <v>0.156</v>
      </c>
      <c r="P19" s="619">
        <f t="shared" si="1"/>
        <v>1</v>
      </c>
      <c r="S19" s="618">
        <f t="shared" si="4"/>
        <v>2006</v>
      </c>
      <c r="T19" s="620">
        <v>0</v>
      </c>
      <c r="U19" s="620">
        <v>5</v>
      </c>
      <c r="V19" s="621">
        <f t="shared" si="5"/>
        <v>0</v>
      </c>
      <c r="W19" s="622">
        <v>1</v>
      </c>
      <c r="X19" s="623">
        <f t="shared" si="2"/>
        <v>0</v>
      </c>
    </row>
    <row r="20" spans="2:24">
      <c r="B20" s="618">
        <f t="shared" si="3"/>
        <v>2007</v>
      </c>
      <c r="C20" s="610">
        <f>'[2]Fraksi pengelolaan sampah BaU'!C37</f>
        <v>9.7303204680000004</v>
      </c>
      <c r="D20" s="611">
        <v>1</v>
      </c>
      <c r="E20" s="612">
        <f t="shared" si="0"/>
        <v>0.435</v>
      </c>
      <c r="F20" s="612">
        <f t="shared" si="0"/>
        <v>0.129</v>
      </c>
      <c r="G20" s="612">
        <f t="shared" si="0"/>
        <v>0</v>
      </c>
      <c r="H20" s="612">
        <f t="shared" si="0"/>
        <v>0</v>
      </c>
      <c r="I20" s="612">
        <f t="shared" si="0"/>
        <v>9.9000000000000005E-2</v>
      </c>
      <c r="J20" s="612">
        <f t="shared" si="0"/>
        <v>2.7E-2</v>
      </c>
      <c r="K20" s="612">
        <f t="shared" si="0"/>
        <v>8.9999999999999993E-3</v>
      </c>
      <c r="L20" s="612">
        <f t="shared" si="0"/>
        <v>7.1999999999999995E-2</v>
      </c>
      <c r="M20" s="612">
        <f t="shared" si="0"/>
        <v>3.3000000000000002E-2</v>
      </c>
      <c r="N20" s="612">
        <f t="shared" si="0"/>
        <v>0.04</v>
      </c>
      <c r="O20" s="612">
        <f t="shared" si="0"/>
        <v>0.156</v>
      </c>
      <c r="P20" s="619">
        <f t="shared" si="1"/>
        <v>1</v>
      </c>
      <c r="S20" s="618">
        <f t="shared" si="4"/>
        <v>2007</v>
      </c>
      <c r="T20" s="620">
        <v>0</v>
      </c>
      <c r="U20" s="620">
        <v>5</v>
      </c>
      <c r="V20" s="621">
        <f t="shared" si="5"/>
        <v>0</v>
      </c>
      <c r="W20" s="622">
        <v>1</v>
      </c>
      <c r="X20" s="623">
        <f t="shared" si="2"/>
        <v>0</v>
      </c>
    </row>
    <row r="21" spans="2:24">
      <c r="B21" s="618">
        <f t="shared" si="3"/>
        <v>2008</v>
      </c>
      <c r="C21" s="610">
        <f>'[2]Fraksi pengelolaan sampah BaU'!C38</f>
        <v>9.853916688</v>
      </c>
      <c r="D21" s="611">
        <v>1</v>
      </c>
      <c r="E21" s="612">
        <f t="shared" si="0"/>
        <v>0.435</v>
      </c>
      <c r="F21" s="612">
        <f t="shared" si="0"/>
        <v>0.129</v>
      </c>
      <c r="G21" s="612">
        <f t="shared" si="0"/>
        <v>0</v>
      </c>
      <c r="H21" s="612">
        <f t="shared" si="0"/>
        <v>0</v>
      </c>
      <c r="I21" s="612">
        <f t="shared" si="0"/>
        <v>9.9000000000000005E-2</v>
      </c>
      <c r="J21" s="612">
        <f t="shared" si="0"/>
        <v>2.7E-2</v>
      </c>
      <c r="K21" s="612">
        <f t="shared" si="0"/>
        <v>8.9999999999999993E-3</v>
      </c>
      <c r="L21" s="612">
        <f t="shared" si="0"/>
        <v>7.1999999999999995E-2</v>
      </c>
      <c r="M21" s="612">
        <f t="shared" si="0"/>
        <v>3.3000000000000002E-2</v>
      </c>
      <c r="N21" s="612">
        <f t="shared" si="0"/>
        <v>0.04</v>
      </c>
      <c r="O21" s="612">
        <f t="shared" si="0"/>
        <v>0.156</v>
      </c>
      <c r="P21" s="619">
        <f t="shared" si="1"/>
        <v>1</v>
      </c>
      <c r="S21" s="618">
        <f t="shared" si="4"/>
        <v>2008</v>
      </c>
      <c r="T21" s="620">
        <v>0</v>
      </c>
      <c r="U21" s="620">
        <v>5</v>
      </c>
      <c r="V21" s="621">
        <f t="shared" si="5"/>
        <v>0</v>
      </c>
      <c r="W21" s="622">
        <v>1</v>
      </c>
      <c r="X21" s="623">
        <f t="shared" si="2"/>
        <v>0</v>
      </c>
    </row>
    <row r="22" spans="2:24">
      <c r="B22" s="618">
        <f t="shared" si="3"/>
        <v>2009</v>
      </c>
      <c r="C22" s="610">
        <f>'[2]Fraksi pengelolaan sampah BaU'!C39</f>
        <v>9.9726430320000006</v>
      </c>
      <c r="D22" s="611">
        <v>1</v>
      </c>
      <c r="E22" s="612">
        <f t="shared" si="0"/>
        <v>0.435</v>
      </c>
      <c r="F22" s="612">
        <f t="shared" si="0"/>
        <v>0.129</v>
      </c>
      <c r="G22" s="612">
        <f t="shared" si="0"/>
        <v>0</v>
      </c>
      <c r="H22" s="612">
        <f t="shared" si="0"/>
        <v>0</v>
      </c>
      <c r="I22" s="612">
        <f t="shared" si="0"/>
        <v>9.9000000000000005E-2</v>
      </c>
      <c r="J22" s="612">
        <f t="shared" si="0"/>
        <v>2.7E-2</v>
      </c>
      <c r="K22" s="612">
        <f t="shared" si="0"/>
        <v>8.9999999999999993E-3</v>
      </c>
      <c r="L22" s="612">
        <f t="shared" si="0"/>
        <v>7.1999999999999995E-2</v>
      </c>
      <c r="M22" s="612">
        <f t="shared" si="0"/>
        <v>3.3000000000000002E-2</v>
      </c>
      <c r="N22" s="612">
        <f t="shared" si="0"/>
        <v>0.04</v>
      </c>
      <c r="O22" s="612">
        <f t="shared" si="0"/>
        <v>0.156</v>
      </c>
      <c r="P22" s="619">
        <f t="shared" si="1"/>
        <v>1</v>
      </c>
      <c r="S22" s="618">
        <f t="shared" si="4"/>
        <v>2009</v>
      </c>
      <c r="T22" s="620">
        <v>0</v>
      </c>
      <c r="U22" s="620">
        <v>5</v>
      </c>
      <c r="V22" s="621">
        <f t="shared" si="5"/>
        <v>0</v>
      </c>
      <c r="W22" s="622">
        <v>1</v>
      </c>
      <c r="X22" s="623">
        <f t="shared" si="2"/>
        <v>0</v>
      </c>
    </row>
    <row r="23" spans="2:24">
      <c r="B23" s="618">
        <f t="shared" si="3"/>
        <v>2010</v>
      </c>
      <c r="C23" s="610">
        <f>'[2]Fraksi pengelolaan sampah BaU'!C40</f>
        <v>10.176869604</v>
      </c>
      <c r="D23" s="611">
        <v>1</v>
      </c>
      <c r="E23" s="612">
        <f t="shared" ref="E23:O38" si="6">E$8</f>
        <v>0.435</v>
      </c>
      <c r="F23" s="612">
        <f t="shared" si="6"/>
        <v>0.129</v>
      </c>
      <c r="G23" s="612">
        <f t="shared" si="0"/>
        <v>0</v>
      </c>
      <c r="H23" s="612">
        <f t="shared" si="6"/>
        <v>0</v>
      </c>
      <c r="I23" s="612">
        <f t="shared" si="0"/>
        <v>9.9000000000000005E-2</v>
      </c>
      <c r="J23" s="612">
        <f t="shared" si="6"/>
        <v>2.7E-2</v>
      </c>
      <c r="K23" s="612">
        <f t="shared" si="6"/>
        <v>8.9999999999999993E-3</v>
      </c>
      <c r="L23" s="612">
        <f t="shared" si="6"/>
        <v>7.1999999999999995E-2</v>
      </c>
      <c r="M23" s="612">
        <f t="shared" si="6"/>
        <v>3.3000000000000002E-2</v>
      </c>
      <c r="N23" s="612">
        <f t="shared" si="6"/>
        <v>0.04</v>
      </c>
      <c r="O23" s="612">
        <f t="shared" si="6"/>
        <v>0.156</v>
      </c>
      <c r="P23" s="619">
        <f t="shared" si="1"/>
        <v>1</v>
      </c>
      <c r="S23" s="618">
        <f t="shared" si="4"/>
        <v>2010</v>
      </c>
      <c r="T23" s="620">
        <v>0</v>
      </c>
      <c r="U23" s="620">
        <v>5</v>
      </c>
      <c r="V23" s="621">
        <f t="shared" si="5"/>
        <v>0</v>
      </c>
      <c r="W23" s="622">
        <v>1</v>
      </c>
      <c r="X23" s="623">
        <f t="shared" si="2"/>
        <v>0</v>
      </c>
    </row>
    <row r="24" spans="2:24">
      <c r="B24" s="618">
        <f t="shared" si="3"/>
        <v>2011</v>
      </c>
      <c r="C24" s="610">
        <f>'[3]Fraksi pengelolaan sampah BaU'!C29</f>
        <v>7.9585766400000004</v>
      </c>
      <c r="D24" s="611">
        <v>1</v>
      </c>
      <c r="E24" s="612">
        <f t="shared" si="6"/>
        <v>0.435</v>
      </c>
      <c r="F24" s="612">
        <f t="shared" si="6"/>
        <v>0.129</v>
      </c>
      <c r="G24" s="612">
        <f t="shared" si="0"/>
        <v>0</v>
      </c>
      <c r="H24" s="612">
        <f t="shared" si="6"/>
        <v>0</v>
      </c>
      <c r="I24" s="612">
        <f t="shared" si="0"/>
        <v>9.9000000000000005E-2</v>
      </c>
      <c r="J24" s="612">
        <f t="shared" si="6"/>
        <v>2.7E-2</v>
      </c>
      <c r="K24" s="612">
        <f t="shared" si="6"/>
        <v>8.9999999999999993E-3</v>
      </c>
      <c r="L24" s="612">
        <f t="shared" si="6"/>
        <v>7.1999999999999995E-2</v>
      </c>
      <c r="M24" s="612">
        <f t="shared" si="6"/>
        <v>3.3000000000000002E-2</v>
      </c>
      <c r="N24" s="612">
        <f t="shared" si="6"/>
        <v>0.04</v>
      </c>
      <c r="O24" s="612">
        <f t="shared" si="6"/>
        <v>0.156</v>
      </c>
      <c r="P24" s="619">
        <f t="shared" si="1"/>
        <v>1</v>
      </c>
      <c r="S24" s="618">
        <f t="shared" si="4"/>
        <v>2011</v>
      </c>
      <c r="T24" s="620">
        <v>0</v>
      </c>
      <c r="U24" s="620">
        <v>5</v>
      </c>
      <c r="V24" s="621">
        <f t="shared" si="5"/>
        <v>0</v>
      </c>
      <c r="W24" s="622">
        <v>1</v>
      </c>
      <c r="X24" s="623">
        <f t="shared" si="2"/>
        <v>0</v>
      </c>
    </row>
    <row r="25" spans="2:24">
      <c r="B25" s="618">
        <f t="shared" si="3"/>
        <v>2012</v>
      </c>
      <c r="C25" s="610">
        <f>'[3]Fraksi pengelolaan sampah BaU'!C30</f>
        <v>8.0193800399999997</v>
      </c>
      <c r="D25" s="611">
        <v>1</v>
      </c>
      <c r="E25" s="612">
        <f t="shared" si="6"/>
        <v>0.435</v>
      </c>
      <c r="F25" s="612">
        <f t="shared" si="6"/>
        <v>0.129</v>
      </c>
      <c r="G25" s="612">
        <f t="shared" si="0"/>
        <v>0</v>
      </c>
      <c r="H25" s="612">
        <f t="shared" si="6"/>
        <v>0</v>
      </c>
      <c r="I25" s="612">
        <f t="shared" si="0"/>
        <v>9.9000000000000005E-2</v>
      </c>
      <c r="J25" s="612">
        <f t="shared" si="6"/>
        <v>2.7E-2</v>
      </c>
      <c r="K25" s="612">
        <f t="shared" si="6"/>
        <v>8.9999999999999993E-3</v>
      </c>
      <c r="L25" s="612">
        <f t="shared" si="6"/>
        <v>7.1999999999999995E-2</v>
      </c>
      <c r="M25" s="612">
        <f t="shared" si="6"/>
        <v>3.3000000000000002E-2</v>
      </c>
      <c r="N25" s="612">
        <f t="shared" si="6"/>
        <v>0.04</v>
      </c>
      <c r="O25" s="612">
        <f t="shared" si="6"/>
        <v>0.156</v>
      </c>
      <c r="P25" s="619">
        <f t="shared" si="1"/>
        <v>1</v>
      </c>
      <c r="S25" s="618">
        <f t="shared" si="4"/>
        <v>2012</v>
      </c>
      <c r="T25" s="620">
        <v>0</v>
      </c>
      <c r="U25" s="620">
        <v>5</v>
      </c>
      <c r="V25" s="621">
        <f t="shared" si="5"/>
        <v>0</v>
      </c>
      <c r="W25" s="622">
        <v>1</v>
      </c>
      <c r="X25" s="623">
        <f t="shared" si="2"/>
        <v>0</v>
      </c>
    </row>
    <row r="26" spans="2:24">
      <c r="B26" s="618">
        <f t="shared" si="3"/>
        <v>2013</v>
      </c>
      <c r="C26" s="610">
        <f>'[3]Fraksi pengelolaan sampah BaU'!C31</f>
        <v>8.0707687200000002</v>
      </c>
      <c r="D26" s="611">
        <v>1</v>
      </c>
      <c r="E26" s="612">
        <f t="shared" si="6"/>
        <v>0.435</v>
      </c>
      <c r="F26" s="612">
        <f t="shared" si="6"/>
        <v>0.129</v>
      </c>
      <c r="G26" s="612">
        <f t="shared" si="0"/>
        <v>0</v>
      </c>
      <c r="H26" s="612">
        <f t="shared" si="6"/>
        <v>0</v>
      </c>
      <c r="I26" s="612">
        <f t="shared" si="0"/>
        <v>9.9000000000000005E-2</v>
      </c>
      <c r="J26" s="612">
        <f t="shared" si="6"/>
        <v>2.7E-2</v>
      </c>
      <c r="K26" s="612">
        <f t="shared" si="6"/>
        <v>8.9999999999999993E-3</v>
      </c>
      <c r="L26" s="612">
        <f t="shared" si="6"/>
        <v>7.1999999999999995E-2</v>
      </c>
      <c r="M26" s="612">
        <f t="shared" si="6"/>
        <v>3.3000000000000002E-2</v>
      </c>
      <c r="N26" s="612">
        <f t="shared" si="6"/>
        <v>0.04</v>
      </c>
      <c r="O26" s="612">
        <f t="shared" si="6"/>
        <v>0.156</v>
      </c>
      <c r="P26" s="619">
        <f t="shared" si="1"/>
        <v>1</v>
      </c>
      <c r="S26" s="618">
        <f t="shared" si="4"/>
        <v>2013</v>
      </c>
      <c r="T26" s="620">
        <v>0</v>
      </c>
      <c r="U26" s="620">
        <v>5</v>
      </c>
      <c r="V26" s="621">
        <f t="shared" si="5"/>
        <v>0</v>
      </c>
      <c r="W26" s="622">
        <v>1</v>
      </c>
      <c r="X26" s="623">
        <f t="shared" si="2"/>
        <v>0</v>
      </c>
    </row>
    <row r="27" spans="2:24">
      <c r="B27" s="618">
        <f t="shared" si="3"/>
        <v>2014</v>
      </c>
      <c r="C27" s="610">
        <f>'[3]Fraksi pengelolaan sampah BaU'!C32</f>
        <v>8.1197476799999997</v>
      </c>
      <c r="D27" s="611">
        <v>1</v>
      </c>
      <c r="E27" s="612">
        <f t="shared" si="6"/>
        <v>0.435</v>
      </c>
      <c r="F27" s="612">
        <f t="shared" si="6"/>
        <v>0.129</v>
      </c>
      <c r="G27" s="612">
        <f t="shared" si="0"/>
        <v>0</v>
      </c>
      <c r="H27" s="612">
        <f t="shared" si="6"/>
        <v>0</v>
      </c>
      <c r="I27" s="612">
        <f t="shared" si="0"/>
        <v>9.9000000000000005E-2</v>
      </c>
      <c r="J27" s="612">
        <f t="shared" si="6"/>
        <v>2.7E-2</v>
      </c>
      <c r="K27" s="612">
        <f t="shared" si="6"/>
        <v>8.9999999999999993E-3</v>
      </c>
      <c r="L27" s="612">
        <f t="shared" si="6"/>
        <v>7.1999999999999995E-2</v>
      </c>
      <c r="M27" s="612">
        <f t="shared" si="6"/>
        <v>3.3000000000000002E-2</v>
      </c>
      <c r="N27" s="612">
        <f t="shared" si="6"/>
        <v>0.04</v>
      </c>
      <c r="O27" s="612">
        <f t="shared" si="6"/>
        <v>0.156</v>
      </c>
      <c r="P27" s="619">
        <f t="shared" si="1"/>
        <v>1</v>
      </c>
      <c r="S27" s="618">
        <f t="shared" si="4"/>
        <v>2014</v>
      </c>
      <c r="T27" s="620">
        <v>0</v>
      </c>
      <c r="U27" s="620">
        <v>5</v>
      </c>
      <c r="V27" s="621">
        <f t="shared" si="5"/>
        <v>0</v>
      </c>
      <c r="W27" s="622">
        <v>1</v>
      </c>
      <c r="X27" s="623">
        <f t="shared" si="2"/>
        <v>0</v>
      </c>
    </row>
    <row r="28" spans="2:24">
      <c r="B28" s="618">
        <f t="shared" si="3"/>
        <v>2015</v>
      </c>
      <c r="C28" s="610">
        <f>'[3]Fraksi pengelolaan sampah BaU'!C33</f>
        <v>8.1727615200000017</v>
      </c>
      <c r="D28" s="611">
        <v>1</v>
      </c>
      <c r="E28" s="612">
        <f t="shared" si="6"/>
        <v>0.435</v>
      </c>
      <c r="F28" s="612">
        <f t="shared" si="6"/>
        <v>0.129</v>
      </c>
      <c r="G28" s="612">
        <f t="shared" si="0"/>
        <v>0</v>
      </c>
      <c r="H28" s="612">
        <f t="shared" si="6"/>
        <v>0</v>
      </c>
      <c r="I28" s="612">
        <f t="shared" si="0"/>
        <v>9.9000000000000005E-2</v>
      </c>
      <c r="J28" s="612">
        <f t="shared" si="6"/>
        <v>2.7E-2</v>
      </c>
      <c r="K28" s="612">
        <f t="shared" si="6"/>
        <v>8.9999999999999993E-3</v>
      </c>
      <c r="L28" s="612">
        <f t="shared" si="6"/>
        <v>7.1999999999999995E-2</v>
      </c>
      <c r="M28" s="612">
        <f t="shared" si="6"/>
        <v>3.3000000000000002E-2</v>
      </c>
      <c r="N28" s="612">
        <f t="shared" si="6"/>
        <v>0.04</v>
      </c>
      <c r="O28" s="612">
        <f t="shared" si="6"/>
        <v>0.156</v>
      </c>
      <c r="P28" s="619">
        <f t="shared" si="1"/>
        <v>1</v>
      </c>
      <c r="S28" s="618">
        <f t="shared" si="4"/>
        <v>2015</v>
      </c>
      <c r="T28" s="620">
        <v>0</v>
      </c>
      <c r="U28" s="620">
        <v>5</v>
      </c>
      <c r="V28" s="621">
        <f t="shared" si="5"/>
        <v>0</v>
      </c>
      <c r="W28" s="622">
        <v>1</v>
      </c>
      <c r="X28" s="623">
        <f t="shared" si="2"/>
        <v>0</v>
      </c>
    </row>
    <row r="29" spans="2:24">
      <c r="B29" s="618">
        <f t="shared" si="3"/>
        <v>2016</v>
      </c>
      <c r="C29" s="610">
        <f>'[3]Fraksi pengelolaan sampah BaU'!C34</f>
        <v>8.1990442800000007</v>
      </c>
      <c r="D29" s="611">
        <v>1</v>
      </c>
      <c r="E29" s="612">
        <f t="shared" si="6"/>
        <v>0.435</v>
      </c>
      <c r="F29" s="612">
        <f t="shared" si="6"/>
        <v>0.129</v>
      </c>
      <c r="G29" s="612">
        <f t="shared" si="6"/>
        <v>0</v>
      </c>
      <c r="H29" s="612">
        <f t="shared" si="6"/>
        <v>0</v>
      </c>
      <c r="I29" s="612">
        <f t="shared" si="6"/>
        <v>9.9000000000000005E-2</v>
      </c>
      <c r="J29" s="612">
        <f t="shared" si="6"/>
        <v>2.7E-2</v>
      </c>
      <c r="K29" s="612">
        <f t="shared" si="6"/>
        <v>8.9999999999999993E-3</v>
      </c>
      <c r="L29" s="612">
        <f t="shared" si="6"/>
        <v>7.1999999999999995E-2</v>
      </c>
      <c r="M29" s="612">
        <f t="shared" si="6"/>
        <v>3.3000000000000002E-2</v>
      </c>
      <c r="N29" s="612">
        <f t="shared" si="6"/>
        <v>0.04</v>
      </c>
      <c r="O29" s="612">
        <f t="shared" si="6"/>
        <v>0.156</v>
      </c>
      <c r="P29" s="619">
        <f t="shared" si="1"/>
        <v>1</v>
      </c>
      <c r="S29" s="618">
        <f t="shared" si="4"/>
        <v>2016</v>
      </c>
      <c r="T29" s="620">
        <v>0</v>
      </c>
      <c r="U29" s="620">
        <v>5</v>
      </c>
      <c r="V29" s="621">
        <f t="shared" si="5"/>
        <v>0</v>
      </c>
      <c r="W29" s="622">
        <v>1</v>
      </c>
      <c r="X29" s="623">
        <f t="shared" si="2"/>
        <v>0</v>
      </c>
    </row>
    <row r="30" spans="2:24">
      <c r="B30" s="618">
        <f t="shared" si="3"/>
        <v>2017</v>
      </c>
      <c r="C30" s="610">
        <f>'[3]Fraksi pengelolaan sampah BaU'!C35</f>
        <v>8.2767544380360007</v>
      </c>
      <c r="D30" s="611">
        <v>1</v>
      </c>
      <c r="E30" s="612">
        <f t="shared" si="6"/>
        <v>0.435</v>
      </c>
      <c r="F30" s="612">
        <f t="shared" si="6"/>
        <v>0.129</v>
      </c>
      <c r="G30" s="612">
        <f t="shared" si="6"/>
        <v>0</v>
      </c>
      <c r="H30" s="612">
        <f t="shared" si="6"/>
        <v>0</v>
      </c>
      <c r="I30" s="612">
        <f t="shared" si="6"/>
        <v>9.9000000000000005E-2</v>
      </c>
      <c r="J30" s="612">
        <f t="shared" si="6"/>
        <v>2.7E-2</v>
      </c>
      <c r="K30" s="612">
        <f t="shared" si="6"/>
        <v>8.9999999999999993E-3</v>
      </c>
      <c r="L30" s="612">
        <f t="shared" si="6"/>
        <v>7.1999999999999995E-2</v>
      </c>
      <c r="M30" s="612">
        <f t="shared" si="6"/>
        <v>3.3000000000000002E-2</v>
      </c>
      <c r="N30" s="612">
        <f t="shared" si="6"/>
        <v>0.04</v>
      </c>
      <c r="O30" s="612">
        <f t="shared" si="6"/>
        <v>0.156</v>
      </c>
      <c r="P30" s="619">
        <f t="shared" si="1"/>
        <v>1</v>
      </c>
      <c r="S30" s="618">
        <f t="shared" si="4"/>
        <v>2017</v>
      </c>
      <c r="T30" s="620">
        <v>0</v>
      </c>
      <c r="U30" s="620">
        <v>5</v>
      </c>
      <c r="V30" s="621">
        <f t="shared" si="5"/>
        <v>0</v>
      </c>
      <c r="W30" s="622">
        <v>1</v>
      </c>
      <c r="X30" s="623">
        <f t="shared" si="2"/>
        <v>0</v>
      </c>
    </row>
    <row r="31" spans="2:24">
      <c r="B31" s="618">
        <f t="shared" si="3"/>
        <v>2018</v>
      </c>
      <c r="C31" s="610">
        <f>'[3]Fraksi pengelolaan sampah BaU'!C36</f>
        <v>8.0947609225935455</v>
      </c>
      <c r="D31" s="611">
        <v>1</v>
      </c>
      <c r="E31" s="612">
        <f t="shared" si="6"/>
        <v>0.435</v>
      </c>
      <c r="F31" s="612">
        <f t="shared" si="6"/>
        <v>0.129</v>
      </c>
      <c r="G31" s="612">
        <f t="shared" si="6"/>
        <v>0</v>
      </c>
      <c r="H31" s="612">
        <f t="shared" si="6"/>
        <v>0</v>
      </c>
      <c r="I31" s="612">
        <f t="shared" si="6"/>
        <v>9.9000000000000005E-2</v>
      </c>
      <c r="J31" s="612">
        <f t="shared" si="6"/>
        <v>2.7E-2</v>
      </c>
      <c r="K31" s="612">
        <f t="shared" si="6"/>
        <v>8.9999999999999993E-3</v>
      </c>
      <c r="L31" s="612">
        <f t="shared" si="6"/>
        <v>7.1999999999999995E-2</v>
      </c>
      <c r="M31" s="612">
        <f t="shared" si="6"/>
        <v>3.3000000000000002E-2</v>
      </c>
      <c r="N31" s="612">
        <f t="shared" si="6"/>
        <v>0.04</v>
      </c>
      <c r="O31" s="612">
        <f t="shared" si="6"/>
        <v>0.156</v>
      </c>
      <c r="P31" s="619">
        <f t="shared" si="1"/>
        <v>1</v>
      </c>
      <c r="S31" s="618">
        <f t="shared" si="4"/>
        <v>2018</v>
      </c>
      <c r="T31" s="620">
        <v>0</v>
      </c>
      <c r="U31" s="620">
        <v>5</v>
      </c>
      <c r="V31" s="621">
        <f t="shared" si="5"/>
        <v>0</v>
      </c>
      <c r="W31" s="622">
        <v>1</v>
      </c>
      <c r="X31" s="623">
        <f t="shared" si="2"/>
        <v>0</v>
      </c>
    </row>
    <row r="32" spans="2:24">
      <c r="B32" s="618">
        <f t="shared" si="3"/>
        <v>2019</v>
      </c>
      <c r="C32" s="610">
        <f>'[3]Fraksi pengelolaan sampah BaU'!C37</f>
        <v>7.9167420137022688</v>
      </c>
      <c r="D32" s="611">
        <v>1</v>
      </c>
      <c r="E32" s="612">
        <f t="shared" si="6"/>
        <v>0.435</v>
      </c>
      <c r="F32" s="612">
        <f t="shared" si="6"/>
        <v>0.129</v>
      </c>
      <c r="G32" s="612">
        <f t="shared" si="6"/>
        <v>0</v>
      </c>
      <c r="H32" s="612">
        <f t="shared" si="6"/>
        <v>0</v>
      </c>
      <c r="I32" s="612">
        <f t="shared" si="6"/>
        <v>9.9000000000000005E-2</v>
      </c>
      <c r="J32" s="612">
        <f t="shared" si="6"/>
        <v>2.7E-2</v>
      </c>
      <c r="K32" s="612">
        <f t="shared" si="6"/>
        <v>8.9999999999999993E-3</v>
      </c>
      <c r="L32" s="612">
        <f t="shared" si="6"/>
        <v>7.1999999999999995E-2</v>
      </c>
      <c r="M32" s="612">
        <f t="shared" si="6"/>
        <v>3.3000000000000002E-2</v>
      </c>
      <c r="N32" s="612">
        <f t="shared" si="6"/>
        <v>0.04</v>
      </c>
      <c r="O32" s="612">
        <f t="shared" si="6"/>
        <v>0.156</v>
      </c>
      <c r="P32" s="619">
        <f t="shared" si="1"/>
        <v>1</v>
      </c>
      <c r="S32" s="618">
        <f t="shared" si="4"/>
        <v>2019</v>
      </c>
      <c r="T32" s="620">
        <v>0</v>
      </c>
      <c r="U32" s="620">
        <v>5</v>
      </c>
      <c r="V32" s="621">
        <f t="shared" si="5"/>
        <v>0</v>
      </c>
      <c r="W32" s="622">
        <v>1</v>
      </c>
      <c r="X32" s="623">
        <f t="shared" si="2"/>
        <v>0</v>
      </c>
    </row>
    <row r="33" spans="2:24">
      <c r="B33" s="618">
        <f t="shared" si="3"/>
        <v>2020</v>
      </c>
      <c r="C33" s="610">
        <f>'[3]Fraksi pengelolaan sampah BaU'!C38</f>
        <v>7.7426116084972225</v>
      </c>
      <c r="D33" s="611">
        <v>1</v>
      </c>
      <c r="E33" s="612">
        <f t="shared" ref="E33:O48" si="7">E$8</f>
        <v>0.435</v>
      </c>
      <c r="F33" s="612">
        <f t="shared" si="7"/>
        <v>0.129</v>
      </c>
      <c r="G33" s="612">
        <f t="shared" si="6"/>
        <v>0</v>
      </c>
      <c r="H33" s="612">
        <f t="shared" si="7"/>
        <v>0</v>
      </c>
      <c r="I33" s="612">
        <f t="shared" si="6"/>
        <v>9.9000000000000005E-2</v>
      </c>
      <c r="J33" s="612">
        <f t="shared" si="7"/>
        <v>2.7E-2</v>
      </c>
      <c r="K33" s="612">
        <f t="shared" si="7"/>
        <v>8.9999999999999993E-3</v>
      </c>
      <c r="L33" s="612">
        <f t="shared" si="7"/>
        <v>7.1999999999999995E-2</v>
      </c>
      <c r="M33" s="612">
        <f t="shared" si="7"/>
        <v>3.3000000000000002E-2</v>
      </c>
      <c r="N33" s="612">
        <f t="shared" si="7"/>
        <v>0.04</v>
      </c>
      <c r="O33" s="612">
        <f t="shared" si="7"/>
        <v>0.156</v>
      </c>
      <c r="P33" s="619">
        <f t="shared" si="1"/>
        <v>1</v>
      </c>
      <c r="S33" s="618">
        <f t="shared" si="4"/>
        <v>2020</v>
      </c>
      <c r="T33" s="620">
        <v>0</v>
      </c>
      <c r="U33" s="620">
        <v>5</v>
      </c>
      <c r="V33" s="621">
        <f t="shared" si="5"/>
        <v>0</v>
      </c>
      <c r="W33" s="622">
        <v>1</v>
      </c>
      <c r="X33" s="623">
        <f t="shared" si="2"/>
        <v>0</v>
      </c>
    </row>
    <row r="34" spans="2:24">
      <c r="B34" s="618">
        <f t="shared" si="3"/>
        <v>2021</v>
      </c>
      <c r="C34" s="610">
        <f>'[3]Fraksi pengelolaan sampah BaU'!C39</f>
        <v>7.5722854512336957</v>
      </c>
      <c r="D34" s="611">
        <v>1</v>
      </c>
      <c r="E34" s="612">
        <f t="shared" si="7"/>
        <v>0.435</v>
      </c>
      <c r="F34" s="612">
        <f t="shared" si="7"/>
        <v>0.129</v>
      </c>
      <c r="G34" s="612">
        <f t="shared" si="6"/>
        <v>0</v>
      </c>
      <c r="H34" s="612">
        <f t="shared" si="7"/>
        <v>0</v>
      </c>
      <c r="I34" s="612">
        <f t="shared" si="6"/>
        <v>9.9000000000000005E-2</v>
      </c>
      <c r="J34" s="612">
        <f t="shared" si="7"/>
        <v>2.7E-2</v>
      </c>
      <c r="K34" s="612">
        <f t="shared" si="7"/>
        <v>8.9999999999999993E-3</v>
      </c>
      <c r="L34" s="612">
        <f t="shared" si="7"/>
        <v>7.1999999999999995E-2</v>
      </c>
      <c r="M34" s="612">
        <f t="shared" si="7"/>
        <v>3.3000000000000002E-2</v>
      </c>
      <c r="N34" s="612">
        <f t="shared" si="7"/>
        <v>0.04</v>
      </c>
      <c r="O34" s="612">
        <f t="shared" si="7"/>
        <v>0.156</v>
      </c>
      <c r="P34" s="619">
        <f t="shared" si="1"/>
        <v>1</v>
      </c>
      <c r="S34" s="618">
        <f t="shared" si="4"/>
        <v>2021</v>
      </c>
      <c r="T34" s="620">
        <v>0</v>
      </c>
      <c r="U34" s="620">
        <v>5</v>
      </c>
      <c r="V34" s="621">
        <f t="shared" si="5"/>
        <v>0</v>
      </c>
      <c r="W34" s="622">
        <v>1</v>
      </c>
      <c r="X34" s="623">
        <f t="shared" si="2"/>
        <v>0</v>
      </c>
    </row>
    <row r="35" spans="2:24">
      <c r="B35" s="618">
        <f t="shared" si="3"/>
        <v>2022</v>
      </c>
      <c r="C35" s="610">
        <f>'[3]Fraksi pengelolaan sampah BaU'!C40</f>
        <v>7.405681094136396</v>
      </c>
      <c r="D35" s="611">
        <v>1</v>
      </c>
      <c r="E35" s="612">
        <f t="shared" si="7"/>
        <v>0.435</v>
      </c>
      <c r="F35" s="612">
        <f t="shared" si="7"/>
        <v>0.129</v>
      </c>
      <c r="G35" s="612">
        <f t="shared" si="6"/>
        <v>0</v>
      </c>
      <c r="H35" s="612">
        <f t="shared" si="7"/>
        <v>0</v>
      </c>
      <c r="I35" s="612">
        <f t="shared" si="6"/>
        <v>9.9000000000000005E-2</v>
      </c>
      <c r="J35" s="612">
        <f t="shared" si="7"/>
        <v>2.7E-2</v>
      </c>
      <c r="K35" s="612">
        <f t="shared" si="7"/>
        <v>8.9999999999999993E-3</v>
      </c>
      <c r="L35" s="612">
        <f t="shared" si="7"/>
        <v>7.1999999999999995E-2</v>
      </c>
      <c r="M35" s="612">
        <f t="shared" si="7"/>
        <v>3.3000000000000002E-2</v>
      </c>
      <c r="N35" s="612">
        <f t="shared" si="7"/>
        <v>0.04</v>
      </c>
      <c r="O35" s="612">
        <f t="shared" si="7"/>
        <v>0.156</v>
      </c>
      <c r="P35" s="619">
        <f t="shared" si="1"/>
        <v>1</v>
      </c>
      <c r="S35" s="618">
        <f t="shared" si="4"/>
        <v>2022</v>
      </c>
      <c r="T35" s="620">
        <v>0</v>
      </c>
      <c r="U35" s="620">
        <v>5</v>
      </c>
      <c r="V35" s="621">
        <f t="shared" si="5"/>
        <v>0</v>
      </c>
      <c r="W35" s="622">
        <v>1</v>
      </c>
      <c r="X35" s="623">
        <f t="shared" si="2"/>
        <v>0</v>
      </c>
    </row>
    <row r="36" spans="2:24">
      <c r="B36" s="618">
        <f t="shared" si="3"/>
        <v>2023</v>
      </c>
      <c r="C36" s="610">
        <f>'[3]Fraksi pengelolaan sampah BaU'!C41</f>
        <v>7.242717859065932</v>
      </c>
      <c r="D36" s="611">
        <v>1</v>
      </c>
      <c r="E36" s="612">
        <f t="shared" si="7"/>
        <v>0.435</v>
      </c>
      <c r="F36" s="612">
        <f t="shared" si="7"/>
        <v>0.129</v>
      </c>
      <c r="G36" s="612">
        <f t="shared" si="6"/>
        <v>0</v>
      </c>
      <c r="H36" s="612">
        <f t="shared" si="7"/>
        <v>0</v>
      </c>
      <c r="I36" s="612">
        <f t="shared" si="6"/>
        <v>9.9000000000000005E-2</v>
      </c>
      <c r="J36" s="612">
        <f t="shared" si="7"/>
        <v>2.7E-2</v>
      </c>
      <c r="K36" s="612">
        <f t="shared" si="7"/>
        <v>8.9999999999999993E-3</v>
      </c>
      <c r="L36" s="612">
        <f t="shared" si="7"/>
        <v>7.1999999999999995E-2</v>
      </c>
      <c r="M36" s="612">
        <f t="shared" si="7"/>
        <v>3.3000000000000002E-2</v>
      </c>
      <c r="N36" s="612">
        <f t="shared" si="7"/>
        <v>0.04</v>
      </c>
      <c r="O36" s="612">
        <f t="shared" si="7"/>
        <v>0.156</v>
      </c>
      <c r="P36" s="619">
        <f t="shared" si="1"/>
        <v>1</v>
      </c>
      <c r="S36" s="618">
        <f t="shared" si="4"/>
        <v>2023</v>
      </c>
      <c r="T36" s="620">
        <v>0</v>
      </c>
      <c r="U36" s="620">
        <v>5</v>
      </c>
      <c r="V36" s="621">
        <f t="shared" si="5"/>
        <v>0</v>
      </c>
      <c r="W36" s="622">
        <v>1</v>
      </c>
      <c r="X36" s="623">
        <f t="shared" si="2"/>
        <v>0</v>
      </c>
    </row>
    <row r="37" spans="2:24">
      <c r="B37" s="618">
        <f t="shared" si="3"/>
        <v>2024</v>
      </c>
      <c r="C37" s="610">
        <f>'[3]Fraksi pengelolaan sampah BaU'!C42</f>
        <v>7.0833167999858571</v>
      </c>
      <c r="D37" s="611">
        <v>1</v>
      </c>
      <c r="E37" s="612">
        <f t="shared" si="7"/>
        <v>0.435</v>
      </c>
      <c r="F37" s="612">
        <f t="shared" si="7"/>
        <v>0.129</v>
      </c>
      <c r="G37" s="612">
        <f t="shared" si="6"/>
        <v>0</v>
      </c>
      <c r="H37" s="612">
        <f t="shared" si="7"/>
        <v>0</v>
      </c>
      <c r="I37" s="612">
        <f t="shared" si="6"/>
        <v>9.9000000000000005E-2</v>
      </c>
      <c r="J37" s="612">
        <f t="shared" si="7"/>
        <v>2.7E-2</v>
      </c>
      <c r="K37" s="612">
        <f t="shared" si="7"/>
        <v>8.9999999999999993E-3</v>
      </c>
      <c r="L37" s="612">
        <f t="shared" si="7"/>
        <v>7.1999999999999995E-2</v>
      </c>
      <c r="M37" s="612">
        <f t="shared" si="7"/>
        <v>3.3000000000000002E-2</v>
      </c>
      <c r="N37" s="612">
        <f t="shared" si="7"/>
        <v>0.04</v>
      </c>
      <c r="O37" s="612">
        <f t="shared" si="7"/>
        <v>0.156</v>
      </c>
      <c r="P37" s="619">
        <f t="shared" si="1"/>
        <v>1</v>
      </c>
      <c r="S37" s="618">
        <f t="shared" si="4"/>
        <v>2024</v>
      </c>
      <c r="T37" s="620">
        <v>0</v>
      </c>
      <c r="U37" s="620">
        <v>5</v>
      </c>
      <c r="V37" s="621">
        <f t="shared" si="5"/>
        <v>0</v>
      </c>
      <c r="W37" s="622">
        <v>1</v>
      </c>
      <c r="X37" s="623">
        <f t="shared" si="2"/>
        <v>0</v>
      </c>
    </row>
    <row r="38" spans="2:24">
      <c r="B38" s="618">
        <f t="shared" si="3"/>
        <v>2025</v>
      </c>
      <c r="C38" s="610">
        <f>'[3]Fraksi pengelolaan sampah BaU'!C43</f>
        <v>6.9274006662139058</v>
      </c>
      <c r="D38" s="611">
        <v>1</v>
      </c>
      <c r="E38" s="612">
        <f t="shared" si="7"/>
        <v>0.435</v>
      </c>
      <c r="F38" s="612">
        <f t="shared" si="7"/>
        <v>0.129</v>
      </c>
      <c r="G38" s="612">
        <f t="shared" si="6"/>
        <v>0</v>
      </c>
      <c r="H38" s="612">
        <f t="shared" si="7"/>
        <v>0</v>
      </c>
      <c r="I38" s="612">
        <f t="shared" si="6"/>
        <v>9.9000000000000005E-2</v>
      </c>
      <c r="J38" s="612">
        <f t="shared" si="7"/>
        <v>2.7E-2</v>
      </c>
      <c r="K38" s="612">
        <f t="shared" si="7"/>
        <v>8.9999999999999993E-3</v>
      </c>
      <c r="L38" s="612">
        <f t="shared" si="7"/>
        <v>7.1999999999999995E-2</v>
      </c>
      <c r="M38" s="612">
        <f t="shared" si="7"/>
        <v>3.3000000000000002E-2</v>
      </c>
      <c r="N38" s="612">
        <f t="shared" si="7"/>
        <v>0.04</v>
      </c>
      <c r="O38" s="612">
        <f t="shared" si="7"/>
        <v>0.156</v>
      </c>
      <c r="P38" s="619">
        <f t="shared" si="1"/>
        <v>1</v>
      </c>
      <c r="S38" s="618">
        <f t="shared" si="4"/>
        <v>2025</v>
      </c>
      <c r="T38" s="620">
        <v>0</v>
      </c>
      <c r="U38" s="620">
        <v>5</v>
      </c>
      <c r="V38" s="621">
        <f t="shared" si="5"/>
        <v>0</v>
      </c>
      <c r="W38" s="622">
        <v>1</v>
      </c>
      <c r="X38" s="623">
        <f t="shared" si="2"/>
        <v>0</v>
      </c>
    </row>
    <row r="39" spans="2:24">
      <c r="B39" s="618">
        <f t="shared" si="3"/>
        <v>2026</v>
      </c>
      <c r="C39" s="610">
        <f>'[3]Fraksi pengelolaan sampah BaU'!C44</f>
        <v>6.7748938664413147</v>
      </c>
      <c r="D39" s="611">
        <v>1</v>
      </c>
      <c r="E39" s="612">
        <f t="shared" si="7"/>
        <v>0.435</v>
      </c>
      <c r="F39" s="612">
        <f t="shared" si="7"/>
        <v>0.129</v>
      </c>
      <c r="G39" s="612">
        <f t="shared" si="7"/>
        <v>0</v>
      </c>
      <c r="H39" s="612">
        <f t="shared" si="7"/>
        <v>0</v>
      </c>
      <c r="I39" s="612">
        <f t="shared" si="7"/>
        <v>9.9000000000000005E-2</v>
      </c>
      <c r="J39" s="612">
        <f t="shared" si="7"/>
        <v>2.7E-2</v>
      </c>
      <c r="K39" s="612">
        <f t="shared" si="7"/>
        <v>8.9999999999999993E-3</v>
      </c>
      <c r="L39" s="612">
        <f t="shared" si="7"/>
        <v>7.1999999999999995E-2</v>
      </c>
      <c r="M39" s="612">
        <f t="shared" si="7"/>
        <v>3.3000000000000002E-2</v>
      </c>
      <c r="N39" s="612">
        <f t="shared" si="7"/>
        <v>0.04</v>
      </c>
      <c r="O39" s="612">
        <f t="shared" si="7"/>
        <v>0.156</v>
      </c>
      <c r="P39" s="619">
        <f t="shared" si="1"/>
        <v>1</v>
      </c>
      <c r="S39" s="618">
        <f t="shared" si="4"/>
        <v>2026</v>
      </c>
      <c r="T39" s="620">
        <v>0</v>
      </c>
      <c r="U39" s="620">
        <v>5</v>
      </c>
      <c r="V39" s="621">
        <f t="shared" si="5"/>
        <v>0</v>
      </c>
      <c r="W39" s="622">
        <v>1</v>
      </c>
      <c r="X39" s="623">
        <f t="shared" si="2"/>
        <v>0</v>
      </c>
    </row>
    <row r="40" spans="2:24">
      <c r="B40" s="618">
        <f t="shared" si="3"/>
        <v>2027</v>
      </c>
      <c r="C40" s="610">
        <f>'[3]Fraksi pengelolaan sampah BaU'!C45</f>
        <v>6.6257224335045297</v>
      </c>
      <c r="D40" s="611">
        <v>1</v>
      </c>
      <c r="E40" s="612">
        <f t="shared" si="7"/>
        <v>0.435</v>
      </c>
      <c r="F40" s="612">
        <f t="shared" si="7"/>
        <v>0.129</v>
      </c>
      <c r="G40" s="612">
        <f t="shared" si="7"/>
        <v>0</v>
      </c>
      <c r="H40" s="612">
        <f t="shared" si="7"/>
        <v>0</v>
      </c>
      <c r="I40" s="612">
        <f t="shared" si="7"/>
        <v>9.9000000000000005E-2</v>
      </c>
      <c r="J40" s="612">
        <f t="shared" si="7"/>
        <v>2.7E-2</v>
      </c>
      <c r="K40" s="612">
        <f t="shared" si="7"/>
        <v>8.9999999999999993E-3</v>
      </c>
      <c r="L40" s="612">
        <f t="shared" si="7"/>
        <v>7.1999999999999995E-2</v>
      </c>
      <c r="M40" s="612">
        <f t="shared" si="7"/>
        <v>3.3000000000000002E-2</v>
      </c>
      <c r="N40" s="612">
        <f t="shared" si="7"/>
        <v>0.04</v>
      </c>
      <c r="O40" s="612">
        <f t="shared" si="7"/>
        <v>0.156</v>
      </c>
      <c r="P40" s="619">
        <f t="shared" si="1"/>
        <v>1</v>
      </c>
      <c r="S40" s="618">
        <f t="shared" si="4"/>
        <v>2027</v>
      </c>
      <c r="T40" s="620">
        <v>0</v>
      </c>
      <c r="U40" s="620">
        <v>5</v>
      </c>
      <c r="V40" s="621">
        <f t="shared" si="5"/>
        <v>0</v>
      </c>
      <c r="W40" s="622">
        <v>1</v>
      </c>
      <c r="X40" s="623">
        <f t="shared" si="2"/>
        <v>0</v>
      </c>
    </row>
    <row r="41" spans="2:24">
      <c r="B41" s="618">
        <f t="shared" si="3"/>
        <v>2028</v>
      </c>
      <c r="C41" s="610">
        <f>'[3]Fraksi pengelolaan sampah BaU'!C46</f>
        <v>6.4798139898938274</v>
      </c>
      <c r="D41" s="611">
        <v>1</v>
      </c>
      <c r="E41" s="612">
        <f t="shared" si="7"/>
        <v>0.435</v>
      </c>
      <c r="F41" s="612">
        <f t="shared" si="7"/>
        <v>0.129</v>
      </c>
      <c r="G41" s="612">
        <f t="shared" si="7"/>
        <v>0</v>
      </c>
      <c r="H41" s="612">
        <f t="shared" si="7"/>
        <v>0</v>
      </c>
      <c r="I41" s="612">
        <f t="shared" si="7"/>
        <v>9.9000000000000005E-2</v>
      </c>
      <c r="J41" s="612">
        <f t="shared" si="7"/>
        <v>2.7E-2</v>
      </c>
      <c r="K41" s="612">
        <f t="shared" si="7"/>
        <v>8.9999999999999993E-3</v>
      </c>
      <c r="L41" s="612">
        <f t="shared" si="7"/>
        <v>7.1999999999999995E-2</v>
      </c>
      <c r="M41" s="612">
        <f t="shared" si="7"/>
        <v>3.3000000000000002E-2</v>
      </c>
      <c r="N41" s="612">
        <f t="shared" si="7"/>
        <v>0.04</v>
      </c>
      <c r="O41" s="612">
        <f t="shared" si="7"/>
        <v>0.156</v>
      </c>
      <c r="P41" s="619">
        <f t="shared" si="1"/>
        <v>1</v>
      </c>
      <c r="S41" s="618">
        <f t="shared" si="4"/>
        <v>2028</v>
      </c>
      <c r="T41" s="620">
        <v>0</v>
      </c>
      <c r="U41" s="620">
        <v>5</v>
      </c>
      <c r="V41" s="621">
        <f t="shared" si="5"/>
        <v>0</v>
      </c>
      <c r="W41" s="622">
        <v>1</v>
      </c>
      <c r="X41" s="623">
        <f t="shared" si="2"/>
        <v>0</v>
      </c>
    </row>
    <row r="42" spans="2:24">
      <c r="B42" s="618">
        <f t="shared" si="3"/>
        <v>2029</v>
      </c>
      <c r="C42" s="610">
        <f>'[3]Fraksi pengelolaan sampah BaU'!C47</f>
        <v>6.337097713983761</v>
      </c>
      <c r="D42" s="611">
        <v>1</v>
      </c>
      <c r="E42" s="612">
        <f t="shared" si="7"/>
        <v>0.435</v>
      </c>
      <c r="F42" s="612">
        <f t="shared" si="7"/>
        <v>0.129</v>
      </c>
      <c r="G42" s="612">
        <f t="shared" si="7"/>
        <v>0</v>
      </c>
      <c r="H42" s="612">
        <f t="shared" si="7"/>
        <v>0</v>
      </c>
      <c r="I42" s="612">
        <f t="shared" si="7"/>
        <v>9.9000000000000005E-2</v>
      </c>
      <c r="J42" s="612">
        <f t="shared" si="7"/>
        <v>2.7E-2</v>
      </c>
      <c r="K42" s="612">
        <f t="shared" si="7"/>
        <v>8.9999999999999993E-3</v>
      </c>
      <c r="L42" s="612">
        <f t="shared" si="7"/>
        <v>7.1999999999999995E-2</v>
      </c>
      <c r="M42" s="612">
        <f t="shared" si="7"/>
        <v>3.3000000000000002E-2</v>
      </c>
      <c r="N42" s="612">
        <f t="shared" si="7"/>
        <v>0.04</v>
      </c>
      <c r="O42" s="612">
        <f t="shared" si="7"/>
        <v>0.156</v>
      </c>
      <c r="P42" s="619">
        <f t="shared" si="1"/>
        <v>1</v>
      </c>
      <c r="S42" s="618">
        <f t="shared" si="4"/>
        <v>2029</v>
      </c>
      <c r="T42" s="620">
        <v>0</v>
      </c>
      <c r="U42" s="620">
        <v>5</v>
      </c>
      <c r="V42" s="621">
        <f t="shared" si="5"/>
        <v>0</v>
      </c>
      <c r="W42" s="622">
        <v>1</v>
      </c>
      <c r="X42" s="623">
        <f t="shared" si="2"/>
        <v>0</v>
      </c>
    </row>
    <row r="43" spans="2:24">
      <c r="B43" s="618">
        <f t="shared" si="3"/>
        <v>2030</v>
      </c>
      <c r="C43" s="610">
        <f>'[3]Fraksi pengelolaan sampah BaU'!C48</f>
        <v>6.1977700000000011</v>
      </c>
      <c r="D43" s="611">
        <v>1</v>
      </c>
      <c r="E43" s="612">
        <f t="shared" ref="E43:O58" si="8">E$8</f>
        <v>0.435</v>
      </c>
      <c r="F43" s="612">
        <f t="shared" si="8"/>
        <v>0.129</v>
      </c>
      <c r="G43" s="612">
        <f t="shared" si="7"/>
        <v>0</v>
      </c>
      <c r="H43" s="612">
        <f t="shared" si="8"/>
        <v>0</v>
      </c>
      <c r="I43" s="612">
        <f t="shared" si="7"/>
        <v>9.9000000000000005E-2</v>
      </c>
      <c r="J43" s="612">
        <f t="shared" si="8"/>
        <v>2.7E-2</v>
      </c>
      <c r="K43" s="612">
        <f t="shared" si="8"/>
        <v>8.9999999999999993E-3</v>
      </c>
      <c r="L43" s="612">
        <f t="shared" si="8"/>
        <v>7.1999999999999995E-2</v>
      </c>
      <c r="M43" s="612">
        <f t="shared" si="8"/>
        <v>3.3000000000000002E-2</v>
      </c>
      <c r="N43" s="612">
        <f t="shared" si="8"/>
        <v>0.04</v>
      </c>
      <c r="O43" s="612">
        <f t="shared" si="8"/>
        <v>0.156</v>
      </c>
      <c r="P43" s="619">
        <f t="shared" si="1"/>
        <v>1</v>
      </c>
      <c r="S43" s="618">
        <f t="shared" si="4"/>
        <v>2030</v>
      </c>
      <c r="T43" s="620">
        <v>0</v>
      </c>
      <c r="U43" s="620">
        <v>5</v>
      </c>
      <c r="V43" s="621">
        <f t="shared" si="5"/>
        <v>0</v>
      </c>
      <c r="W43" s="622">
        <v>1</v>
      </c>
      <c r="X43" s="623">
        <f t="shared" si="2"/>
        <v>0</v>
      </c>
    </row>
    <row r="44" spans="2:24">
      <c r="B44" s="618">
        <f t="shared" si="3"/>
        <v>2031</v>
      </c>
      <c r="C44" s="624"/>
      <c r="D44" s="611">
        <v>1</v>
      </c>
      <c r="E44" s="612">
        <f t="shared" si="8"/>
        <v>0.435</v>
      </c>
      <c r="F44" s="612">
        <f t="shared" si="8"/>
        <v>0.129</v>
      </c>
      <c r="G44" s="612">
        <f t="shared" si="7"/>
        <v>0</v>
      </c>
      <c r="H44" s="612">
        <f t="shared" si="8"/>
        <v>0</v>
      </c>
      <c r="I44" s="612">
        <f t="shared" si="7"/>
        <v>9.9000000000000005E-2</v>
      </c>
      <c r="J44" s="612">
        <f t="shared" si="8"/>
        <v>2.7E-2</v>
      </c>
      <c r="K44" s="612">
        <f t="shared" si="8"/>
        <v>8.9999999999999993E-3</v>
      </c>
      <c r="L44" s="612">
        <f t="shared" si="8"/>
        <v>7.1999999999999995E-2</v>
      </c>
      <c r="M44" s="612">
        <f t="shared" si="8"/>
        <v>3.3000000000000002E-2</v>
      </c>
      <c r="N44" s="612">
        <f t="shared" si="8"/>
        <v>0.04</v>
      </c>
      <c r="O44" s="612">
        <f t="shared" si="8"/>
        <v>0.156</v>
      </c>
      <c r="P44" s="619">
        <f t="shared" si="1"/>
        <v>1</v>
      </c>
      <c r="S44" s="618">
        <f t="shared" si="4"/>
        <v>2031</v>
      </c>
      <c r="T44" s="620">
        <v>0</v>
      </c>
      <c r="U44" s="620">
        <v>5</v>
      </c>
      <c r="V44" s="621">
        <f t="shared" si="5"/>
        <v>0</v>
      </c>
      <c r="W44" s="622">
        <v>1</v>
      </c>
      <c r="X44" s="623">
        <f t="shared" si="2"/>
        <v>0</v>
      </c>
    </row>
    <row r="45" spans="2:24">
      <c r="B45" s="618">
        <f t="shared" si="3"/>
        <v>2032</v>
      </c>
      <c r="C45" s="624"/>
      <c r="D45" s="611">
        <v>1</v>
      </c>
      <c r="E45" s="612">
        <f t="shared" si="8"/>
        <v>0.435</v>
      </c>
      <c r="F45" s="612">
        <f t="shared" si="8"/>
        <v>0.129</v>
      </c>
      <c r="G45" s="612">
        <f t="shared" si="7"/>
        <v>0</v>
      </c>
      <c r="H45" s="612">
        <f t="shared" si="8"/>
        <v>0</v>
      </c>
      <c r="I45" s="612">
        <f t="shared" si="7"/>
        <v>9.9000000000000005E-2</v>
      </c>
      <c r="J45" s="612">
        <f t="shared" si="8"/>
        <v>2.7E-2</v>
      </c>
      <c r="K45" s="612">
        <f t="shared" si="8"/>
        <v>8.9999999999999993E-3</v>
      </c>
      <c r="L45" s="612">
        <f t="shared" si="8"/>
        <v>7.1999999999999995E-2</v>
      </c>
      <c r="M45" s="612">
        <f t="shared" si="8"/>
        <v>3.3000000000000002E-2</v>
      </c>
      <c r="N45" s="612">
        <f t="shared" si="8"/>
        <v>0.04</v>
      </c>
      <c r="O45" s="612">
        <f t="shared" si="8"/>
        <v>0.156</v>
      </c>
      <c r="P45" s="619">
        <f t="shared" ref="P45:P76" si="9">SUM(E45:O45)</f>
        <v>1</v>
      </c>
      <c r="S45" s="618">
        <f t="shared" si="4"/>
        <v>2032</v>
      </c>
      <c r="T45" s="620">
        <v>0</v>
      </c>
      <c r="U45" s="620">
        <v>5</v>
      </c>
      <c r="V45" s="621">
        <f t="shared" si="5"/>
        <v>0</v>
      </c>
      <c r="W45" s="622">
        <v>1</v>
      </c>
      <c r="X45" s="623">
        <f t="shared" ref="X45:X76" si="10">V45*W45</f>
        <v>0</v>
      </c>
    </row>
    <row r="46" spans="2:24">
      <c r="B46" s="618">
        <f t="shared" ref="B46:B77" si="11">B45+1</f>
        <v>2033</v>
      </c>
      <c r="C46" s="624"/>
      <c r="D46" s="611">
        <v>1</v>
      </c>
      <c r="E46" s="612">
        <f t="shared" si="8"/>
        <v>0.435</v>
      </c>
      <c r="F46" s="612">
        <f t="shared" si="8"/>
        <v>0.129</v>
      </c>
      <c r="G46" s="612">
        <f t="shared" si="7"/>
        <v>0</v>
      </c>
      <c r="H46" s="612">
        <f t="shared" si="8"/>
        <v>0</v>
      </c>
      <c r="I46" s="612">
        <f t="shared" si="7"/>
        <v>9.9000000000000005E-2</v>
      </c>
      <c r="J46" s="612">
        <f t="shared" si="8"/>
        <v>2.7E-2</v>
      </c>
      <c r="K46" s="612">
        <f t="shared" si="8"/>
        <v>8.9999999999999993E-3</v>
      </c>
      <c r="L46" s="612">
        <f t="shared" si="8"/>
        <v>7.1999999999999995E-2</v>
      </c>
      <c r="M46" s="612">
        <f t="shared" si="8"/>
        <v>3.3000000000000002E-2</v>
      </c>
      <c r="N46" s="612">
        <f t="shared" si="8"/>
        <v>0.04</v>
      </c>
      <c r="O46" s="612">
        <f t="shared" si="8"/>
        <v>0.156</v>
      </c>
      <c r="P46" s="619">
        <f t="shared" si="9"/>
        <v>1</v>
      </c>
      <c r="S46" s="618">
        <f t="shared" si="4"/>
        <v>2033</v>
      </c>
      <c r="T46" s="620">
        <v>0</v>
      </c>
      <c r="U46" s="620">
        <v>5</v>
      </c>
      <c r="V46" s="621">
        <f t="shared" si="5"/>
        <v>0</v>
      </c>
      <c r="W46" s="622">
        <v>1</v>
      </c>
      <c r="X46" s="623">
        <f t="shared" si="10"/>
        <v>0</v>
      </c>
    </row>
    <row r="47" spans="2:24">
      <c r="B47" s="618">
        <f t="shared" si="11"/>
        <v>2034</v>
      </c>
      <c r="C47" s="624"/>
      <c r="D47" s="611">
        <v>1</v>
      </c>
      <c r="E47" s="612">
        <f t="shared" si="8"/>
        <v>0.435</v>
      </c>
      <c r="F47" s="612">
        <f t="shared" si="8"/>
        <v>0.129</v>
      </c>
      <c r="G47" s="612">
        <f t="shared" si="7"/>
        <v>0</v>
      </c>
      <c r="H47" s="612">
        <f t="shared" si="8"/>
        <v>0</v>
      </c>
      <c r="I47" s="612">
        <f t="shared" si="7"/>
        <v>9.9000000000000005E-2</v>
      </c>
      <c r="J47" s="612">
        <f t="shared" si="8"/>
        <v>2.7E-2</v>
      </c>
      <c r="K47" s="612">
        <f t="shared" si="8"/>
        <v>8.9999999999999993E-3</v>
      </c>
      <c r="L47" s="612">
        <f t="shared" si="8"/>
        <v>7.1999999999999995E-2</v>
      </c>
      <c r="M47" s="612">
        <f t="shared" si="8"/>
        <v>3.3000000000000002E-2</v>
      </c>
      <c r="N47" s="612">
        <f t="shared" si="8"/>
        <v>0.04</v>
      </c>
      <c r="O47" s="612">
        <f t="shared" si="8"/>
        <v>0.156</v>
      </c>
      <c r="P47" s="619">
        <f t="shared" si="9"/>
        <v>1</v>
      </c>
      <c r="S47" s="618">
        <f t="shared" si="4"/>
        <v>2034</v>
      </c>
      <c r="T47" s="620">
        <v>0</v>
      </c>
      <c r="U47" s="620">
        <v>5</v>
      </c>
      <c r="V47" s="621">
        <f t="shared" si="5"/>
        <v>0</v>
      </c>
      <c r="W47" s="622">
        <v>1</v>
      </c>
      <c r="X47" s="623">
        <f t="shared" si="10"/>
        <v>0</v>
      </c>
    </row>
    <row r="48" spans="2:24">
      <c r="B48" s="618">
        <f t="shared" si="11"/>
        <v>2035</v>
      </c>
      <c r="C48" s="624"/>
      <c r="D48" s="611">
        <v>1</v>
      </c>
      <c r="E48" s="612">
        <f t="shared" si="8"/>
        <v>0.435</v>
      </c>
      <c r="F48" s="612">
        <f t="shared" si="8"/>
        <v>0.129</v>
      </c>
      <c r="G48" s="612">
        <f t="shared" si="7"/>
        <v>0</v>
      </c>
      <c r="H48" s="612">
        <f t="shared" si="8"/>
        <v>0</v>
      </c>
      <c r="I48" s="612">
        <f t="shared" si="7"/>
        <v>9.9000000000000005E-2</v>
      </c>
      <c r="J48" s="612">
        <f t="shared" si="8"/>
        <v>2.7E-2</v>
      </c>
      <c r="K48" s="612">
        <f t="shared" si="8"/>
        <v>8.9999999999999993E-3</v>
      </c>
      <c r="L48" s="612">
        <f t="shared" si="8"/>
        <v>7.1999999999999995E-2</v>
      </c>
      <c r="M48" s="612">
        <f t="shared" si="8"/>
        <v>3.3000000000000002E-2</v>
      </c>
      <c r="N48" s="612">
        <f t="shared" si="8"/>
        <v>0.04</v>
      </c>
      <c r="O48" s="612">
        <f t="shared" si="8"/>
        <v>0.156</v>
      </c>
      <c r="P48" s="619">
        <f t="shared" si="9"/>
        <v>1</v>
      </c>
      <c r="S48" s="618">
        <f t="shared" si="4"/>
        <v>2035</v>
      </c>
      <c r="T48" s="620">
        <v>0</v>
      </c>
      <c r="U48" s="620">
        <v>5</v>
      </c>
      <c r="V48" s="621">
        <f t="shared" si="5"/>
        <v>0</v>
      </c>
      <c r="W48" s="622">
        <v>1</v>
      </c>
      <c r="X48" s="623">
        <f t="shared" si="10"/>
        <v>0</v>
      </c>
    </row>
    <row r="49" spans="2:24">
      <c r="B49" s="618">
        <f t="shared" si="11"/>
        <v>2036</v>
      </c>
      <c r="C49" s="624"/>
      <c r="D49" s="611">
        <v>1</v>
      </c>
      <c r="E49" s="612">
        <f t="shared" si="8"/>
        <v>0.435</v>
      </c>
      <c r="F49" s="612">
        <f t="shared" si="8"/>
        <v>0.129</v>
      </c>
      <c r="G49" s="612">
        <f t="shared" si="8"/>
        <v>0</v>
      </c>
      <c r="H49" s="612">
        <f t="shared" si="8"/>
        <v>0</v>
      </c>
      <c r="I49" s="612">
        <f t="shared" si="8"/>
        <v>9.9000000000000005E-2</v>
      </c>
      <c r="J49" s="612">
        <f t="shared" si="8"/>
        <v>2.7E-2</v>
      </c>
      <c r="K49" s="612">
        <f t="shared" si="8"/>
        <v>8.9999999999999993E-3</v>
      </c>
      <c r="L49" s="612">
        <f t="shared" si="8"/>
        <v>7.1999999999999995E-2</v>
      </c>
      <c r="M49" s="612">
        <f t="shared" si="8"/>
        <v>3.3000000000000002E-2</v>
      </c>
      <c r="N49" s="612">
        <f t="shared" si="8"/>
        <v>0.04</v>
      </c>
      <c r="O49" s="612">
        <f t="shared" si="8"/>
        <v>0.156</v>
      </c>
      <c r="P49" s="619">
        <f t="shared" si="9"/>
        <v>1</v>
      </c>
      <c r="S49" s="618">
        <f t="shared" si="4"/>
        <v>2036</v>
      </c>
      <c r="T49" s="620">
        <v>0</v>
      </c>
      <c r="U49" s="620">
        <v>5</v>
      </c>
      <c r="V49" s="621">
        <f t="shared" si="5"/>
        <v>0</v>
      </c>
      <c r="W49" s="622">
        <v>1</v>
      </c>
      <c r="X49" s="623">
        <f t="shared" si="10"/>
        <v>0</v>
      </c>
    </row>
    <row r="50" spans="2:24">
      <c r="B50" s="618">
        <f t="shared" si="11"/>
        <v>2037</v>
      </c>
      <c r="C50" s="624"/>
      <c r="D50" s="611">
        <v>1</v>
      </c>
      <c r="E50" s="612">
        <f t="shared" si="8"/>
        <v>0.435</v>
      </c>
      <c r="F50" s="612">
        <f t="shared" si="8"/>
        <v>0.129</v>
      </c>
      <c r="G50" s="612">
        <f t="shared" si="8"/>
        <v>0</v>
      </c>
      <c r="H50" s="612">
        <f t="shared" si="8"/>
        <v>0</v>
      </c>
      <c r="I50" s="612">
        <f t="shared" si="8"/>
        <v>9.9000000000000005E-2</v>
      </c>
      <c r="J50" s="612">
        <f t="shared" si="8"/>
        <v>2.7E-2</v>
      </c>
      <c r="K50" s="612">
        <f t="shared" si="8"/>
        <v>8.9999999999999993E-3</v>
      </c>
      <c r="L50" s="612">
        <f t="shared" si="8"/>
        <v>7.1999999999999995E-2</v>
      </c>
      <c r="M50" s="612">
        <f t="shared" si="8"/>
        <v>3.3000000000000002E-2</v>
      </c>
      <c r="N50" s="612">
        <f t="shared" si="8"/>
        <v>0.04</v>
      </c>
      <c r="O50" s="612">
        <f t="shared" si="8"/>
        <v>0.156</v>
      </c>
      <c r="P50" s="619">
        <f t="shared" si="9"/>
        <v>1</v>
      </c>
      <c r="S50" s="618">
        <f t="shared" si="4"/>
        <v>2037</v>
      </c>
      <c r="T50" s="620">
        <v>0</v>
      </c>
      <c r="U50" s="620">
        <v>5</v>
      </c>
      <c r="V50" s="621">
        <f t="shared" si="5"/>
        <v>0</v>
      </c>
      <c r="W50" s="622">
        <v>1</v>
      </c>
      <c r="X50" s="623">
        <f t="shared" si="10"/>
        <v>0</v>
      </c>
    </row>
    <row r="51" spans="2:24">
      <c r="B51" s="618">
        <f t="shared" si="11"/>
        <v>2038</v>
      </c>
      <c r="C51" s="624"/>
      <c r="D51" s="611">
        <v>1</v>
      </c>
      <c r="E51" s="612">
        <f t="shared" si="8"/>
        <v>0.435</v>
      </c>
      <c r="F51" s="612">
        <f t="shared" si="8"/>
        <v>0.129</v>
      </c>
      <c r="G51" s="612">
        <f t="shared" si="8"/>
        <v>0</v>
      </c>
      <c r="H51" s="612">
        <f t="shared" si="8"/>
        <v>0</v>
      </c>
      <c r="I51" s="612">
        <f t="shared" si="8"/>
        <v>9.9000000000000005E-2</v>
      </c>
      <c r="J51" s="612">
        <f t="shared" si="8"/>
        <v>2.7E-2</v>
      </c>
      <c r="K51" s="612">
        <f t="shared" si="8"/>
        <v>8.9999999999999993E-3</v>
      </c>
      <c r="L51" s="612">
        <f t="shared" si="8"/>
        <v>7.1999999999999995E-2</v>
      </c>
      <c r="M51" s="612">
        <f t="shared" si="8"/>
        <v>3.3000000000000002E-2</v>
      </c>
      <c r="N51" s="612">
        <f t="shared" si="8"/>
        <v>0.04</v>
      </c>
      <c r="O51" s="612">
        <f t="shared" si="8"/>
        <v>0.156</v>
      </c>
      <c r="P51" s="619">
        <f t="shared" si="9"/>
        <v>1</v>
      </c>
      <c r="S51" s="618">
        <f t="shared" si="4"/>
        <v>2038</v>
      </c>
      <c r="T51" s="620">
        <v>0</v>
      </c>
      <c r="U51" s="620">
        <v>5</v>
      </c>
      <c r="V51" s="621">
        <f t="shared" si="5"/>
        <v>0</v>
      </c>
      <c r="W51" s="622">
        <v>1</v>
      </c>
      <c r="X51" s="623">
        <f t="shared" si="10"/>
        <v>0</v>
      </c>
    </row>
    <row r="52" spans="2:24">
      <c r="B52" s="618">
        <f t="shared" si="11"/>
        <v>2039</v>
      </c>
      <c r="C52" s="624"/>
      <c r="D52" s="611">
        <v>1</v>
      </c>
      <c r="E52" s="612">
        <f t="shared" si="8"/>
        <v>0.435</v>
      </c>
      <c r="F52" s="612">
        <f t="shared" si="8"/>
        <v>0.129</v>
      </c>
      <c r="G52" s="612">
        <f t="shared" si="8"/>
        <v>0</v>
      </c>
      <c r="H52" s="612">
        <f t="shared" si="8"/>
        <v>0</v>
      </c>
      <c r="I52" s="612">
        <f t="shared" si="8"/>
        <v>9.9000000000000005E-2</v>
      </c>
      <c r="J52" s="612">
        <f t="shared" si="8"/>
        <v>2.7E-2</v>
      </c>
      <c r="K52" s="612">
        <f t="shared" si="8"/>
        <v>8.9999999999999993E-3</v>
      </c>
      <c r="L52" s="612">
        <f t="shared" si="8"/>
        <v>7.1999999999999995E-2</v>
      </c>
      <c r="M52" s="612">
        <f t="shared" si="8"/>
        <v>3.3000000000000002E-2</v>
      </c>
      <c r="N52" s="612">
        <f t="shared" si="8"/>
        <v>0.04</v>
      </c>
      <c r="O52" s="612">
        <f t="shared" si="8"/>
        <v>0.156</v>
      </c>
      <c r="P52" s="619">
        <f t="shared" si="9"/>
        <v>1</v>
      </c>
      <c r="S52" s="618">
        <f t="shared" si="4"/>
        <v>2039</v>
      </c>
      <c r="T52" s="620">
        <v>0</v>
      </c>
      <c r="U52" s="620">
        <v>5</v>
      </c>
      <c r="V52" s="621">
        <f t="shared" si="5"/>
        <v>0</v>
      </c>
      <c r="W52" s="622">
        <v>1</v>
      </c>
      <c r="X52" s="623">
        <f t="shared" si="10"/>
        <v>0</v>
      </c>
    </row>
    <row r="53" spans="2:24">
      <c r="B53" s="618">
        <f t="shared" si="11"/>
        <v>2040</v>
      </c>
      <c r="C53" s="624"/>
      <c r="D53" s="611">
        <v>1</v>
      </c>
      <c r="E53" s="612">
        <f t="shared" ref="E53:O68" si="12">E$8</f>
        <v>0.435</v>
      </c>
      <c r="F53" s="612">
        <f t="shared" si="12"/>
        <v>0.129</v>
      </c>
      <c r="G53" s="612">
        <f t="shared" si="8"/>
        <v>0</v>
      </c>
      <c r="H53" s="612">
        <f t="shared" si="12"/>
        <v>0</v>
      </c>
      <c r="I53" s="612">
        <f t="shared" si="8"/>
        <v>9.9000000000000005E-2</v>
      </c>
      <c r="J53" s="612">
        <f t="shared" si="12"/>
        <v>2.7E-2</v>
      </c>
      <c r="K53" s="612">
        <f t="shared" si="12"/>
        <v>8.9999999999999993E-3</v>
      </c>
      <c r="L53" s="612">
        <f t="shared" si="12"/>
        <v>7.1999999999999995E-2</v>
      </c>
      <c r="M53" s="612">
        <f t="shared" si="12"/>
        <v>3.3000000000000002E-2</v>
      </c>
      <c r="N53" s="612">
        <f t="shared" si="12"/>
        <v>0.04</v>
      </c>
      <c r="O53" s="612">
        <f t="shared" si="12"/>
        <v>0.156</v>
      </c>
      <c r="P53" s="619">
        <f t="shared" si="9"/>
        <v>1</v>
      </c>
      <c r="S53" s="618">
        <f t="shared" si="4"/>
        <v>2040</v>
      </c>
      <c r="T53" s="620">
        <v>0</v>
      </c>
      <c r="U53" s="620">
        <v>5</v>
      </c>
      <c r="V53" s="621">
        <f t="shared" si="5"/>
        <v>0</v>
      </c>
      <c r="W53" s="622">
        <v>1</v>
      </c>
      <c r="X53" s="623">
        <f t="shared" si="10"/>
        <v>0</v>
      </c>
    </row>
    <row r="54" spans="2:24">
      <c r="B54" s="618">
        <f t="shared" si="11"/>
        <v>2041</v>
      </c>
      <c r="C54" s="624"/>
      <c r="D54" s="611">
        <v>1</v>
      </c>
      <c r="E54" s="612">
        <f t="shared" si="12"/>
        <v>0.435</v>
      </c>
      <c r="F54" s="612">
        <f t="shared" si="12"/>
        <v>0.129</v>
      </c>
      <c r="G54" s="612">
        <f t="shared" si="8"/>
        <v>0</v>
      </c>
      <c r="H54" s="612">
        <f t="shared" si="12"/>
        <v>0</v>
      </c>
      <c r="I54" s="612">
        <f t="shared" si="8"/>
        <v>9.9000000000000005E-2</v>
      </c>
      <c r="J54" s="612">
        <f t="shared" si="12"/>
        <v>2.7E-2</v>
      </c>
      <c r="K54" s="612">
        <f t="shared" si="12"/>
        <v>8.9999999999999993E-3</v>
      </c>
      <c r="L54" s="612">
        <f t="shared" si="12"/>
        <v>7.1999999999999995E-2</v>
      </c>
      <c r="M54" s="612">
        <f t="shared" si="12"/>
        <v>3.3000000000000002E-2</v>
      </c>
      <c r="N54" s="612">
        <f t="shared" si="12"/>
        <v>0.04</v>
      </c>
      <c r="O54" s="612">
        <f t="shared" si="12"/>
        <v>0.156</v>
      </c>
      <c r="P54" s="619">
        <f t="shared" si="9"/>
        <v>1</v>
      </c>
      <c r="S54" s="618">
        <f t="shared" si="4"/>
        <v>2041</v>
      </c>
      <c r="T54" s="620">
        <v>0</v>
      </c>
      <c r="U54" s="620">
        <v>5</v>
      </c>
      <c r="V54" s="621">
        <f t="shared" si="5"/>
        <v>0</v>
      </c>
      <c r="W54" s="622">
        <v>1</v>
      </c>
      <c r="X54" s="623">
        <f t="shared" si="10"/>
        <v>0</v>
      </c>
    </row>
    <row r="55" spans="2:24">
      <c r="B55" s="618">
        <f t="shared" si="11"/>
        <v>2042</v>
      </c>
      <c r="C55" s="624"/>
      <c r="D55" s="611">
        <v>1</v>
      </c>
      <c r="E55" s="612">
        <f t="shared" si="12"/>
        <v>0.435</v>
      </c>
      <c r="F55" s="612">
        <f t="shared" si="12"/>
        <v>0.129</v>
      </c>
      <c r="G55" s="612">
        <f t="shared" si="8"/>
        <v>0</v>
      </c>
      <c r="H55" s="612">
        <f t="shared" si="12"/>
        <v>0</v>
      </c>
      <c r="I55" s="612">
        <f t="shared" si="8"/>
        <v>9.9000000000000005E-2</v>
      </c>
      <c r="J55" s="612">
        <f t="shared" si="12"/>
        <v>2.7E-2</v>
      </c>
      <c r="K55" s="612">
        <f t="shared" si="12"/>
        <v>8.9999999999999993E-3</v>
      </c>
      <c r="L55" s="612">
        <f t="shared" si="12"/>
        <v>7.1999999999999995E-2</v>
      </c>
      <c r="M55" s="612">
        <f t="shared" si="12"/>
        <v>3.3000000000000002E-2</v>
      </c>
      <c r="N55" s="612">
        <f t="shared" si="12"/>
        <v>0.04</v>
      </c>
      <c r="O55" s="612">
        <f t="shared" si="12"/>
        <v>0.156</v>
      </c>
      <c r="P55" s="619">
        <f t="shared" si="9"/>
        <v>1</v>
      </c>
      <c r="S55" s="618">
        <f t="shared" si="4"/>
        <v>2042</v>
      </c>
      <c r="T55" s="620">
        <v>0</v>
      </c>
      <c r="U55" s="620">
        <v>5</v>
      </c>
      <c r="V55" s="621">
        <f t="shared" si="5"/>
        <v>0</v>
      </c>
      <c r="W55" s="622">
        <v>1</v>
      </c>
      <c r="X55" s="623">
        <f t="shared" si="10"/>
        <v>0</v>
      </c>
    </row>
    <row r="56" spans="2:24">
      <c r="B56" s="618">
        <f t="shared" si="11"/>
        <v>2043</v>
      </c>
      <c r="C56" s="624"/>
      <c r="D56" s="611">
        <v>1</v>
      </c>
      <c r="E56" s="612">
        <f t="shared" si="12"/>
        <v>0.435</v>
      </c>
      <c r="F56" s="612">
        <f t="shared" si="12"/>
        <v>0.129</v>
      </c>
      <c r="G56" s="612">
        <f t="shared" si="8"/>
        <v>0</v>
      </c>
      <c r="H56" s="612">
        <f t="shared" si="12"/>
        <v>0</v>
      </c>
      <c r="I56" s="612">
        <f t="shared" si="8"/>
        <v>9.9000000000000005E-2</v>
      </c>
      <c r="J56" s="612">
        <f t="shared" si="12"/>
        <v>2.7E-2</v>
      </c>
      <c r="K56" s="612">
        <f t="shared" si="12"/>
        <v>8.9999999999999993E-3</v>
      </c>
      <c r="L56" s="612">
        <f t="shared" si="12"/>
        <v>7.1999999999999995E-2</v>
      </c>
      <c r="M56" s="612">
        <f t="shared" si="12"/>
        <v>3.3000000000000002E-2</v>
      </c>
      <c r="N56" s="612">
        <f t="shared" si="12"/>
        <v>0.04</v>
      </c>
      <c r="O56" s="612">
        <f t="shared" si="12"/>
        <v>0.156</v>
      </c>
      <c r="P56" s="619">
        <f t="shared" si="9"/>
        <v>1</v>
      </c>
      <c r="S56" s="618">
        <f t="shared" si="4"/>
        <v>2043</v>
      </c>
      <c r="T56" s="620">
        <v>0</v>
      </c>
      <c r="U56" s="620">
        <v>5</v>
      </c>
      <c r="V56" s="621">
        <f t="shared" si="5"/>
        <v>0</v>
      </c>
      <c r="W56" s="622">
        <v>1</v>
      </c>
      <c r="X56" s="623">
        <f t="shared" si="10"/>
        <v>0</v>
      </c>
    </row>
    <row r="57" spans="2:24">
      <c r="B57" s="618">
        <f t="shared" si="11"/>
        <v>2044</v>
      </c>
      <c r="C57" s="624"/>
      <c r="D57" s="611">
        <v>1</v>
      </c>
      <c r="E57" s="612">
        <f t="shared" si="12"/>
        <v>0.435</v>
      </c>
      <c r="F57" s="612">
        <f t="shared" si="12"/>
        <v>0.129</v>
      </c>
      <c r="G57" s="612">
        <f t="shared" si="8"/>
        <v>0</v>
      </c>
      <c r="H57" s="612">
        <f t="shared" si="12"/>
        <v>0</v>
      </c>
      <c r="I57" s="612">
        <f t="shared" si="8"/>
        <v>9.9000000000000005E-2</v>
      </c>
      <c r="J57" s="612">
        <f t="shared" si="12"/>
        <v>2.7E-2</v>
      </c>
      <c r="K57" s="612">
        <f t="shared" si="12"/>
        <v>8.9999999999999993E-3</v>
      </c>
      <c r="L57" s="612">
        <f t="shared" si="12"/>
        <v>7.1999999999999995E-2</v>
      </c>
      <c r="M57" s="612">
        <f t="shared" si="12"/>
        <v>3.3000000000000002E-2</v>
      </c>
      <c r="N57" s="612">
        <f t="shared" si="12"/>
        <v>0.04</v>
      </c>
      <c r="O57" s="612">
        <f t="shared" si="12"/>
        <v>0.156</v>
      </c>
      <c r="P57" s="619">
        <f t="shared" si="9"/>
        <v>1</v>
      </c>
      <c r="S57" s="618">
        <f t="shared" si="4"/>
        <v>2044</v>
      </c>
      <c r="T57" s="620">
        <v>0</v>
      </c>
      <c r="U57" s="620">
        <v>5</v>
      </c>
      <c r="V57" s="621">
        <f t="shared" si="5"/>
        <v>0</v>
      </c>
      <c r="W57" s="622">
        <v>1</v>
      </c>
      <c r="X57" s="623">
        <f t="shared" si="10"/>
        <v>0</v>
      </c>
    </row>
    <row r="58" spans="2:24">
      <c r="B58" s="618">
        <f t="shared" si="11"/>
        <v>2045</v>
      </c>
      <c r="C58" s="624"/>
      <c r="D58" s="611">
        <v>1</v>
      </c>
      <c r="E58" s="612">
        <f t="shared" si="12"/>
        <v>0.435</v>
      </c>
      <c r="F58" s="612">
        <f t="shared" si="12"/>
        <v>0.129</v>
      </c>
      <c r="G58" s="612">
        <f t="shared" si="8"/>
        <v>0</v>
      </c>
      <c r="H58" s="612">
        <f t="shared" si="12"/>
        <v>0</v>
      </c>
      <c r="I58" s="612">
        <f t="shared" si="8"/>
        <v>9.9000000000000005E-2</v>
      </c>
      <c r="J58" s="612">
        <f t="shared" si="12"/>
        <v>2.7E-2</v>
      </c>
      <c r="K58" s="612">
        <f t="shared" si="12"/>
        <v>8.9999999999999993E-3</v>
      </c>
      <c r="L58" s="612">
        <f t="shared" si="12"/>
        <v>7.1999999999999995E-2</v>
      </c>
      <c r="M58" s="612">
        <f t="shared" si="12"/>
        <v>3.3000000000000002E-2</v>
      </c>
      <c r="N58" s="612">
        <f t="shared" si="12"/>
        <v>0.04</v>
      </c>
      <c r="O58" s="612">
        <f t="shared" si="12"/>
        <v>0.156</v>
      </c>
      <c r="P58" s="619">
        <f t="shared" si="9"/>
        <v>1</v>
      </c>
      <c r="S58" s="618">
        <f t="shared" si="4"/>
        <v>2045</v>
      </c>
      <c r="T58" s="620">
        <v>0</v>
      </c>
      <c r="U58" s="620">
        <v>5</v>
      </c>
      <c r="V58" s="621">
        <f t="shared" si="5"/>
        <v>0</v>
      </c>
      <c r="W58" s="622">
        <v>1</v>
      </c>
      <c r="X58" s="623">
        <f t="shared" si="10"/>
        <v>0</v>
      </c>
    </row>
    <row r="59" spans="2:24">
      <c r="B59" s="618">
        <f t="shared" si="11"/>
        <v>2046</v>
      </c>
      <c r="C59" s="624"/>
      <c r="D59" s="611">
        <v>1</v>
      </c>
      <c r="E59" s="612">
        <f t="shared" si="12"/>
        <v>0.435</v>
      </c>
      <c r="F59" s="612">
        <f t="shared" si="12"/>
        <v>0.129</v>
      </c>
      <c r="G59" s="612">
        <f t="shared" si="12"/>
        <v>0</v>
      </c>
      <c r="H59" s="612">
        <f t="shared" si="12"/>
        <v>0</v>
      </c>
      <c r="I59" s="612">
        <f t="shared" si="12"/>
        <v>9.9000000000000005E-2</v>
      </c>
      <c r="J59" s="612">
        <f t="shared" si="12"/>
        <v>2.7E-2</v>
      </c>
      <c r="K59" s="612">
        <f t="shared" si="12"/>
        <v>8.9999999999999993E-3</v>
      </c>
      <c r="L59" s="612">
        <f t="shared" si="12"/>
        <v>7.1999999999999995E-2</v>
      </c>
      <c r="M59" s="612">
        <f t="shared" si="12"/>
        <v>3.3000000000000002E-2</v>
      </c>
      <c r="N59" s="612">
        <f t="shared" si="12"/>
        <v>0.04</v>
      </c>
      <c r="O59" s="612">
        <f t="shared" si="12"/>
        <v>0.156</v>
      </c>
      <c r="P59" s="619">
        <f t="shared" si="9"/>
        <v>1</v>
      </c>
      <c r="S59" s="618">
        <f t="shared" si="4"/>
        <v>2046</v>
      </c>
      <c r="T59" s="620">
        <v>0</v>
      </c>
      <c r="U59" s="620">
        <v>5</v>
      </c>
      <c r="V59" s="621">
        <f t="shared" si="5"/>
        <v>0</v>
      </c>
      <c r="W59" s="622">
        <v>1</v>
      </c>
      <c r="X59" s="623">
        <f t="shared" si="10"/>
        <v>0</v>
      </c>
    </row>
    <row r="60" spans="2:24">
      <c r="B60" s="618">
        <f t="shared" si="11"/>
        <v>2047</v>
      </c>
      <c r="C60" s="624"/>
      <c r="D60" s="611">
        <v>1</v>
      </c>
      <c r="E60" s="612">
        <f t="shared" si="12"/>
        <v>0.435</v>
      </c>
      <c r="F60" s="612">
        <f t="shared" si="12"/>
        <v>0.129</v>
      </c>
      <c r="G60" s="612">
        <f t="shared" si="12"/>
        <v>0</v>
      </c>
      <c r="H60" s="612">
        <f t="shared" si="12"/>
        <v>0</v>
      </c>
      <c r="I60" s="612">
        <f t="shared" si="12"/>
        <v>9.9000000000000005E-2</v>
      </c>
      <c r="J60" s="612">
        <f t="shared" si="12"/>
        <v>2.7E-2</v>
      </c>
      <c r="K60" s="612">
        <f t="shared" si="12"/>
        <v>8.9999999999999993E-3</v>
      </c>
      <c r="L60" s="612">
        <f t="shared" si="12"/>
        <v>7.1999999999999995E-2</v>
      </c>
      <c r="M60" s="612">
        <f t="shared" si="12"/>
        <v>3.3000000000000002E-2</v>
      </c>
      <c r="N60" s="612">
        <f t="shared" si="12"/>
        <v>0.04</v>
      </c>
      <c r="O60" s="612">
        <f t="shared" si="12"/>
        <v>0.156</v>
      </c>
      <c r="P60" s="619">
        <f t="shared" si="9"/>
        <v>1</v>
      </c>
      <c r="S60" s="618">
        <f t="shared" si="4"/>
        <v>2047</v>
      </c>
      <c r="T60" s="620">
        <v>0</v>
      </c>
      <c r="U60" s="620">
        <v>5</v>
      </c>
      <c r="V60" s="621">
        <f t="shared" si="5"/>
        <v>0</v>
      </c>
      <c r="W60" s="622">
        <v>1</v>
      </c>
      <c r="X60" s="623">
        <f t="shared" si="10"/>
        <v>0</v>
      </c>
    </row>
    <row r="61" spans="2:24">
      <c r="B61" s="618">
        <f t="shared" si="11"/>
        <v>2048</v>
      </c>
      <c r="C61" s="624"/>
      <c r="D61" s="611">
        <v>1</v>
      </c>
      <c r="E61" s="612">
        <f t="shared" si="12"/>
        <v>0.435</v>
      </c>
      <c r="F61" s="612">
        <f t="shared" si="12"/>
        <v>0.129</v>
      </c>
      <c r="G61" s="612">
        <f t="shared" si="12"/>
        <v>0</v>
      </c>
      <c r="H61" s="612">
        <f t="shared" si="12"/>
        <v>0</v>
      </c>
      <c r="I61" s="612">
        <f t="shared" si="12"/>
        <v>9.9000000000000005E-2</v>
      </c>
      <c r="J61" s="612">
        <f t="shared" si="12"/>
        <v>2.7E-2</v>
      </c>
      <c r="K61" s="612">
        <f t="shared" si="12"/>
        <v>8.9999999999999993E-3</v>
      </c>
      <c r="L61" s="612">
        <f t="shared" si="12"/>
        <v>7.1999999999999995E-2</v>
      </c>
      <c r="M61" s="612">
        <f t="shared" si="12"/>
        <v>3.3000000000000002E-2</v>
      </c>
      <c r="N61" s="612">
        <f t="shared" si="12"/>
        <v>0.04</v>
      </c>
      <c r="O61" s="612">
        <f t="shared" si="12"/>
        <v>0.156</v>
      </c>
      <c r="P61" s="619">
        <f t="shared" si="9"/>
        <v>1</v>
      </c>
      <c r="S61" s="618">
        <f t="shared" si="4"/>
        <v>2048</v>
      </c>
      <c r="T61" s="620">
        <v>0</v>
      </c>
      <c r="U61" s="620">
        <v>5</v>
      </c>
      <c r="V61" s="621">
        <f t="shared" si="5"/>
        <v>0</v>
      </c>
      <c r="W61" s="622">
        <v>1</v>
      </c>
      <c r="X61" s="623">
        <f t="shared" si="10"/>
        <v>0</v>
      </c>
    </row>
    <row r="62" spans="2:24">
      <c r="B62" s="618">
        <f t="shared" si="11"/>
        <v>2049</v>
      </c>
      <c r="C62" s="624"/>
      <c r="D62" s="611">
        <v>1</v>
      </c>
      <c r="E62" s="612">
        <f t="shared" si="12"/>
        <v>0.435</v>
      </c>
      <c r="F62" s="612">
        <f t="shared" si="12"/>
        <v>0.129</v>
      </c>
      <c r="G62" s="612">
        <f t="shared" si="12"/>
        <v>0</v>
      </c>
      <c r="H62" s="612">
        <f t="shared" si="12"/>
        <v>0</v>
      </c>
      <c r="I62" s="612">
        <f t="shared" si="12"/>
        <v>9.9000000000000005E-2</v>
      </c>
      <c r="J62" s="612">
        <f t="shared" si="12"/>
        <v>2.7E-2</v>
      </c>
      <c r="K62" s="612">
        <f t="shared" si="12"/>
        <v>8.9999999999999993E-3</v>
      </c>
      <c r="L62" s="612">
        <f t="shared" si="12"/>
        <v>7.1999999999999995E-2</v>
      </c>
      <c r="M62" s="612">
        <f t="shared" si="12"/>
        <v>3.3000000000000002E-2</v>
      </c>
      <c r="N62" s="612">
        <f t="shared" si="12"/>
        <v>0.04</v>
      </c>
      <c r="O62" s="612">
        <f t="shared" si="12"/>
        <v>0.156</v>
      </c>
      <c r="P62" s="619">
        <f t="shared" si="9"/>
        <v>1</v>
      </c>
      <c r="S62" s="618">
        <f t="shared" si="4"/>
        <v>2049</v>
      </c>
      <c r="T62" s="620">
        <v>0</v>
      </c>
      <c r="U62" s="620">
        <v>5</v>
      </c>
      <c r="V62" s="621">
        <f t="shared" si="5"/>
        <v>0</v>
      </c>
      <c r="W62" s="622">
        <v>1</v>
      </c>
      <c r="X62" s="623">
        <f t="shared" si="10"/>
        <v>0</v>
      </c>
    </row>
    <row r="63" spans="2:24">
      <c r="B63" s="618">
        <f t="shared" si="11"/>
        <v>2050</v>
      </c>
      <c r="C63" s="624"/>
      <c r="D63" s="611">
        <v>1</v>
      </c>
      <c r="E63" s="612">
        <f t="shared" ref="E63:O78" si="13">E$8</f>
        <v>0.435</v>
      </c>
      <c r="F63" s="612">
        <f t="shared" si="13"/>
        <v>0.129</v>
      </c>
      <c r="G63" s="612">
        <f t="shared" si="12"/>
        <v>0</v>
      </c>
      <c r="H63" s="612">
        <f t="shared" si="13"/>
        <v>0</v>
      </c>
      <c r="I63" s="612">
        <f t="shared" si="12"/>
        <v>9.9000000000000005E-2</v>
      </c>
      <c r="J63" s="612">
        <f t="shared" si="13"/>
        <v>2.7E-2</v>
      </c>
      <c r="K63" s="612">
        <f t="shared" si="13"/>
        <v>8.9999999999999993E-3</v>
      </c>
      <c r="L63" s="612">
        <f t="shared" si="13"/>
        <v>7.1999999999999995E-2</v>
      </c>
      <c r="M63" s="612">
        <f t="shared" si="13"/>
        <v>3.3000000000000002E-2</v>
      </c>
      <c r="N63" s="612">
        <f t="shared" si="13"/>
        <v>0.04</v>
      </c>
      <c r="O63" s="612">
        <f t="shared" si="13"/>
        <v>0.156</v>
      </c>
      <c r="P63" s="619">
        <f t="shared" si="9"/>
        <v>1</v>
      </c>
      <c r="S63" s="618">
        <f t="shared" si="4"/>
        <v>2050</v>
      </c>
      <c r="T63" s="620">
        <v>0</v>
      </c>
      <c r="U63" s="620">
        <v>5</v>
      </c>
      <c r="V63" s="621">
        <f t="shared" si="5"/>
        <v>0</v>
      </c>
      <c r="W63" s="622">
        <v>1</v>
      </c>
      <c r="X63" s="623">
        <f t="shared" si="10"/>
        <v>0</v>
      </c>
    </row>
    <row r="64" spans="2:24">
      <c r="B64" s="618">
        <f t="shared" si="11"/>
        <v>2051</v>
      </c>
      <c r="C64" s="624"/>
      <c r="D64" s="611">
        <v>1</v>
      </c>
      <c r="E64" s="612">
        <f t="shared" si="13"/>
        <v>0.435</v>
      </c>
      <c r="F64" s="612">
        <f t="shared" si="13"/>
        <v>0.129</v>
      </c>
      <c r="G64" s="612">
        <f t="shared" si="12"/>
        <v>0</v>
      </c>
      <c r="H64" s="612">
        <f t="shared" si="13"/>
        <v>0</v>
      </c>
      <c r="I64" s="612">
        <f t="shared" si="12"/>
        <v>9.9000000000000005E-2</v>
      </c>
      <c r="J64" s="612">
        <f t="shared" si="13"/>
        <v>2.7E-2</v>
      </c>
      <c r="K64" s="612">
        <f t="shared" si="13"/>
        <v>8.9999999999999993E-3</v>
      </c>
      <c r="L64" s="612">
        <f t="shared" si="13"/>
        <v>7.1999999999999995E-2</v>
      </c>
      <c r="M64" s="612">
        <f t="shared" si="13"/>
        <v>3.3000000000000002E-2</v>
      </c>
      <c r="N64" s="612">
        <f t="shared" si="13"/>
        <v>0.04</v>
      </c>
      <c r="O64" s="612">
        <f t="shared" si="13"/>
        <v>0.156</v>
      </c>
      <c r="P64" s="619">
        <f t="shared" si="9"/>
        <v>1</v>
      </c>
      <c r="S64" s="618">
        <f t="shared" si="4"/>
        <v>2051</v>
      </c>
      <c r="T64" s="620">
        <v>0</v>
      </c>
      <c r="U64" s="620">
        <v>5</v>
      </c>
      <c r="V64" s="621">
        <f t="shared" si="5"/>
        <v>0</v>
      </c>
      <c r="W64" s="622">
        <v>1</v>
      </c>
      <c r="X64" s="623">
        <f t="shared" si="10"/>
        <v>0</v>
      </c>
    </row>
    <row r="65" spans="2:24">
      <c r="B65" s="618">
        <f t="shared" si="11"/>
        <v>2052</v>
      </c>
      <c r="C65" s="624"/>
      <c r="D65" s="611">
        <v>1</v>
      </c>
      <c r="E65" s="612">
        <f t="shared" si="13"/>
        <v>0.435</v>
      </c>
      <c r="F65" s="612">
        <f t="shared" si="13"/>
        <v>0.129</v>
      </c>
      <c r="G65" s="612">
        <f t="shared" si="12"/>
        <v>0</v>
      </c>
      <c r="H65" s="612">
        <f t="shared" si="13"/>
        <v>0</v>
      </c>
      <c r="I65" s="612">
        <f t="shared" si="12"/>
        <v>9.9000000000000005E-2</v>
      </c>
      <c r="J65" s="612">
        <f t="shared" si="13"/>
        <v>2.7E-2</v>
      </c>
      <c r="K65" s="612">
        <f t="shared" si="13"/>
        <v>8.9999999999999993E-3</v>
      </c>
      <c r="L65" s="612">
        <f t="shared" si="13"/>
        <v>7.1999999999999995E-2</v>
      </c>
      <c r="M65" s="612">
        <f t="shared" si="13"/>
        <v>3.3000000000000002E-2</v>
      </c>
      <c r="N65" s="612">
        <f t="shared" si="13"/>
        <v>0.04</v>
      </c>
      <c r="O65" s="612">
        <f t="shared" si="13"/>
        <v>0.156</v>
      </c>
      <c r="P65" s="619">
        <f t="shared" si="9"/>
        <v>1</v>
      </c>
      <c r="S65" s="618">
        <f t="shared" si="4"/>
        <v>2052</v>
      </c>
      <c r="T65" s="620">
        <v>0</v>
      </c>
      <c r="U65" s="620">
        <v>5</v>
      </c>
      <c r="V65" s="621">
        <f t="shared" si="5"/>
        <v>0</v>
      </c>
      <c r="W65" s="622">
        <v>1</v>
      </c>
      <c r="X65" s="623">
        <f t="shared" si="10"/>
        <v>0</v>
      </c>
    </row>
    <row r="66" spans="2:24">
      <c r="B66" s="618">
        <f t="shared" si="11"/>
        <v>2053</v>
      </c>
      <c r="C66" s="624"/>
      <c r="D66" s="611">
        <v>1</v>
      </c>
      <c r="E66" s="612">
        <f t="shared" si="13"/>
        <v>0.435</v>
      </c>
      <c r="F66" s="612">
        <f t="shared" si="13"/>
        <v>0.129</v>
      </c>
      <c r="G66" s="612">
        <f t="shared" si="12"/>
        <v>0</v>
      </c>
      <c r="H66" s="612">
        <f t="shared" si="13"/>
        <v>0</v>
      </c>
      <c r="I66" s="612">
        <f t="shared" si="12"/>
        <v>9.9000000000000005E-2</v>
      </c>
      <c r="J66" s="612">
        <f t="shared" si="13"/>
        <v>2.7E-2</v>
      </c>
      <c r="K66" s="612">
        <f t="shared" si="13"/>
        <v>8.9999999999999993E-3</v>
      </c>
      <c r="L66" s="612">
        <f t="shared" si="13"/>
        <v>7.1999999999999995E-2</v>
      </c>
      <c r="M66" s="612">
        <f t="shared" si="13"/>
        <v>3.3000000000000002E-2</v>
      </c>
      <c r="N66" s="612">
        <f t="shared" si="13"/>
        <v>0.04</v>
      </c>
      <c r="O66" s="612">
        <f t="shared" si="13"/>
        <v>0.156</v>
      </c>
      <c r="P66" s="619">
        <f t="shared" si="9"/>
        <v>1</v>
      </c>
      <c r="S66" s="618">
        <f t="shared" si="4"/>
        <v>2053</v>
      </c>
      <c r="T66" s="620">
        <v>0</v>
      </c>
      <c r="U66" s="620">
        <v>5</v>
      </c>
      <c r="V66" s="621">
        <f t="shared" si="5"/>
        <v>0</v>
      </c>
      <c r="W66" s="622">
        <v>1</v>
      </c>
      <c r="X66" s="623">
        <f t="shared" si="10"/>
        <v>0</v>
      </c>
    </row>
    <row r="67" spans="2:24">
      <c r="B67" s="618">
        <f t="shared" si="11"/>
        <v>2054</v>
      </c>
      <c r="C67" s="624"/>
      <c r="D67" s="611">
        <v>1</v>
      </c>
      <c r="E67" s="612">
        <f t="shared" si="13"/>
        <v>0.435</v>
      </c>
      <c r="F67" s="612">
        <f t="shared" si="13"/>
        <v>0.129</v>
      </c>
      <c r="G67" s="612">
        <f t="shared" si="12"/>
        <v>0</v>
      </c>
      <c r="H67" s="612">
        <f t="shared" si="13"/>
        <v>0</v>
      </c>
      <c r="I67" s="612">
        <f t="shared" si="12"/>
        <v>9.9000000000000005E-2</v>
      </c>
      <c r="J67" s="612">
        <f t="shared" si="13"/>
        <v>2.7E-2</v>
      </c>
      <c r="K67" s="612">
        <f t="shared" si="13"/>
        <v>8.9999999999999993E-3</v>
      </c>
      <c r="L67" s="612">
        <f t="shared" si="13"/>
        <v>7.1999999999999995E-2</v>
      </c>
      <c r="M67" s="612">
        <f t="shared" si="13"/>
        <v>3.3000000000000002E-2</v>
      </c>
      <c r="N67" s="612">
        <f t="shared" si="13"/>
        <v>0.04</v>
      </c>
      <c r="O67" s="612">
        <f t="shared" si="13"/>
        <v>0.156</v>
      </c>
      <c r="P67" s="619">
        <f t="shared" si="9"/>
        <v>1</v>
      </c>
      <c r="S67" s="618">
        <f t="shared" si="4"/>
        <v>2054</v>
      </c>
      <c r="T67" s="620">
        <v>0</v>
      </c>
      <c r="U67" s="620">
        <v>5</v>
      </c>
      <c r="V67" s="621">
        <f t="shared" si="5"/>
        <v>0</v>
      </c>
      <c r="W67" s="622">
        <v>1</v>
      </c>
      <c r="X67" s="623">
        <f t="shared" si="10"/>
        <v>0</v>
      </c>
    </row>
    <row r="68" spans="2:24">
      <c r="B68" s="618">
        <f t="shared" si="11"/>
        <v>2055</v>
      </c>
      <c r="C68" s="624"/>
      <c r="D68" s="611">
        <v>1</v>
      </c>
      <c r="E68" s="612">
        <f t="shared" si="13"/>
        <v>0.435</v>
      </c>
      <c r="F68" s="612">
        <f t="shared" si="13"/>
        <v>0.129</v>
      </c>
      <c r="G68" s="612">
        <f t="shared" si="12"/>
        <v>0</v>
      </c>
      <c r="H68" s="612">
        <f t="shared" si="13"/>
        <v>0</v>
      </c>
      <c r="I68" s="612">
        <f t="shared" si="12"/>
        <v>9.9000000000000005E-2</v>
      </c>
      <c r="J68" s="612">
        <f t="shared" si="13"/>
        <v>2.7E-2</v>
      </c>
      <c r="K68" s="612">
        <f t="shared" si="13"/>
        <v>8.9999999999999993E-3</v>
      </c>
      <c r="L68" s="612">
        <f t="shared" si="13"/>
        <v>7.1999999999999995E-2</v>
      </c>
      <c r="M68" s="612">
        <f t="shared" si="13"/>
        <v>3.3000000000000002E-2</v>
      </c>
      <c r="N68" s="612">
        <f t="shared" si="13"/>
        <v>0.04</v>
      </c>
      <c r="O68" s="612">
        <f t="shared" si="13"/>
        <v>0.156</v>
      </c>
      <c r="P68" s="619">
        <f t="shared" si="9"/>
        <v>1</v>
      </c>
      <c r="S68" s="618">
        <f t="shared" si="4"/>
        <v>2055</v>
      </c>
      <c r="T68" s="620">
        <v>0</v>
      </c>
      <c r="U68" s="620">
        <v>5</v>
      </c>
      <c r="V68" s="621">
        <f t="shared" si="5"/>
        <v>0</v>
      </c>
      <c r="W68" s="622">
        <v>1</v>
      </c>
      <c r="X68" s="623">
        <f t="shared" si="10"/>
        <v>0</v>
      </c>
    </row>
    <row r="69" spans="2:24">
      <c r="B69" s="618">
        <f t="shared" si="11"/>
        <v>2056</v>
      </c>
      <c r="C69" s="624"/>
      <c r="D69" s="611">
        <v>1</v>
      </c>
      <c r="E69" s="612">
        <f t="shared" si="13"/>
        <v>0.435</v>
      </c>
      <c r="F69" s="612">
        <f t="shared" si="13"/>
        <v>0.129</v>
      </c>
      <c r="G69" s="612">
        <f t="shared" si="13"/>
        <v>0</v>
      </c>
      <c r="H69" s="612">
        <f t="shared" si="13"/>
        <v>0</v>
      </c>
      <c r="I69" s="612">
        <f t="shared" si="13"/>
        <v>9.9000000000000005E-2</v>
      </c>
      <c r="J69" s="612">
        <f t="shared" si="13"/>
        <v>2.7E-2</v>
      </c>
      <c r="K69" s="612">
        <f t="shared" si="13"/>
        <v>8.9999999999999993E-3</v>
      </c>
      <c r="L69" s="612">
        <f t="shared" si="13"/>
        <v>7.1999999999999995E-2</v>
      </c>
      <c r="M69" s="612">
        <f t="shared" si="13"/>
        <v>3.3000000000000002E-2</v>
      </c>
      <c r="N69" s="612">
        <f t="shared" si="13"/>
        <v>0.04</v>
      </c>
      <c r="O69" s="612">
        <f t="shared" si="13"/>
        <v>0.156</v>
      </c>
      <c r="P69" s="619">
        <f t="shared" si="9"/>
        <v>1</v>
      </c>
      <c r="S69" s="618">
        <f t="shared" si="4"/>
        <v>2056</v>
      </c>
      <c r="T69" s="620">
        <v>0</v>
      </c>
      <c r="U69" s="620">
        <v>5</v>
      </c>
      <c r="V69" s="621">
        <f t="shared" si="5"/>
        <v>0</v>
      </c>
      <c r="W69" s="622">
        <v>1</v>
      </c>
      <c r="X69" s="623">
        <f t="shared" si="10"/>
        <v>0</v>
      </c>
    </row>
    <row r="70" spans="2:24">
      <c r="B70" s="618">
        <f t="shared" si="11"/>
        <v>2057</v>
      </c>
      <c r="C70" s="624"/>
      <c r="D70" s="611">
        <v>1</v>
      </c>
      <c r="E70" s="612">
        <f t="shared" si="13"/>
        <v>0.435</v>
      </c>
      <c r="F70" s="612">
        <f t="shared" si="13"/>
        <v>0.129</v>
      </c>
      <c r="G70" s="612">
        <f t="shared" si="13"/>
        <v>0</v>
      </c>
      <c r="H70" s="612">
        <f t="shared" si="13"/>
        <v>0</v>
      </c>
      <c r="I70" s="612">
        <f t="shared" si="13"/>
        <v>9.9000000000000005E-2</v>
      </c>
      <c r="J70" s="612">
        <f t="shared" si="13"/>
        <v>2.7E-2</v>
      </c>
      <c r="K70" s="612">
        <f t="shared" si="13"/>
        <v>8.9999999999999993E-3</v>
      </c>
      <c r="L70" s="612">
        <f t="shared" si="13"/>
        <v>7.1999999999999995E-2</v>
      </c>
      <c r="M70" s="612">
        <f t="shared" si="13"/>
        <v>3.3000000000000002E-2</v>
      </c>
      <c r="N70" s="612">
        <f t="shared" si="13"/>
        <v>0.04</v>
      </c>
      <c r="O70" s="612">
        <f t="shared" si="13"/>
        <v>0.156</v>
      </c>
      <c r="P70" s="619">
        <f t="shared" si="9"/>
        <v>1</v>
      </c>
      <c r="S70" s="618">
        <f t="shared" si="4"/>
        <v>2057</v>
      </c>
      <c r="T70" s="620">
        <v>0</v>
      </c>
      <c r="U70" s="620">
        <v>5</v>
      </c>
      <c r="V70" s="621">
        <f t="shared" si="5"/>
        <v>0</v>
      </c>
      <c r="W70" s="622">
        <v>1</v>
      </c>
      <c r="X70" s="623">
        <f t="shared" si="10"/>
        <v>0</v>
      </c>
    </row>
    <row r="71" spans="2:24">
      <c r="B71" s="618">
        <f t="shared" si="11"/>
        <v>2058</v>
      </c>
      <c r="C71" s="624"/>
      <c r="D71" s="611">
        <v>1</v>
      </c>
      <c r="E71" s="612">
        <f t="shared" si="13"/>
        <v>0.435</v>
      </c>
      <c r="F71" s="612">
        <f t="shared" si="13"/>
        <v>0.129</v>
      </c>
      <c r="G71" s="612">
        <f t="shared" si="13"/>
        <v>0</v>
      </c>
      <c r="H71" s="612">
        <f t="shared" si="13"/>
        <v>0</v>
      </c>
      <c r="I71" s="612">
        <f t="shared" si="13"/>
        <v>9.9000000000000005E-2</v>
      </c>
      <c r="J71" s="612">
        <f t="shared" si="13"/>
        <v>2.7E-2</v>
      </c>
      <c r="K71" s="612">
        <f t="shared" si="13"/>
        <v>8.9999999999999993E-3</v>
      </c>
      <c r="L71" s="612">
        <f t="shared" si="13"/>
        <v>7.1999999999999995E-2</v>
      </c>
      <c r="M71" s="612">
        <f t="shared" si="13"/>
        <v>3.3000000000000002E-2</v>
      </c>
      <c r="N71" s="612">
        <f t="shared" si="13"/>
        <v>0.04</v>
      </c>
      <c r="O71" s="612">
        <f t="shared" si="13"/>
        <v>0.156</v>
      </c>
      <c r="P71" s="619">
        <f t="shared" si="9"/>
        <v>1</v>
      </c>
      <c r="S71" s="618">
        <f t="shared" si="4"/>
        <v>2058</v>
      </c>
      <c r="T71" s="620">
        <v>0</v>
      </c>
      <c r="U71" s="620">
        <v>5</v>
      </c>
      <c r="V71" s="621">
        <f t="shared" si="5"/>
        <v>0</v>
      </c>
      <c r="W71" s="622">
        <v>1</v>
      </c>
      <c r="X71" s="623">
        <f t="shared" si="10"/>
        <v>0</v>
      </c>
    </row>
    <row r="72" spans="2:24">
      <c r="B72" s="618">
        <f t="shared" si="11"/>
        <v>2059</v>
      </c>
      <c r="C72" s="624"/>
      <c r="D72" s="611">
        <v>1</v>
      </c>
      <c r="E72" s="612">
        <f t="shared" si="13"/>
        <v>0.435</v>
      </c>
      <c r="F72" s="612">
        <f t="shared" si="13"/>
        <v>0.129</v>
      </c>
      <c r="G72" s="612">
        <f t="shared" si="13"/>
        <v>0</v>
      </c>
      <c r="H72" s="612">
        <f t="shared" si="13"/>
        <v>0</v>
      </c>
      <c r="I72" s="612">
        <f t="shared" si="13"/>
        <v>9.9000000000000005E-2</v>
      </c>
      <c r="J72" s="612">
        <f t="shared" si="13"/>
        <v>2.7E-2</v>
      </c>
      <c r="K72" s="612">
        <f t="shared" si="13"/>
        <v>8.9999999999999993E-3</v>
      </c>
      <c r="L72" s="612">
        <f t="shared" si="13"/>
        <v>7.1999999999999995E-2</v>
      </c>
      <c r="M72" s="612">
        <f t="shared" si="13"/>
        <v>3.3000000000000002E-2</v>
      </c>
      <c r="N72" s="612">
        <f t="shared" si="13"/>
        <v>0.04</v>
      </c>
      <c r="O72" s="612">
        <f t="shared" si="13"/>
        <v>0.156</v>
      </c>
      <c r="P72" s="619">
        <f t="shared" si="9"/>
        <v>1</v>
      </c>
      <c r="S72" s="618">
        <f t="shared" si="4"/>
        <v>2059</v>
      </c>
      <c r="T72" s="620">
        <v>0</v>
      </c>
      <c r="U72" s="620">
        <v>5</v>
      </c>
      <c r="V72" s="621">
        <f t="shared" si="5"/>
        <v>0</v>
      </c>
      <c r="W72" s="622">
        <v>1</v>
      </c>
      <c r="X72" s="623">
        <f t="shared" si="10"/>
        <v>0</v>
      </c>
    </row>
    <row r="73" spans="2:24">
      <c r="B73" s="618">
        <f t="shared" si="11"/>
        <v>2060</v>
      </c>
      <c r="C73" s="624"/>
      <c r="D73" s="611">
        <v>1</v>
      </c>
      <c r="E73" s="612">
        <f t="shared" ref="E73:O88" si="14">E$8</f>
        <v>0.435</v>
      </c>
      <c r="F73" s="612">
        <f t="shared" si="14"/>
        <v>0.129</v>
      </c>
      <c r="G73" s="612">
        <f t="shared" si="13"/>
        <v>0</v>
      </c>
      <c r="H73" s="612">
        <f t="shared" si="14"/>
        <v>0</v>
      </c>
      <c r="I73" s="612">
        <f t="shared" si="13"/>
        <v>9.9000000000000005E-2</v>
      </c>
      <c r="J73" s="612">
        <f t="shared" si="14"/>
        <v>2.7E-2</v>
      </c>
      <c r="K73" s="612">
        <f t="shared" si="14"/>
        <v>8.9999999999999993E-3</v>
      </c>
      <c r="L73" s="612">
        <f t="shared" si="14"/>
        <v>7.1999999999999995E-2</v>
      </c>
      <c r="M73" s="612">
        <f t="shared" si="14"/>
        <v>3.3000000000000002E-2</v>
      </c>
      <c r="N73" s="612">
        <f t="shared" si="14"/>
        <v>0.04</v>
      </c>
      <c r="O73" s="612">
        <f t="shared" si="14"/>
        <v>0.156</v>
      </c>
      <c r="P73" s="619">
        <f t="shared" si="9"/>
        <v>1</v>
      </c>
      <c r="S73" s="618">
        <f t="shared" si="4"/>
        <v>2060</v>
      </c>
      <c r="T73" s="620">
        <v>0</v>
      </c>
      <c r="U73" s="620">
        <v>5</v>
      </c>
      <c r="V73" s="621">
        <f t="shared" si="5"/>
        <v>0</v>
      </c>
      <c r="W73" s="622">
        <v>1</v>
      </c>
      <c r="X73" s="623">
        <f t="shared" si="10"/>
        <v>0</v>
      </c>
    </row>
    <row r="74" spans="2:24">
      <c r="B74" s="618">
        <f t="shared" si="11"/>
        <v>2061</v>
      </c>
      <c r="C74" s="624"/>
      <c r="D74" s="611">
        <v>1</v>
      </c>
      <c r="E74" s="612">
        <f t="shared" si="14"/>
        <v>0.435</v>
      </c>
      <c r="F74" s="612">
        <f t="shared" si="14"/>
        <v>0.129</v>
      </c>
      <c r="G74" s="612">
        <f t="shared" si="13"/>
        <v>0</v>
      </c>
      <c r="H74" s="612">
        <f t="shared" si="14"/>
        <v>0</v>
      </c>
      <c r="I74" s="612">
        <f t="shared" si="13"/>
        <v>9.9000000000000005E-2</v>
      </c>
      <c r="J74" s="612">
        <f t="shared" si="14"/>
        <v>2.7E-2</v>
      </c>
      <c r="K74" s="612">
        <f t="shared" si="14"/>
        <v>8.9999999999999993E-3</v>
      </c>
      <c r="L74" s="612">
        <f t="shared" si="14"/>
        <v>7.1999999999999995E-2</v>
      </c>
      <c r="M74" s="612">
        <f t="shared" si="14"/>
        <v>3.3000000000000002E-2</v>
      </c>
      <c r="N74" s="612">
        <f t="shared" si="14"/>
        <v>0.04</v>
      </c>
      <c r="O74" s="612">
        <f t="shared" si="14"/>
        <v>0.156</v>
      </c>
      <c r="P74" s="619">
        <f t="shared" si="9"/>
        <v>1</v>
      </c>
      <c r="S74" s="618">
        <f t="shared" si="4"/>
        <v>2061</v>
      </c>
      <c r="T74" s="620">
        <v>0</v>
      </c>
      <c r="U74" s="620">
        <v>5</v>
      </c>
      <c r="V74" s="621">
        <f t="shared" si="5"/>
        <v>0</v>
      </c>
      <c r="W74" s="622">
        <v>1</v>
      </c>
      <c r="X74" s="623">
        <f t="shared" si="10"/>
        <v>0</v>
      </c>
    </row>
    <row r="75" spans="2:24">
      <c r="B75" s="618">
        <f t="shared" si="11"/>
        <v>2062</v>
      </c>
      <c r="C75" s="624"/>
      <c r="D75" s="611">
        <v>1</v>
      </c>
      <c r="E75" s="612">
        <f t="shared" si="14"/>
        <v>0.435</v>
      </c>
      <c r="F75" s="612">
        <f t="shared" si="14"/>
        <v>0.129</v>
      </c>
      <c r="G75" s="612">
        <f t="shared" si="13"/>
        <v>0</v>
      </c>
      <c r="H75" s="612">
        <f t="shared" si="14"/>
        <v>0</v>
      </c>
      <c r="I75" s="612">
        <f t="shared" si="13"/>
        <v>9.9000000000000005E-2</v>
      </c>
      <c r="J75" s="612">
        <f t="shared" si="14"/>
        <v>2.7E-2</v>
      </c>
      <c r="K75" s="612">
        <f t="shared" si="14"/>
        <v>8.9999999999999993E-3</v>
      </c>
      <c r="L75" s="612">
        <f t="shared" si="14"/>
        <v>7.1999999999999995E-2</v>
      </c>
      <c r="M75" s="612">
        <f t="shared" si="14"/>
        <v>3.3000000000000002E-2</v>
      </c>
      <c r="N75" s="612">
        <f t="shared" si="14"/>
        <v>0.04</v>
      </c>
      <c r="O75" s="612">
        <f t="shared" si="14"/>
        <v>0.156</v>
      </c>
      <c r="P75" s="619">
        <f t="shared" si="9"/>
        <v>1</v>
      </c>
      <c r="S75" s="618">
        <f t="shared" si="4"/>
        <v>2062</v>
      </c>
      <c r="T75" s="620">
        <v>0</v>
      </c>
      <c r="U75" s="620">
        <v>5</v>
      </c>
      <c r="V75" s="621">
        <f t="shared" si="5"/>
        <v>0</v>
      </c>
      <c r="W75" s="622">
        <v>1</v>
      </c>
      <c r="X75" s="623">
        <f t="shared" si="10"/>
        <v>0</v>
      </c>
    </row>
    <row r="76" spans="2:24">
      <c r="B76" s="618">
        <f t="shared" si="11"/>
        <v>2063</v>
      </c>
      <c r="C76" s="624"/>
      <c r="D76" s="611">
        <v>1</v>
      </c>
      <c r="E76" s="612">
        <f t="shared" si="14"/>
        <v>0.435</v>
      </c>
      <c r="F76" s="612">
        <f t="shared" si="14"/>
        <v>0.129</v>
      </c>
      <c r="G76" s="612">
        <f t="shared" si="13"/>
        <v>0</v>
      </c>
      <c r="H76" s="612">
        <f t="shared" si="14"/>
        <v>0</v>
      </c>
      <c r="I76" s="612">
        <f t="shared" si="13"/>
        <v>9.9000000000000005E-2</v>
      </c>
      <c r="J76" s="612">
        <f t="shared" si="14"/>
        <v>2.7E-2</v>
      </c>
      <c r="K76" s="612">
        <f t="shared" si="14"/>
        <v>8.9999999999999993E-3</v>
      </c>
      <c r="L76" s="612">
        <f t="shared" si="14"/>
        <v>7.1999999999999995E-2</v>
      </c>
      <c r="M76" s="612">
        <f t="shared" si="14"/>
        <v>3.3000000000000002E-2</v>
      </c>
      <c r="N76" s="612">
        <f t="shared" si="14"/>
        <v>0.04</v>
      </c>
      <c r="O76" s="612">
        <f t="shared" si="14"/>
        <v>0.156</v>
      </c>
      <c r="P76" s="619">
        <f t="shared" si="9"/>
        <v>1</v>
      </c>
      <c r="S76" s="618">
        <f t="shared" si="4"/>
        <v>2063</v>
      </c>
      <c r="T76" s="620">
        <v>0</v>
      </c>
      <c r="U76" s="620">
        <v>5</v>
      </c>
      <c r="V76" s="621">
        <f t="shared" si="5"/>
        <v>0</v>
      </c>
      <c r="W76" s="622">
        <v>1</v>
      </c>
      <c r="X76" s="623">
        <f t="shared" si="10"/>
        <v>0</v>
      </c>
    </row>
    <row r="77" spans="2:24">
      <c r="B77" s="618">
        <f t="shared" si="11"/>
        <v>2064</v>
      </c>
      <c r="C77" s="624"/>
      <c r="D77" s="611">
        <v>1</v>
      </c>
      <c r="E77" s="612">
        <f t="shared" si="14"/>
        <v>0.435</v>
      </c>
      <c r="F77" s="612">
        <f t="shared" si="14"/>
        <v>0.129</v>
      </c>
      <c r="G77" s="612">
        <f t="shared" si="13"/>
        <v>0</v>
      </c>
      <c r="H77" s="612">
        <f t="shared" si="14"/>
        <v>0</v>
      </c>
      <c r="I77" s="612">
        <f t="shared" si="13"/>
        <v>9.9000000000000005E-2</v>
      </c>
      <c r="J77" s="612">
        <f t="shared" si="14"/>
        <v>2.7E-2</v>
      </c>
      <c r="K77" s="612">
        <f t="shared" si="14"/>
        <v>8.9999999999999993E-3</v>
      </c>
      <c r="L77" s="612">
        <f t="shared" si="14"/>
        <v>7.1999999999999995E-2</v>
      </c>
      <c r="M77" s="612">
        <f t="shared" si="14"/>
        <v>3.3000000000000002E-2</v>
      </c>
      <c r="N77" s="612">
        <f t="shared" si="14"/>
        <v>0.04</v>
      </c>
      <c r="O77" s="612">
        <f t="shared" si="14"/>
        <v>0.156</v>
      </c>
      <c r="P77" s="619">
        <f t="shared" ref="P77:P93" si="15">SUM(E77:O77)</f>
        <v>1</v>
      </c>
      <c r="S77" s="618">
        <f t="shared" si="4"/>
        <v>2064</v>
      </c>
      <c r="T77" s="620">
        <v>0</v>
      </c>
      <c r="U77" s="620">
        <v>5</v>
      </c>
      <c r="V77" s="621">
        <f t="shared" si="5"/>
        <v>0</v>
      </c>
      <c r="W77" s="622">
        <v>1</v>
      </c>
      <c r="X77" s="623">
        <f t="shared" ref="X77:X93" si="16">V77*W77</f>
        <v>0</v>
      </c>
    </row>
    <row r="78" spans="2:24">
      <c r="B78" s="618">
        <f t="shared" ref="B78:B93" si="17">B77+1</f>
        <v>2065</v>
      </c>
      <c r="C78" s="624"/>
      <c r="D78" s="611">
        <v>1</v>
      </c>
      <c r="E78" s="612">
        <f t="shared" si="14"/>
        <v>0.435</v>
      </c>
      <c r="F78" s="612">
        <f t="shared" si="14"/>
        <v>0.129</v>
      </c>
      <c r="G78" s="612">
        <f t="shared" si="13"/>
        <v>0</v>
      </c>
      <c r="H78" s="612">
        <f t="shared" si="14"/>
        <v>0</v>
      </c>
      <c r="I78" s="612">
        <f t="shared" si="13"/>
        <v>9.9000000000000005E-2</v>
      </c>
      <c r="J78" s="612">
        <f t="shared" si="14"/>
        <v>2.7E-2</v>
      </c>
      <c r="K78" s="612">
        <f t="shared" si="14"/>
        <v>8.9999999999999993E-3</v>
      </c>
      <c r="L78" s="612">
        <f t="shared" si="14"/>
        <v>7.1999999999999995E-2</v>
      </c>
      <c r="M78" s="612">
        <f t="shared" si="14"/>
        <v>3.3000000000000002E-2</v>
      </c>
      <c r="N78" s="612">
        <f t="shared" si="14"/>
        <v>0.04</v>
      </c>
      <c r="O78" s="612">
        <f t="shared" si="14"/>
        <v>0.156</v>
      </c>
      <c r="P78" s="619">
        <f t="shared" si="15"/>
        <v>1</v>
      </c>
      <c r="S78" s="618">
        <f t="shared" ref="S78:S93" si="18">S77+1</f>
        <v>2065</v>
      </c>
      <c r="T78" s="620">
        <v>0</v>
      </c>
      <c r="U78" s="620">
        <v>5</v>
      </c>
      <c r="V78" s="621">
        <f t="shared" si="5"/>
        <v>0</v>
      </c>
      <c r="W78" s="622">
        <v>1</v>
      </c>
      <c r="X78" s="623">
        <f t="shared" si="16"/>
        <v>0</v>
      </c>
    </row>
    <row r="79" spans="2:24">
      <c r="B79" s="618">
        <f t="shared" si="17"/>
        <v>2066</v>
      </c>
      <c r="C79" s="624"/>
      <c r="D79" s="611">
        <v>1</v>
      </c>
      <c r="E79" s="612">
        <f t="shared" si="14"/>
        <v>0.435</v>
      </c>
      <c r="F79" s="612">
        <f t="shared" si="14"/>
        <v>0.129</v>
      </c>
      <c r="G79" s="612">
        <f t="shared" si="14"/>
        <v>0</v>
      </c>
      <c r="H79" s="612">
        <f t="shared" si="14"/>
        <v>0</v>
      </c>
      <c r="I79" s="612">
        <f t="shared" si="14"/>
        <v>9.9000000000000005E-2</v>
      </c>
      <c r="J79" s="612">
        <f t="shared" si="14"/>
        <v>2.7E-2</v>
      </c>
      <c r="K79" s="612">
        <f t="shared" si="14"/>
        <v>8.9999999999999993E-3</v>
      </c>
      <c r="L79" s="612">
        <f t="shared" si="14"/>
        <v>7.1999999999999995E-2</v>
      </c>
      <c r="M79" s="612">
        <f t="shared" si="14"/>
        <v>3.3000000000000002E-2</v>
      </c>
      <c r="N79" s="612">
        <f t="shared" si="14"/>
        <v>0.04</v>
      </c>
      <c r="O79" s="612">
        <f t="shared" si="14"/>
        <v>0.156</v>
      </c>
      <c r="P79" s="619">
        <f t="shared" si="15"/>
        <v>1</v>
      </c>
      <c r="S79" s="618">
        <f t="shared" si="18"/>
        <v>2066</v>
      </c>
      <c r="T79" s="620">
        <v>0</v>
      </c>
      <c r="U79" s="620">
        <v>5</v>
      </c>
      <c r="V79" s="621">
        <f t="shared" ref="V79:V93" si="19">T79*U79</f>
        <v>0</v>
      </c>
      <c r="W79" s="622">
        <v>1</v>
      </c>
      <c r="X79" s="623">
        <f t="shared" si="16"/>
        <v>0</v>
      </c>
    </row>
    <row r="80" spans="2:24">
      <c r="B80" s="618">
        <f t="shared" si="17"/>
        <v>2067</v>
      </c>
      <c r="C80" s="624"/>
      <c r="D80" s="611">
        <v>1</v>
      </c>
      <c r="E80" s="612">
        <f t="shared" si="14"/>
        <v>0.435</v>
      </c>
      <c r="F80" s="612">
        <f t="shared" si="14"/>
        <v>0.129</v>
      </c>
      <c r="G80" s="612">
        <f t="shared" si="14"/>
        <v>0</v>
      </c>
      <c r="H80" s="612">
        <f t="shared" si="14"/>
        <v>0</v>
      </c>
      <c r="I80" s="612">
        <f t="shared" si="14"/>
        <v>9.9000000000000005E-2</v>
      </c>
      <c r="J80" s="612">
        <f t="shared" si="14"/>
        <v>2.7E-2</v>
      </c>
      <c r="K80" s="612">
        <f t="shared" si="14"/>
        <v>8.9999999999999993E-3</v>
      </c>
      <c r="L80" s="612">
        <f t="shared" si="14"/>
        <v>7.1999999999999995E-2</v>
      </c>
      <c r="M80" s="612">
        <f t="shared" si="14"/>
        <v>3.3000000000000002E-2</v>
      </c>
      <c r="N80" s="612">
        <f t="shared" si="14"/>
        <v>0.04</v>
      </c>
      <c r="O80" s="612">
        <f t="shared" si="14"/>
        <v>0.156</v>
      </c>
      <c r="P80" s="619">
        <f t="shared" si="15"/>
        <v>1</v>
      </c>
      <c r="S80" s="618">
        <f t="shared" si="18"/>
        <v>2067</v>
      </c>
      <c r="T80" s="620">
        <v>0</v>
      </c>
      <c r="U80" s="620">
        <v>5</v>
      </c>
      <c r="V80" s="621">
        <f t="shared" si="19"/>
        <v>0</v>
      </c>
      <c r="W80" s="622">
        <v>1</v>
      </c>
      <c r="X80" s="623">
        <f t="shared" si="16"/>
        <v>0</v>
      </c>
    </row>
    <row r="81" spans="2:24">
      <c r="B81" s="618">
        <f t="shared" si="17"/>
        <v>2068</v>
      </c>
      <c r="C81" s="624"/>
      <c r="D81" s="611">
        <v>1</v>
      </c>
      <c r="E81" s="612">
        <f t="shared" si="14"/>
        <v>0.435</v>
      </c>
      <c r="F81" s="612">
        <f t="shared" si="14"/>
        <v>0.129</v>
      </c>
      <c r="G81" s="612">
        <f t="shared" si="14"/>
        <v>0</v>
      </c>
      <c r="H81" s="612">
        <f t="shared" si="14"/>
        <v>0</v>
      </c>
      <c r="I81" s="612">
        <f t="shared" si="14"/>
        <v>9.9000000000000005E-2</v>
      </c>
      <c r="J81" s="612">
        <f t="shared" si="14"/>
        <v>2.7E-2</v>
      </c>
      <c r="K81" s="612">
        <f t="shared" si="14"/>
        <v>8.9999999999999993E-3</v>
      </c>
      <c r="L81" s="612">
        <f t="shared" si="14"/>
        <v>7.1999999999999995E-2</v>
      </c>
      <c r="M81" s="612">
        <f t="shared" si="14"/>
        <v>3.3000000000000002E-2</v>
      </c>
      <c r="N81" s="612">
        <f t="shared" si="14"/>
        <v>0.04</v>
      </c>
      <c r="O81" s="612">
        <f t="shared" si="14"/>
        <v>0.156</v>
      </c>
      <c r="P81" s="619">
        <f t="shared" si="15"/>
        <v>1</v>
      </c>
      <c r="S81" s="618">
        <f t="shared" si="18"/>
        <v>2068</v>
      </c>
      <c r="T81" s="620">
        <v>0</v>
      </c>
      <c r="U81" s="620">
        <v>5</v>
      </c>
      <c r="V81" s="621">
        <f t="shared" si="19"/>
        <v>0</v>
      </c>
      <c r="W81" s="622">
        <v>1</v>
      </c>
      <c r="X81" s="623">
        <f t="shared" si="16"/>
        <v>0</v>
      </c>
    </row>
    <row r="82" spans="2:24">
      <c r="B82" s="618">
        <f t="shared" si="17"/>
        <v>2069</v>
      </c>
      <c r="C82" s="624"/>
      <c r="D82" s="611">
        <v>1</v>
      </c>
      <c r="E82" s="612">
        <f t="shared" si="14"/>
        <v>0.435</v>
      </c>
      <c r="F82" s="612">
        <f t="shared" si="14"/>
        <v>0.129</v>
      </c>
      <c r="G82" s="612">
        <f t="shared" si="14"/>
        <v>0</v>
      </c>
      <c r="H82" s="612">
        <f t="shared" si="14"/>
        <v>0</v>
      </c>
      <c r="I82" s="612">
        <f t="shared" si="14"/>
        <v>9.9000000000000005E-2</v>
      </c>
      <c r="J82" s="612">
        <f t="shared" si="14"/>
        <v>2.7E-2</v>
      </c>
      <c r="K82" s="612">
        <f t="shared" si="14"/>
        <v>8.9999999999999993E-3</v>
      </c>
      <c r="L82" s="612">
        <f t="shared" si="14"/>
        <v>7.1999999999999995E-2</v>
      </c>
      <c r="M82" s="612">
        <f t="shared" si="14"/>
        <v>3.3000000000000002E-2</v>
      </c>
      <c r="N82" s="612">
        <f t="shared" si="14"/>
        <v>0.04</v>
      </c>
      <c r="O82" s="612">
        <f t="shared" si="14"/>
        <v>0.156</v>
      </c>
      <c r="P82" s="619">
        <f t="shared" si="15"/>
        <v>1</v>
      </c>
      <c r="S82" s="618">
        <f t="shared" si="18"/>
        <v>2069</v>
      </c>
      <c r="T82" s="620">
        <v>0</v>
      </c>
      <c r="U82" s="620">
        <v>5</v>
      </c>
      <c r="V82" s="621">
        <f t="shared" si="19"/>
        <v>0</v>
      </c>
      <c r="W82" s="622">
        <v>1</v>
      </c>
      <c r="X82" s="623">
        <f t="shared" si="16"/>
        <v>0</v>
      </c>
    </row>
    <row r="83" spans="2:24">
      <c r="B83" s="618">
        <f t="shared" si="17"/>
        <v>2070</v>
      </c>
      <c r="C83" s="624"/>
      <c r="D83" s="611">
        <v>1</v>
      </c>
      <c r="E83" s="612">
        <f t="shared" ref="E83:O93" si="20">E$8</f>
        <v>0.435</v>
      </c>
      <c r="F83" s="612">
        <f t="shared" si="20"/>
        <v>0.129</v>
      </c>
      <c r="G83" s="612">
        <f t="shared" si="14"/>
        <v>0</v>
      </c>
      <c r="H83" s="612">
        <f t="shared" si="20"/>
        <v>0</v>
      </c>
      <c r="I83" s="612">
        <f t="shared" si="14"/>
        <v>9.9000000000000005E-2</v>
      </c>
      <c r="J83" s="612">
        <f t="shared" si="20"/>
        <v>2.7E-2</v>
      </c>
      <c r="K83" s="612">
        <f t="shared" si="20"/>
        <v>8.9999999999999993E-3</v>
      </c>
      <c r="L83" s="612">
        <f t="shared" si="20"/>
        <v>7.1999999999999995E-2</v>
      </c>
      <c r="M83" s="612">
        <f t="shared" si="20"/>
        <v>3.3000000000000002E-2</v>
      </c>
      <c r="N83" s="612">
        <f t="shared" si="20"/>
        <v>0.04</v>
      </c>
      <c r="O83" s="612">
        <f t="shared" si="20"/>
        <v>0.156</v>
      </c>
      <c r="P83" s="619">
        <f t="shared" si="15"/>
        <v>1</v>
      </c>
      <c r="S83" s="618">
        <f t="shared" si="18"/>
        <v>2070</v>
      </c>
      <c r="T83" s="620">
        <v>0</v>
      </c>
      <c r="U83" s="620">
        <v>5</v>
      </c>
      <c r="V83" s="621">
        <f t="shared" si="19"/>
        <v>0</v>
      </c>
      <c r="W83" s="622">
        <v>1</v>
      </c>
      <c r="X83" s="623">
        <f t="shared" si="16"/>
        <v>0</v>
      </c>
    </row>
    <row r="84" spans="2:24">
      <c r="B84" s="618">
        <f t="shared" si="17"/>
        <v>2071</v>
      </c>
      <c r="C84" s="624"/>
      <c r="D84" s="611">
        <v>1</v>
      </c>
      <c r="E84" s="612">
        <f t="shared" si="20"/>
        <v>0.435</v>
      </c>
      <c r="F84" s="612">
        <f t="shared" si="20"/>
        <v>0.129</v>
      </c>
      <c r="G84" s="612">
        <f t="shared" si="14"/>
        <v>0</v>
      </c>
      <c r="H84" s="612">
        <f t="shared" si="20"/>
        <v>0</v>
      </c>
      <c r="I84" s="612">
        <f t="shared" si="14"/>
        <v>9.9000000000000005E-2</v>
      </c>
      <c r="J84" s="612">
        <f t="shared" si="20"/>
        <v>2.7E-2</v>
      </c>
      <c r="K84" s="612">
        <f t="shared" si="20"/>
        <v>8.9999999999999993E-3</v>
      </c>
      <c r="L84" s="612">
        <f t="shared" si="20"/>
        <v>7.1999999999999995E-2</v>
      </c>
      <c r="M84" s="612">
        <f t="shared" si="20"/>
        <v>3.3000000000000002E-2</v>
      </c>
      <c r="N84" s="612">
        <f t="shared" si="20"/>
        <v>0.04</v>
      </c>
      <c r="O84" s="612">
        <f t="shared" si="20"/>
        <v>0.156</v>
      </c>
      <c r="P84" s="619">
        <f t="shared" si="15"/>
        <v>1</v>
      </c>
      <c r="S84" s="618">
        <f t="shared" si="18"/>
        <v>2071</v>
      </c>
      <c r="T84" s="620">
        <v>0</v>
      </c>
      <c r="U84" s="620">
        <v>5</v>
      </c>
      <c r="V84" s="621">
        <f t="shared" si="19"/>
        <v>0</v>
      </c>
      <c r="W84" s="622">
        <v>1</v>
      </c>
      <c r="X84" s="623">
        <f t="shared" si="16"/>
        <v>0</v>
      </c>
    </row>
    <row r="85" spans="2:24">
      <c r="B85" s="618">
        <f t="shared" si="17"/>
        <v>2072</v>
      </c>
      <c r="C85" s="624"/>
      <c r="D85" s="611">
        <v>1</v>
      </c>
      <c r="E85" s="612">
        <f t="shared" si="20"/>
        <v>0.435</v>
      </c>
      <c r="F85" s="612">
        <f t="shared" si="20"/>
        <v>0.129</v>
      </c>
      <c r="G85" s="612">
        <f t="shared" si="14"/>
        <v>0</v>
      </c>
      <c r="H85" s="612">
        <f t="shared" si="20"/>
        <v>0</v>
      </c>
      <c r="I85" s="612">
        <f t="shared" si="14"/>
        <v>9.9000000000000005E-2</v>
      </c>
      <c r="J85" s="612">
        <f t="shared" si="20"/>
        <v>2.7E-2</v>
      </c>
      <c r="K85" s="612">
        <f t="shared" si="20"/>
        <v>8.9999999999999993E-3</v>
      </c>
      <c r="L85" s="612">
        <f t="shared" si="20"/>
        <v>7.1999999999999995E-2</v>
      </c>
      <c r="M85" s="612">
        <f t="shared" si="20"/>
        <v>3.3000000000000002E-2</v>
      </c>
      <c r="N85" s="612">
        <f t="shared" si="20"/>
        <v>0.04</v>
      </c>
      <c r="O85" s="612">
        <f t="shared" si="20"/>
        <v>0.156</v>
      </c>
      <c r="P85" s="619">
        <f t="shared" si="15"/>
        <v>1</v>
      </c>
      <c r="S85" s="618">
        <f t="shared" si="18"/>
        <v>2072</v>
      </c>
      <c r="T85" s="620">
        <v>0</v>
      </c>
      <c r="U85" s="620">
        <v>5</v>
      </c>
      <c r="V85" s="621">
        <f t="shared" si="19"/>
        <v>0</v>
      </c>
      <c r="W85" s="622">
        <v>1</v>
      </c>
      <c r="X85" s="623">
        <f t="shared" si="16"/>
        <v>0</v>
      </c>
    </row>
    <row r="86" spans="2:24">
      <c r="B86" s="618">
        <f t="shared" si="17"/>
        <v>2073</v>
      </c>
      <c r="C86" s="624"/>
      <c r="D86" s="611">
        <v>1</v>
      </c>
      <c r="E86" s="612">
        <f t="shared" si="20"/>
        <v>0.435</v>
      </c>
      <c r="F86" s="612">
        <f t="shared" si="20"/>
        <v>0.129</v>
      </c>
      <c r="G86" s="612">
        <f t="shared" si="14"/>
        <v>0</v>
      </c>
      <c r="H86" s="612">
        <f t="shared" si="20"/>
        <v>0</v>
      </c>
      <c r="I86" s="612">
        <f t="shared" si="14"/>
        <v>9.9000000000000005E-2</v>
      </c>
      <c r="J86" s="612">
        <f t="shared" si="20"/>
        <v>2.7E-2</v>
      </c>
      <c r="K86" s="612">
        <f t="shared" si="20"/>
        <v>8.9999999999999993E-3</v>
      </c>
      <c r="L86" s="612">
        <f t="shared" si="20"/>
        <v>7.1999999999999995E-2</v>
      </c>
      <c r="M86" s="612">
        <f t="shared" si="20"/>
        <v>3.3000000000000002E-2</v>
      </c>
      <c r="N86" s="612">
        <f t="shared" si="20"/>
        <v>0.04</v>
      </c>
      <c r="O86" s="612">
        <f t="shared" si="20"/>
        <v>0.156</v>
      </c>
      <c r="P86" s="619">
        <f t="shared" si="15"/>
        <v>1</v>
      </c>
      <c r="S86" s="618">
        <f t="shared" si="18"/>
        <v>2073</v>
      </c>
      <c r="T86" s="620">
        <v>0</v>
      </c>
      <c r="U86" s="620">
        <v>5</v>
      </c>
      <c r="V86" s="621">
        <f t="shared" si="19"/>
        <v>0</v>
      </c>
      <c r="W86" s="622">
        <v>1</v>
      </c>
      <c r="X86" s="623">
        <f t="shared" si="16"/>
        <v>0</v>
      </c>
    </row>
    <row r="87" spans="2:24">
      <c r="B87" s="618">
        <f t="shared" si="17"/>
        <v>2074</v>
      </c>
      <c r="C87" s="624"/>
      <c r="D87" s="611">
        <v>1</v>
      </c>
      <c r="E87" s="612">
        <f t="shared" si="20"/>
        <v>0.435</v>
      </c>
      <c r="F87" s="612">
        <f t="shared" si="20"/>
        <v>0.129</v>
      </c>
      <c r="G87" s="612">
        <f t="shared" si="14"/>
        <v>0</v>
      </c>
      <c r="H87" s="612">
        <f t="shared" si="20"/>
        <v>0</v>
      </c>
      <c r="I87" s="612">
        <f t="shared" si="14"/>
        <v>9.9000000000000005E-2</v>
      </c>
      <c r="J87" s="612">
        <f t="shared" si="20"/>
        <v>2.7E-2</v>
      </c>
      <c r="K87" s="612">
        <f t="shared" si="20"/>
        <v>8.9999999999999993E-3</v>
      </c>
      <c r="L87" s="612">
        <f t="shared" si="20"/>
        <v>7.1999999999999995E-2</v>
      </c>
      <c r="M87" s="612">
        <f t="shared" si="20"/>
        <v>3.3000000000000002E-2</v>
      </c>
      <c r="N87" s="612">
        <f t="shared" si="20"/>
        <v>0.04</v>
      </c>
      <c r="O87" s="612">
        <f t="shared" si="20"/>
        <v>0.156</v>
      </c>
      <c r="P87" s="619">
        <f t="shared" si="15"/>
        <v>1</v>
      </c>
      <c r="S87" s="618">
        <f t="shared" si="18"/>
        <v>2074</v>
      </c>
      <c r="T87" s="620">
        <v>0</v>
      </c>
      <c r="U87" s="620">
        <v>5</v>
      </c>
      <c r="V87" s="621">
        <f t="shared" si="19"/>
        <v>0</v>
      </c>
      <c r="W87" s="622">
        <v>1</v>
      </c>
      <c r="X87" s="623">
        <f t="shared" si="16"/>
        <v>0</v>
      </c>
    </row>
    <row r="88" spans="2:24">
      <c r="B88" s="618">
        <f t="shared" si="17"/>
        <v>2075</v>
      </c>
      <c r="C88" s="624"/>
      <c r="D88" s="611">
        <v>1</v>
      </c>
      <c r="E88" s="612">
        <f t="shared" si="20"/>
        <v>0.435</v>
      </c>
      <c r="F88" s="612">
        <f t="shared" si="20"/>
        <v>0.129</v>
      </c>
      <c r="G88" s="612">
        <f t="shared" si="14"/>
        <v>0</v>
      </c>
      <c r="H88" s="612">
        <f t="shared" si="20"/>
        <v>0</v>
      </c>
      <c r="I88" s="612">
        <f t="shared" si="14"/>
        <v>9.9000000000000005E-2</v>
      </c>
      <c r="J88" s="612">
        <f t="shared" si="20"/>
        <v>2.7E-2</v>
      </c>
      <c r="K88" s="612">
        <f t="shared" si="20"/>
        <v>8.9999999999999993E-3</v>
      </c>
      <c r="L88" s="612">
        <f t="shared" si="20"/>
        <v>7.1999999999999995E-2</v>
      </c>
      <c r="M88" s="612">
        <f t="shared" si="20"/>
        <v>3.3000000000000002E-2</v>
      </c>
      <c r="N88" s="612">
        <f t="shared" si="20"/>
        <v>0.04</v>
      </c>
      <c r="O88" s="612">
        <f t="shared" si="20"/>
        <v>0.156</v>
      </c>
      <c r="P88" s="619">
        <f t="shared" si="15"/>
        <v>1</v>
      </c>
      <c r="S88" s="618">
        <f t="shared" si="18"/>
        <v>2075</v>
      </c>
      <c r="T88" s="620">
        <v>0</v>
      </c>
      <c r="U88" s="620">
        <v>5</v>
      </c>
      <c r="V88" s="621">
        <f t="shared" si="19"/>
        <v>0</v>
      </c>
      <c r="W88" s="622">
        <v>1</v>
      </c>
      <c r="X88" s="623">
        <f t="shared" si="16"/>
        <v>0</v>
      </c>
    </row>
    <row r="89" spans="2:24">
      <c r="B89" s="618">
        <f t="shared" si="17"/>
        <v>2076</v>
      </c>
      <c r="C89" s="624"/>
      <c r="D89" s="611">
        <v>1</v>
      </c>
      <c r="E89" s="612">
        <f t="shared" si="20"/>
        <v>0.435</v>
      </c>
      <c r="F89" s="612">
        <f t="shared" si="20"/>
        <v>0.129</v>
      </c>
      <c r="G89" s="612">
        <f t="shared" si="20"/>
        <v>0</v>
      </c>
      <c r="H89" s="612">
        <f t="shared" si="20"/>
        <v>0</v>
      </c>
      <c r="I89" s="612">
        <f t="shared" si="20"/>
        <v>9.9000000000000005E-2</v>
      </c>
      <c r="J89" s="612">
        <f t="shared" si="20"/>
        <v>2.7E-2</v>
      </c>
      <c r="K89" s="612">
        <f t="shared" si="20"/>
        <v>8.9999999999999993E-3</v>
      </c>
      <c r="L89" s="612">
        <f t="shared" si="20"/>
        <v>7.1999999999999995E-2</v>
      </c>
      <c r="M89" s="612">
        <f t="shared" si="20"/>
        <v>3.3000000000000002E-2</v>
      </c>
      <c r="N89" s="612">
        <f t="shared" si="20"/>
        <v>0.04</v>
      </c>
      <c r="O89" s="612">
        <f t="shared" si="20"/>
        <v>0.156</v>
      </c>
      <c r="P89" s="619">
        <f t="shared" si="15"/>
        <v>1</v>
      </c>
      <c r="S89" s="618">
        <f t="shared" si="18"/>
        <v>2076</v>
      </c>
      <c r="T89" s="620">
        <v>0</v>
      </c>
      <c r="U89" s="620">
        <v>5</v>
      </c>
      <c r="V89" s="621">
        <f t="shared" si="19"/>
        <v>0</v>
      </c>
      <c r="W89" s="622">
        <v>1</v>
      </c>
      <c r="X89" s="623">
        <f t="shared" si="16"/>
        <v>0</v>
      </c>
    </row>
    <row r="90" spans="2:24">
      <c r="B90" s="618">
        <f t="shared" si="17"/>
        <v>2077</v>
      </c>
      <c r="C90" s="624"/>
      <c r="D90" s="611">
        <v>1</v>
      </c>
      <c r="E90" s="612">
        <f t="shared" si="20"/>
        <v>0.435</v>
      </c>
      <c r="F90" s="612">
        <f t="shared" si="20"/>
        <v>0.129</v>
      </c>
      <c r="G90" s="612">
        <f t="shared" si="20"/>
        <v>0</v>
      </c>
      <c r="H90" s="612">
        <f t="shared" si="20"/>
        <v>0</v>
      </c>
      <c r="I90" s="612">
        <f t="shared" si="20"/>
        <v>9.9000000000000005E-2</v>
      </c>
      <c r="J90" s="612">
        <f t="shared" si="20"/>
        <v>2.7E-2</v>
      </c>
      <c r="K90" s="612">
        <f t="shared" si="20"/>
        <v>8.9999999999999993E-3</v>
      </c>
      <c r="L90" s="612">
        <f t="shared" si="20"/>
        <v>7.1999999999999995E-2</v>
      </c>
      <c r="M90" s="612">
        <f t="shared" si="20"/>
        <v>3.3000000000000002E-2</v>
      </c>
      <c r="N90" s="612">
        <f t="shared" si="20"/>
        <v>0.04</v>
      </c>
      <c r="O90" s="612">
        <f t="shared" si="20"/>
        <v>0.156</v>
      </c>
      <c r="P90" s="619">
        <f t="shared" si="15"/>
        <v>1</v>
      </c>
      <c r="S90" s="618">
        <f t="shared" si="18"/>
        <v>2077</v>
      </c>
      <c r="T90" s="620">
        <v>0</v>
      </c>
      <c r="U90" s="620">
        <v>5</v>
      </c>
      <c r="V90" s="621">
        <f t="shared" si="19"/>
        <v>0</v>
      </c>
      <c r="W90" s="622">
        <v>1</v>
      </c>
      <c r="X90" s="623">
        <f t="shared" si="16"/>
        <v>0</v>
      </c>
    </row>
    <row r="91" spans="2:24">
      <c r="B91" s="618">
        <f t="shared" si="17"/>
        <v>2078</v>
      </c>
      <c r="C91" s="624"/>
      <c r="D91" s="611">
        <v>1</v>
      </c>
      <c r="E91" s="612">
        <f t="shared" si="20"/>
        <v>0.435</v>
      </c>
      <c r="F91" s="612">
        <f t="shared" si="20"/>
        <v>0.129</v>
      </c>
      <c r="G91" s="612">
        <f t="shared" si="20"/>
        <v>0</v>
      </c>
      <c r="H91" s="612">
        <f t="shared" si="20"/>
        <v>0</v>
      </c>
      <c r="I91" s="612">
        <f t="shared" si="20"/>
        <v>9.9000000000000005E-2</v>
      </c>
      <c r="J91" s="612">
        <f t="shared" si="20"/>
        <v>2.7E-2</v>
      </c>
      <c r="K91" s="612">
        <f t="shared" si="20"/>
        <v>8.9999999999999993E-3</v>
      </c>
      <c r="L91" s="612">
        <f t="shared" si="20"/>
        <v>7.1999999999999995E-2</v>
      </c>
      <c r="M91" s="612">
        <f t="shared" si="20"/>
        <v>3.3000000000000002E-2</v>
      </c>
      <c r="N91" s="612">
        <f t="shared" si="20"/>
        <v>0.04</v>
      </c>
      <c r="O91" s="612">
        <f t="shared" si="20"/>
        <v>0.156</v>
      </c>
      <c r="P91" s="619">
        <f t="shared" si="15"/>
        <v>1</v>
      </c>
      <c r="S91" s="618">
        <f t="shared" si="18"/>
        <v>2078</v>
      </c>
      <c r="T91" s="620">
        <v>0</v>
      </c>
      <c r="U91" s="620">
        <v>5</v>
      </c>
      <c r="V91" s="621">
        <f t="shared" si="19"/>
        <v>0</v>
      </c>
      <c r="W91" s="622">
        <v>1</v>
      </c>
      <c r="X91" s="623">
        <f t="shared" si="16"/>
        <v>0</v>
      </c>
    </row>
    <row r="92" spans="2:24">
      <c r="B92" s="618">
        <f t="shared" si="17"/>
        <v>2079</v>
      </c>
      <c r="C92" s="624"/>
      <c r="D92" s="611">
        <v>1</v>
      </c>
      <c r="E92" s="612">
        <f t="shared" si="20"/>
        <v>0.435</v>
      </c>
      <c r="F92" s="612">
        <f t="shared" si="20"/>
        <v>0.129</v>
      </c>
      <c r="G92" s="612">
        <f t="shared" si="20"/>
        <v>0</v>
      </c>
      <c r="H92" s="612">
        <f t="shared" si="20"/>
        <v>0</v>
      </c>
      <c r="I92" s="612">
        <f t="shared" si="20"/>
        <v>9.9000000000000005E-2</v>
      </c>
      <c r="J92" s="612">
        <f t="shared" si="20"/>
        <v>2.7E-2</v>
      </c>
      <c r="K92" s="612">
        <f t="shared" si="20"/>
        <v>8.9999999999999993E-3</v>
      </c>
      <c r="L92" s="612">
        <f t="shared" si="20"/>
        <v>7.1999999999999995E-2</v>
      </c>
      <c r="M92" s="612">
        <f t="shared" si="20"/>
        <v>3.3000000000000002E-2</v>
      </c>
      <c r="N92" s="612">
        <f t="shared" si="20"/>
        <v>0.04</v>
      </c>
      <c r="O92" s="612">
        <f t="shared" si="20"/>
        <v>0.156</v>
      </c>
      <c r="P92" s="619">
        <f t="shared" si="15"/>
        <v>1</v>
      </c>
      <c r="S92" s="618">
        <f t="shared" si="18"/>
        <v>2079</v>
      </c>
      <c r="T92" s="620">
        <v>0</v>
      </c>
      <c r="U92" s="620">
        <v>5</v>
      </c>
      <c r="V92" s="621">
        <f t="shared" si="19"/>
        <v>0</v>
      </c>
      <c r="W92" s="622">
        <v>1</v>
      </c>
      <c r="X92" s="623">
        <f t="shared" si="16"/>
        <v>0</v>
      </c>
    </row>
    <row r="93" spans="2:24" ht="13.5" thickBot="1">
      <c r="B93" s="625">
        <f t="shared" si="17"/>
        <v>2080</v>
      </c>
      <c r="C93" s="626"/>
      <c r="D93" s="611">
        <v>1</v>
      </c>
      <c r="E93" s="627">
        <f t="shared" si="20"/>
        <v>0.435</v>
      </c>
      <c r="F93" s="627">
        <f t="shared" si="20"/>
        <v>0.129</v>
      </c>
      <c r="G93" s="627">
        <f t="shared" si="20"/>
        <v>0</v>
      </c>
      <c r="H93" s="627">
        <f t="shared" si="20"/>
        <v>0</v>
      </c>
      <c r="I93" s="627">
        <f t="shared" si="20"/>
        <v>9.9000000000000005E-2</v>
      </c>
      <c r="J93" s="627">
        <f t="shared" si="20"/>
        <v>2.7E-2</v>
      </c>
      <c r="K93" s="627">
        <f t="shared" si="20"/>
        <v>8.9999999999999993E-3</v>
      </c>
      <c r="L93" s="627">
        <f t="shared" si="20"/>
        <v>7.1999999999999995E-2</v>
      </c>
      <c r="M93" s="627">
        <f t="shared" si="20"/>
        <v>3.3000000000000002E-2</v>
      </c>
      <c r="N93" s="627">
        <f t="shared" si="20"/>
        <v>0.04</v>
      </c>
      <c r="O93" s="628">
        <f t="shared" si="20"/>
        <v>0.156</v>
      </c>
      <c r="P93" s="629">
        <f t="shared" si="15"/>
        <v>1</v>
      </c>
      <c r="S93" s="625">
        <f t="shared" si="18"/>
        <v>2080</v>
      </c>
      <c r="T93" s="630">
        <v>0</v>
      </c>
      <c r="U93" s="631">
        <v>5</v>
      </c>
      <c r="V93" s="632">
        <f t="shared" si="19"/>
        <v>0</v>
      </c>
      <c r="W93" s="633">
        <v>1</v>
      </c>
      <c r="X93" s="634">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4" t="str">
        <f>city</f>
        <v>Kutai Barat</v>
      </c>
      <c r="J2" s="825"/>
      <c r="K2" s="825"/>
      <c r="L2" s="825"/>
      <c r="M2" s="825"/>
      <c r="N2" s="825"/>
      <c r="O2" s="825"/>
    </row>
    <row r="3" spans="2:16" ht="16.5" thickBot="1">
      <c r="C3" s="4"/>
      <c r="H3" s="5" t="s">
        <v>276</v>
      </c>
      <c r="I3" s="824" t="str">
        <f>province</f>
        <v>Kalimantan Timur</v>
      </c>
      <c r="J3" s="825"/>
      <c r="K3" s="825"/>
      <c r="L3" s="825"/>
      <c r="M3" s="825"/>
      <c r="N3" s="825"/>
      <c r="O3" s="825"/>
    </row>
    <row r="4" spans="2:16" ht="16.5" thickBot="1">
      <c r="D4" s="4"/>
      <c r="E4" s="4"/>
      <c r="H4" s="5" t="s">
        <v>30</v>
      </c>
      <c r="I4" s="824" t="str">
        <f>country</f>
        <v>Indonesia</v>
      </c>
      <c r="J4" s="825"/>
      <c r="K4" s="825"/>
      <c r="L4" s="825"/>
      <c r="M4" s="825"/>
      <c r="N4" s="825"/>
      <c r="O4" s="825"/>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30" t="s">
        <v>32</v>
      </c>
      <c r="D10" s="831"/>
      <c r="E10" s="831"/>
      <c r="F10" s="831"/>
      <c r="G10" s="831"/>
      <c r="H10" s="831"/>
      <c r="I10" s="831"/>
      <c r="J10" s="831"/>
      <c r="K10" s="831"/>
      <c r="L10" s="831"/>
      <c r="M10" s="831"/>
      <c r="N10" s="831"/>
      <c r="O10" s="831"/>
      <c r="P10" s="832"/>
    </row>
    <row r="11" spans="2:16" ht="13.5" customHeight="1" thickBot="1">
      <c r="C11" s="813" t="s">
        <v>228</v>
      </c>
      <c r="D11" s="813" t="s">
        <v>262</v>
      </c>
      <c r="E11" s="813" t="s">
        <v>267</v>
      </c>
      <c r="F11" s="813" t="s">
        <v>261</v>
      </c>
      <c r="G11" s="813" t="s">
        <v>2</v>
      </c>
      <c r="H11" s="813" t="s">
        <v>16</v>
      </c>
      <c r="I11" s="813" t="s">
        <v>229</v>
      </c>
      <c r="J11" s="826" t="s">
        <v>273</v>
      </c>
      <c r="K11" s="827"/>
      <c r="L11" s="827"/>
      <c r="M11" s="828"/>
      <c r="N11" s="813" t="s">
        <v>146</v>
      </c>
      <c r="O11" s="813" t="s">
        <v>210</v>
      </c>
      <c r="P11" s="812" t="s">
        <v>308</v>
      </c>
    </row>
    <row r="12" spans="2:16" s="1" customFormat="1">
      <c r="B12" s="365" t="s">
        <v>1</v>
      </c>
      <c r="C12" s="829"/>
      <c r="D12" s="829"/>
      <c r="E12" s="829"/>
      <c r="F12" s="829"/>
      <c r="G12" s="829"/>
      <c r="H12" s="829"/>
      <c r="I12" s="829"/>
      <c r="J12" s="369" t="s">
        <v>230</v>
      </c>
      <c r="K12" s="369" t="s">
        <v>231</v>
      </c>
      <c r="L12" s="369" t="s">
        <v>232</v>
      </c>
      <c r="M12" s="365" t="s">
        <v>233</v>
      </c>
      <c r="N12" s="829"/>
      <c r="O12" s="829"/>
      <c r="P12" s="829"/>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3.6511762775400003</v>
      </c>
      <c r="D14" s="549">
        <f>Activity!$C13*Activity!$D13*Activity!F13</f>
        <v>1.0827626202360001</v>
      </c>
      <c r="E14" s="549">
        <f>Activity!$C13*Activity!$D13*Activity!G13</f>
        <v>0</v>
      </c>
      <c r="F14" s="549">
        <f>Activity!$C13*Activity!$D13*Activity!H13</f>
        <v>0</v>
      </c>
      <c r="G14" s="549">
        <f>Activity!$C13*Activity!$D13*Activity!I13</f>
        <v>0.83095735971600004</v>
      </c>
      <c r="H14" s="549">
        <f>Activity!$C13*Activity!$D13*Activity!J13</f>
        <v>0.22662473446799999</v>
      </c>
      <c r="I14" s="549">
        <f>Activity!$C13*Activity!$D13*Activity!K13</f>
        <v>7.5541578156000003E-2</v>
      </c>
      <c r="J14" s="549">
        <f>Activity!$C13*Activity!$D13*Activity!L13</f>
        <v>0.60433262524800002</v>
      </c>
      <c r="K14" s="550">
        <f>Activity!$C13*Activity!$D13*Activity!M13</f>
        <v>0.27698578657200001</v>
      </c>
      <c r="L14" s="550">
        <f>Activity!$C13*Activity!$D13*Activity!N13</f>
        <v>0.33574034736000002</v>
      </c>
      <c r="M14" s="549">
        <f>Activity!$C13*Activity!$D13*Activity!O13</f>
        <v>1.309387354704</v>
      </c>
      <c r="N14" s="412">
        <v>0</v>
      </c>
      <c r="O14" s="557">
        <f>Activity!C13*Activity!D13</f>
        <v>8.3935086840000004</v>
      </c>
      <c r="P14" s="558">
        <f>Activity!X13</f>
        <v>0</v>
      </c>
    </row>
    <row r="15" spans="2:16">
      <c r="B15" s="34">
        <f>B14+1</f>
        <v>2001</v>
      </c>
      <c r="C15" s="551">
        <f>Activity!$C14*Activity!$D14*Activity!E14</f>
        <v>3.73821822198</v>
      </c>
      <c r="D15" s="552">
        <f>Activity!$C14*Activity!$D14*Activity!F14</f>
        <v>1.108575058932</v>
      </c>
      <c r="E15" s="550">
        <f>Activity!$C14*Activity!$D14*Activity!G14</f>
        <v>0</v>
      </c>
      <c r="F15" s="552">
        <f>Activity!$C14*Activity!$D14*Activity!H14</f>
        <v>0</v>
      </c>
      <c r="G15" s="552">
        <f>Activity!$C14*Activity!$D14*Activity!I14</f>
        <v>0.85076690569200009</v>
      </c>
      <c r="H15" s="552">
        <f>Activity!$C14*Activity!$D14*Activity!J14</f>
        <v>0.232027337916</v>
      </c>
      <c r="I15" s="552">
        <f>Activity!$C14*Activity!$D14*Activity!K14</f>
        <v>7.734244597199999E-2</v>
      </c>
      <c r="J15" s="553">
        <f>Activity!$C14*Activity!$D14*Activity!L14</f>
        <v>0.61873956777599992</v>
      </c>
      <c r="K15" s="552">
        <f>Activity!$C14*Activity!$D14*Activity!M14</f>
        <v>0.28358896856400001</v>
      </c>
      <c r="L15" s="552">
        <f>Activity!$C14*Activity!$D14*Activity!N14</f>
        <v>0.34374420432000002</v>
      </c>
      <c r="M15" s="550">
        <f>Activity!$C14*Activity!$D14*Activity!O14</f>
        <v>1.3406023968480001</v>
      </c>
      <c r="N15" s="413">
        <v>0</v>
      </c>
      <c r="O15" s="552">
        <f>Activity!C14*Activity!D14</f>
        <v>8.5936051080000002</v>
      </c>
      <c r="P15" s="559">
        <f>Activity!X14</f>
        <v>0</v>
      </c>
    </row>
    <row r="16" spans="2:16">
      <c r="B16" s="7">
        <f t="shared" ref="B16:B21" si="0">B15+1</f>
        <v>2002</v>
      </c>
      <c r="C16" s="551">
        <f>Activity!$C15*Activity!$D15*Activity!E15</f>
        <v>3.8113967390400005</v>
      </c>
      <c r="D16" s="552">
        <f>Activity!$C15*Activity!$D15*Activity!F15</f>
        <v>1.1302762743360002</v>
      </c>
      <c r="E16" s="550">
        <f>Activity!$C15*Activity!$D15*Activity!G15</f>
        <v>0</v>
      </c>
      <c r="F16" s="552">
        <f>Activity!$C15*Activity!$D15*Activity!H15</f>
        <v>0</v>
      </c>
      <c r="G16" s="552">
        <f>Activity!$C15*Activity!$D15*Activity!I15</f>
        <v>0.86742132681600015</v>
      </c>
      <c r="H16" s="552">
        <f>Activity!$C15*Activity!$D15*Activity!J15</f>
        <v>0.23656945276800004</v>
      </c>
      <c r="I16" s="552">
        <f>Activity!$C15*Activity!$D15*Activity!K15</f>
        <v>7.8856484256000003E-2</v>
      </c>
      <c r="J16" s="553">
        <f>Activity!$C15*Activity!$D15*Activity!L15</f>
        <v>0.63085187404800003</v>
      </c>
      <c r="K16" s="552">
        <f>Activity!$C15*Activity!$D15*Activity!M15</f>
        <v>0.28914044227200003</v>
      </c>
      <c r="L16" s="552">
        <f>Activity!$C15*Activity!$D15*Activity!N15</f>
        <v>0.35047326336000006</v>
      </c>
      <c r="M16" s="550">
        <f>Activity!$C15*Activity!$D15*Activity!O15</f>
        <v>1.3668457271040002</v>
      </c>
      <c r="N16" s="413">
        <v>0</v>
      </c>
      <c r="O16" s="552">
        <f>Activity!C15*Activity!D15</f>
        <v>8.7618315840000012</v>
      </c>
      <c r="P16" s="559">
        <f>Activity!X15</f>
        <v>0</v>
      </c>
    </row>
    <row r="17" spans="2:16">
      <c r="B17" s="7">
        <f t="shared" si="0"/>
        <v>2003</v>
      </c>
      <c r="C17" s="551">
        <f>Activity!$C16*Activity!$D16*Activity!E16</f>
        <v>3.85237027296</v>
      </c>
      <c r="D17" s="552">
        <f>Activity!$C16*Activity!$D16*Activity!F16</f>
        <v>1.1424270464640001</v>
      </c>
      <c r="E17" s="550">
        <f>Activity!$C16*Activity!$D16*Activity!G16</f>
        <v>0</v>
      </c>
      <c r="F17" s="552">
        <f>Activity!$C16*Activity!$D16*Activity!H16</f>
        <v>0</v>
      </c>
      <c r="G17" s="552">
        <f>Activity!$C16*Activity!$D16*Activity!I16</f>
        <v>0.87674633798400003</v>
      </c>
      <c r="H17" s="552">
        <f>Activity!$C16*Activity!$D16*Activity!J16</f>
        <v>0.239112637632</v>
      </c>
      <c r="I17" s="552">
        <f>Activity!$C16*Activity!$D16*Activity!K16</f>
        <v>7.9704212543999994E-2</v>
      </c>
      <c r="J17" s="553">
        <f>Activity!$C16*Activity!$D16*Activity!L16</f>
        <v>0.63763370035199995</v>
      </c>
      <c r="K17" s="552">
        <f>Activity!$C16*Activity!$D16*Activity!M16</f>
        <v>0.29224877932800003</v>
      </c>
      <c r="L17" s="552">
        <f>Activity!$C16*Activity!$D16*Activity!N16</f>
        <v>0.35424094464</v>
      </c>
      <c r="M17" s="550">
        <f>Activity!$C16*Activity!$D16*Activity!O16</f>
        <v>1.3815396840959999</v>
      </c>
      <c r="N17" s="413">
        <v>0</v>
      </c>
      <c r="O17" s="552">
        <f>Activity!C16*Activity!D16</f>
        <v>8.8560236159999999</v>
      </c>
      <c r="P17" s="559">
        <f>Activity!X16</f>
        <v>0</v>
      </c>
    </row>
    <row r="18" spans="2:16">
      <c r="B18" s="7">
        <f t="shared" si="0"/>
        <v>2004</v>
      </c>
      <c r="C18" s="551">
        <f>Activity!$C17*Activity!$D17*Activity!E17</f>
        <v>3.9543750655200003</v>
      </c>
      <c r="D18" s="552">
        <f>Activity!$C17*Activity!$D17*Activity!F17</f>
        <v>1.1726767435680001</v>
      </c>
      <c r="E18" s="550">
        <f>Activity!$C17*Activity!$D17*Activity!G17</f>
        <v>0</v>
      </c>
      <c r="F18" s="552">
        <f>Activity!$C17*Activity!$D17*Activity!H17</f>
        <v>0</v>
      </c>
      <c r="G18" s="552">
        <f>Activity!$C17*Activity!$D17*Activity!I17</f>
        <v>0.89996122180800009</v>
      </c>
      <c r="H18" s="552">
        <f>Activity!$C17*Activity!$D17*Activity!J17</f>
        <v>0.24544396958400003</v>
      </c>
      <c r="I18" s="552">
        <f>Activity!$C17*Activity!$D17*Activity!K17</f>
        <v>8.1814656528000004E-2</v>
      </c>
      <c r="J18" s="553">
        <f>Activity!$C17*Activity!$D17*Activity!L17</f>
        <v>0.65451725222400003</v>
      </c>
      <c r="K18" s="552">
        <f>Activity!$C17*Activity!$D17*Activity!M17</f>
        <v>0.29998707393600005</v>
      </c>
      <c r="L18" s="552">
        <f>Activity!$C17*Activity!$D17*Activity!N17</f>
        <v>0.36362069568000005</v>
      </c>
      <c r="M18" s="550">
        <f>Activity!$C17*Activity!$D17*Activity!O17</f>
        <v>1.4181207131520002</v>
      </c>
      <c r="N18" s="413">
        <v>0</v>
      </c>
      <c r="O18" s="552">
        <f>Activity!C17*Activity!D17</f>
        <v>9.0905173920000006</v>
      </c>
      <c r="P18" s="559">
        <f>Activity!X17</f>
        <v>0</v>
      </c>
    </row>
    <row r="19" spans="2:16">
      <c r="B19" s="7">
        <f t="shared" si="0"/>
        <v>2005</v>
      </c>
      <c r="C19" s="551">
        <f>Activity!$C18*Activity!$D18*Activity!E18</f>
        <v>4.1211652363200004</v>
      </c>
      <c r="D19" s="552">
        <f>Activity!$C18*Activity!$D18*Activity!F18</f>
        <v>1.2221386562880001</v>
      </c>
      <c r="E19" s="550">
        <f>Activity!$C18*Activity!$D18*Activity!G18</f>
        <v>0</v>
      </c>
      <c r="F19" s="552">
        <f>Activity!$C18*Activity!$D18*Activity!H18</f>
        <v>0</v>
      </c>
      <c r="G19" s="552">
        <f>Activity!$C18*Activity!$D18*Activity!I18</f>
        <v>0.93792036412800017</v>
      </c>
      <c r="H19" s="552">
        <f>Activity!$C18*Activity!$D18*Activity!J18</f>
        <v>0.25579646294400005</v>
      </c>
      <c r="I19" s="552">
        <f>Activity!$C18*Activity!$D18*Activity!K18</f>
        <v>8.5265487648000002E-2</v>
      </c>
      <c r="J19" s="553">
        <f>Activity!$C18*Activity!$D18*Activity!L18</f>
        <v>0.68212390118400001</v>
      </c>
      <c r="K19" s="552">
        <f>Activity!$C18*Activity!$D18*Activity!M18</f>
        <v>0.31264012137600006</v>
      </c>
      <c r="L19" s="552">
        <f>Activity!$C18*Activity!$D18*Activity!N18</f>
        <v>0.37895772288000007</v>
      </c>
      <c r="M19" s="550">
        <f>Activity!$C18*Activity!$D18*Activity!O18</f>
        <v>1.477935119232</v>
      </c>
      <c r="N19" s="413">
        <v>0</v>
      </c>
      <c r="O19" s="552">
        <f>Activity!C18*Activity!D18</f>
        <v>9.4739430720000009</v>
      </c>
      <c r="P19" s="559">
        <f>Activity!X18</f>
        <v>0</v>
      </c>
    </row>
    <row r="20" spans="2:16">
      <c r="B20" s="7">
        <f t="shared" si="0"/>
        <v>2006</v>
      </c>
      <c r="C20" s="551">
        <f>Activity!$C19*Activity!$D19*Activity!E19</f>
        <v>4.1774502151800004</v>
      </c>
      <c r="D20" s="552">
        <f>Activity!$C19*Activity!$D19*Activity!F19</f>
        <v>1.238830063812</v>
      </c>
      <c r="E20" s="550">
        <f>Activity!$C19*Activity!$D19*Activity!G19</f>
        <v>0</v>
      </c>
      <c r="F20" s="552">
        <f>Activity!$C19*Activity!$D19*Activity!H19</f>
        <v>0</v>
      </c>
      <c r="G20" s="552">
        <f>Activity!$C19*Activity!$D19*Activity!I19</f>
        <v>0.95073004897200009</v>
      </c>
      <c r="H20" s="552">
        <f>Activity!$C19*Activity!$D19*Activity!J19</f>
        <v>0.25929001335599999</v>
      </c>
      <c r="I20" s="552">
        <f>Activity!$C19*Activity!$D19*Activity!K19</f>
        <v>8.6430004451999998E-2</v>
      </c>
      <c r="J20" s="553">
        <f>Activity!$C19*Activity!$D19*Activity!L19</f>
        <v>0.69144003561599998</v>
      </c>
      <c r="K20" s="552">
        <f>Activity!$C19*Activity!$D19*Activity!M19</f>
        <v>0.31691001632400001</v>
      </c>
      <c r="L20" s="552">
        <f>Activity!$C19*Activity!$D19*Activity!N19</f>
        <v>0.38413335312000002</v>
      </c>
      <c r="M20" s="550">
        <f>Activity!$C19*Activity!$D19*Activity!O19</f>
        <v>1.4981200771680001</v>
      </c>
      <c r="N20" s="413">
        <v>0</v>
      </c>
      <c r="O20" s="552">
        <f>Activity!C19*Activity!D19</f>
        <v>9.6033338280000002</v>
      </c>
      <c r="P20" s="559">
        <f>Activity!X19</f>
        <v>0</v>
      </c>
    </row>
    <row r="21" spans="2:16">
      <c r="B21" s="7">
        <f t="shared" si="0"/>
        <v>2007</v>
      </c>
      <c r="C21" s="551">
        <f>Activity!$C20*Activity!$D20*Activity!E20</f>
        <v>4.2326894035800002</v>
      </c>
      <c r="D21" s="552">
        <f>Activity!$C20*Activity!$D20*Activity!F20</f>
        <v>1.255211340372</v>
      </c>
      <c r="E21" s="550">
        <f>Activity!$C20*Activity!$D20*Activity!G20</f>
        <v>0</v>
      </c>
      <c r="F21" s="552">
        <f>Activity!$C20*Activity!$D20*Activity!H20</f>
        <v>0</v>
      </c>
      <c r="G21" s="552">
        <f>Activity!$C20*Activity!$D20*Activity!I20</f>
        <v>0.96330172633200006</v>
      </c>
      <c r="H21" s="552">
        <f>Activity!$C20*Activity!$D20*Activity!J20</f>
        <v>0.26271865263600003</v>
      </c>
      <c r="I21" s="552">
        <f>Activity!$C20*Activity!$D20*Activity!K20</f>
        <v>8.7572884211999991E-2</v>
      </c>
      <c r="J21" s="553">
        <f>Activity!$C20*Activity!$D20*Activity!L20</f>
        <v>0.70058307369599992</v>
      </c>
      <c r="K21" s="552">
        <f>Activity!$C20*Activity!$D20*Activity!M20</f>
        <v>0.321100575444</v>
      </c>
      <c r="L21" s="552">
        <f>Activity!$C20*Activity!$D20*Activity!N20</f>
        <v>0.38921281872000002</v>
      </c>
      <c r="M21" s="550">
        <f>Activity!$C20*Activity!$D20*Activity!O20</f>
        <v>1.5179299930080001</v>
      </c>
      <c r="N21" s="413">
        <v>0</v>
      </c>
      <c r="O21" s="552">
        <f>Activity!C20*Activity!D20</f>
        <v>9.7303204680000004</v>
      </c>
      <c r="P21" s="559">
        <f>Activity!X20</f>
        <v>0</v>
      </c>
    </row>
    <row r="22" spans="2:16">
      <c r="B22" s="7">
        <f t="shared" ref="B22:B85" si="1">B21+1</f>
        <v>2008</v>
      </c>
      <c r="C22" s="551">
        <f>Activity!$C21*Activity!$D21*Activity!E21</f>
        <v>4.2864537592799996</v>
      </c>
      <c r="D22" s="552">
        <f>Activity!$C21*Activity!$D21*Activity!F21</f>
        <v>1.271155252752</v>
      </c>
      <c r="E22" s="550">
        <f>Activity!$C21*Activity!$D21*Activity!G21</f>
        <v>0</v>
      </c>
      <c r="F22" s="552">
        <f>Activity!$C21*Activity!$D21*Activity!H21</f>
        <v>0</v>
      </c>
      <c r="G22" s="552">
        <f>Activity!$C21*Activity!$D21*Activity!I21</f>
        <v>0.975537752112</v>
      </c>
      <c r="H22" s="552">
        <f>Activity!$C21*Activity!$D21*Activity!J21</f>
        <v>0.26605575057600001</v>
      </c>
      <c r="I22" s="552">
        <f>Activity!$C21*Activity!$D21*Activity!K21</f>
        <v>8.8685250191999992E-2</v>
      </c>
      <c r="J22" s="553">
        <f>Activity!$C21*Activity!$D21*Activity!L21</f>
        <v>0.70948200153599994</v>
      </c>
      <c r="K22" s="552">
        <f>Activity!$C21*Activity!$D21*Activity!M21</f>
        <v>0.325179250704</v>
      </c>
      <c r="L22" s="552">
        <f>Activity!$C21*Activity!$D21*Activity!N21</f>
        <v>0.39415666752</v>
      </c>
      <c r="M22" s="550">
        <f>Activity!$C21*Activity!$D21*Activity!O21</f>
        <v>1.537211003328</v>
      </c>
      <c r="N22" s="413">
        <v>0</v>
      </c>
      <c r="O22" s="552">
        <f>Activity!C21*Activity!D21</f>
        <v>9.853916688</v>
      </c>
      <c r="P22" s="559">
        <f>Activity!X21</f>
        <v>0</v>
      </c>
    </row>
    <row r="23" spans="2:16">
      <c r="B23" s="7">
        <f t="shared" si="1"/>
        <v>2009</v>
      </c>
      <c r="C23" s="551">
        <f>Activity!$C22*Activity!$D22*Activity!E22</f>
        <v>4.3380997189200006</v>
      </c>
      <c r="D23" s="552">
        <f>Activity!$C22*Activity!$D22*Activity!F22</f>
        <v>1.2864709511280001</v>
      </c>
      <c r="E23" s="550">
        <f>Activity!$C22*Activity!$D22*Activity!G22</f>
        <v>0</v>
      </c>
      <c r="F23" s="552">
        <f>Activity!$C22*Activity!$D22*Activity!H22</f>
        <v>0</v>
      </c>
      <c r="G23" s="552">
        <f>Activity!$C22*Activity!$D22*Activity!I22</f>
        <v>0.98729166016800007</v>
      </c>
      <c r="H23" s="552">
        <f>Activity!$C22*Activity!$D22*Activity!J22</f>
        <v>0.26926136186400002</v>
      </c>
      <c r="I23" s="552">
        <f>Activity!$C22*Activity!$D22*Activity!K22</f>
        <v>8.9753787288E-2</v>
      </c>
      <c r="J23" s="553">
        <f>Activity!$C22*Activity!$D22*Activity!L22</f>
        <v>0.718030298304</v>
      </c>
      <c r="K23" s="552">
        <f>Activity!$C22*Activity!$D22*Activity!M22</f>
        <v>0.32909722005600006</v>
      </c>
      <c r="L23" s="552">
        <f>Activity!$C22*Activity!$D22*Activity!N22</f>
        <v>0.39890572128000001</v>
      </c>
      <c r="M23" s="550">
        <f>Activity!$C22*Activity!$D22*Activity!O22</f>
        <v>1.555732312992</v>
      </c>
      <c r="N23" s="413">
        <v>0</v>
      </c>
      <c r="O23" s="552">
        <f>Activity!C22*Activity!D22</f>
        <v>9.9726430320000006</v>
      </c>
      <c r="P23" s="559">
        <f>Activity!X22</f>
        <v>0</v>
      </c>
    </row>
    <row r="24" spans="2:16">
      <c r="B24" s="7">
        <f t="shared" si="1"/>
        <v>2010</v>
      </c>
      <c r="C24" s="551">
        <f>Activity!$C23*Activity!$D23*Activity!E23</f>
        <v>4.4269382777399997</v>
      </c>
      <c r="D24" s="552">
        <f>Activity!$C23*Activity!$D23*Activity!F23</f>
        <v>1.312816178916</v>
      </c>
      <c r="E24" s="550">
        <f>Activity!$C23*Activity!$D23*Activity!G23</f>
        <v>0</v>
      </c>
      <c r="F24" s="552">
        <f>Activity!$C23*Activity!$D23*Activity!H23</f>
        <v>0</v>
      </c>
      <c r="G24" s="552">
        <f>Activity!$C23*Activity!$D23*Activity!I23</f>
        <v>1.007510090796</v>
      </c>
      <c r="H24" s="552">
        <f>Activity!$C23*Activity!$D23*Activity!J23</f>
        <v>0.274775479308</v>
      </c>
      <c r="I24" s="552">
        <f>Activity!$C23*Activity!$D23*Activity!K23</f>
        <v>9.1591826436000001E-2</v>
      </c>
      <c r="J24" s="553">
        <f>Activity!$C23*Activity!$D23*Activity!L23</f>
        <v>0.73273461148800001</v>
      </c>
      <c r="K24" s="552">
        <f>Activity!$C23*Activity!$D23*Activity!M23</f>
        <v>0.33583669693200002</v>
      </c>
      <c r="L24" s="552">
        <f>Activity!$C23*Activity!$D23*Activity!N23</f>
        <v>0.40707478416000004</v>
      </c>
      <c r="M24" s="550">
        <f>Activity!$C23*Activity!$D23*Activity!O23</f>
        <v>1.5875916582239999</v>
      </c>
      <c r="N24" s="413">
        <v>0</v>
      </c>
      <c r="O24" s="552">
        <f>Activity!C23*Activity!D23</f>
        <v>10.176869604</v>
      </c>
      <c r="P24" s="559">
        <f>Activity!X23</f>
        <v>0</v>
      </c>
    </row>
    <row r="25" spans="2:16">
      <c r="B25" s="7">
        <f t="shared" si="1"/>
        <v>2011</v>
      </c>
      <c r="C25" s="551">
        <f>Activity!$C24*Activity!$D24*Activity!E24</f>
        <v>3.4619808384000001</v>
      </c>
      <c r="D25" s="552">
        <f>Activity!$C24*Activity!$D24*Activity!F24</f>
        <v>1.02665638656</v>
      </c>
      <c r="E25" s="550">
        <f>Activity!$C24*Activity!$D24*Activity!G24</f>
        <v>0</v>
      </c>
      <c r="F25" s="552">
        <f>Activity!$C24*Activity!$D24*Activity!H24</f>
        <v>0</v>
      </c>
      <c r="G25" s="552">
        <f>Activity!$C24*Activity!$D24*Activity!I24</f>
        <v>0.78789908736000003</v>
      </c>
      <c r="H25" s="552">
        <f>Activity!$C24*Activity!$D24*Activity!J24</f>
        <v>0.21488156928000002</v>
      </c>
      <c r="I25" s="552">
        <f>Activity!$C24*Activity!$D24*Activity!K24</f>
        <v>7.1627189760000001E-2</v>
      </c>
      <c r="J25" s="553">
        <f>Activity!$C24*Activity!$D24*Activity!L24</f>
        <v>0.57301751808000001</v>
      </c>
      <c r="K25" s="552">
        <f>Activity!$C24*Activity!$D24*Activity!M24</f>
        <v>0.26263302912000003</v>
      </c>
      <c r="L25" s="552">
        <f>Activity!$C24*Activity!$D24*Activity!N24</f>
        <v>0.31834306560000003</v>
      </c>
      <c r="M25" s="550">
        <f>Activity!$C24*Activity!$D24*Activity!O24</f>
        <v>1.2415379558400002</v>
      </c>
      <c r="N25" s="413">
        <v>0</v>
      </c>
      <c r="O25" s="552">
        <f>Activity!C24*Activity!D24</f>
        <v>7.9585766400000004</v>
      </c>
      <c r="P25" s="559">
        <f>Activity!X24</f>
        <v>0</v>
      </c>
    </row>
    <row r="26" spans="2:16">
      <c r="B26" s="7">
        <f t="shared" si="1"/>
        <v>2012</v>
      </c>
      <c r="C26" s="551">
        <f>Activity!$C25*Activity!$D25*Activity!E25</f>
        <v>3.4884303173999998</v>
      </c>
      <c r="D26" s="552">
        <f>Activity!$C25*Activity!$D25*Activity!F25</f>
        <v>1.0345000251600001</v>
      </c>
      <c r="E26" s="550">
        <f>Activity!$C25*Activity!$D25*Activity!G25</f>
        <v>0</v>
      </c>
      <c r="F26" s="552">
        <f>Activity!$C25*Activity!$D25*Activity!H25</f>
        <v>0</v>
      </c>
      <c r="G26" s="552">
        <f>Activity!$C25*Activity!$D25*Activity!I25</f>
        <v>0.79391862396000001</v>
      </c>
      <c r="H26" s="552">
        <f>Activity!$C25*Activity!$D25*Activity!J25</f>
        <v>0.21652326108</v>
      </c>
      <c r="I26" s="552">
        <f>Activity!$C25*Activity!$D25*Activity!K25</f>
        <v>7.2174420359999991E-2</v>
      </c>
      <c r="J26" s="553">
        <f>Activity!$C25*Activity!$D25*Activity!L25</f>
        <v>0.57739536287999993</v>
      </c>
      <c r="K26" s="552">
        <f>Activity!$C25*Activity!$D25*Activity!M25</f>
        <v>0.26463954132</v>
      </c>
      <c r="L26" s="552">
        <f>Activity!$C25*Activity!$D25*Activity!N25</f>
        <v>0.3207752016</v>
      </c>
      <c r="M26" s="550">
        <f>Activity!$C25*Activity!$D25*Activity!O25</f>
        <v>1.2510232862399999</v>
      </c>
      <c r="N26" s="413">
        <v>0</v>
      </c>
      <c r="O26" s="552">
        <f>Activity!C25*Activity!D25</f>
        <v>8.0193800399999997</v>
      </c>
      <c r="P26" s="559">
        <f>Activity!X25</f>
        <v>0</v>
      </c>
    </row>
    <row r="27" spans="2:16">
      <c r="B27" s="7">
        <f t="shared" si="1"/>
        <v>2013</v>
      </c>
      <c r="C27" s="551">
        <f>Activity!$C26*Activity!$D26*Activity!E26</f>
        <v>3.5107843932000002</v>
      </c>
      <c r="D27" s="552">
        <f>Activity!$C26*Activity!$D26*Activity!F26</f>
        <v>1.0411291648800001</v>
      </c>
      <c r="E27" s="550">
        <f>Activity!$C26*Activity!$D26*Activity!G26</f>
        <v>0</v>
      </c>
      <c r="F27" s="552">
        <f>Activity!$C26*Activity!$D26*Activity!H26</f>
        <v>0</v>
      </c>
      <c r="G27" s="552">
        <f>Activity!$C26*Activity!$D26*Activity!I26</f>
        <v>0.7990061032800001</v>
      </c>
      <c r="H27" s="552">
        <f>Activity!$C26*Activity!$D26*Activity!J26</f>
        <v>0.21791075543999999</v>
      </c>
      <c r="I27" s="552">
        <f>Activity!$C26*Activity!$D26*Activity!K26</f>
        <v>7.2636918479999993E-2</v>
      </c>
      <c r="J27" s="553">
        <f>Activity!$C26*Activity!$D26*Activity!L26</f>
        <v>0.58109534783999994</v>
      </c>
      <c r="K27" s="552">
        <f>Activity!$C26*Activity!$D26*Activity!M26</f>
        <v>0.26633536776</v>
      </c>
      <c r="L27" s="552">
        <f>Activity!$C26*Activity!$D26*Activity!N26</f>
        <v>0.32283074880000001</v>
      </c>
      <c r="M27" s="550">
        <f>Activity!$C26*Activity!$D26*Activity!O26</f>
        <v>1.25903992032</v>
      </c>
      <c r="N27" s="413">
        <v>0</v>
      </c>
      <c r="O27" s="552">
        <f>Activity!C26*Activity!D26</f>
        <v>8.0707687200000002</v>
      </c>
      <c r="P27" s="559">
        <f>Activity!X26</f>
        <v>0</v>
      </c>
    </row>
    <row r="28" spans="2:16">
      <c r="B28" s="7">
        <f t="shared" si="1"/>
        <v>2014</v>
      </c>
      <c r="C28" s="551">
        <f>Activity!$C27*Activity!$D27*Activity!E27</f>
        <v>3.5320902407999997</v>
      </c>
      <c r="D28" s="552">
        <f>Activity!$C27*Activity!$D27*Activity!F27</f>
        <v>1.04744745072</v>
      </c>
      <c r="E28" s="550">
        <f>Activity!$C27*Activity!$D27*Activity!G27</f>
        <v>0</v>
      </c>
      <c r="F28" s="552">
        <f>Activity!$C27*Activity!$D27*Activity!H27</f>
        <v>0</v>
      </c>
      <c r="G28" s="552">
        <f>Activity!$C27*Activity!$D27*Activity!I27</f>
        <v>0.80385502032</v>
      </c>
      <c r="H28" s="552">
        <f>Activity!$C27*Activity!$D27*Activity!J27</f>
        <v>0.21923318736</v>
      </c>
      <c r="I28" s="552">
        <f>Activity!$C27*Activity!$D27*Activity!K27</f>
        <v>7.307772911999999E-2</v>
      </c>
      <c r="J28" s="553">
        <f>Activity!$C27*Activity!$D27*Activity!L27</f>
        <v>0.58462183295999992</v>
      </c>
      <c r="K28" s="552">
        <f>Activity!$C27*Activity!$D27*Activity!M27</f>
        <v>0.26795167343999998</v>
      </c>
      <c r="L28" s="552">
        <f>Activity!$C27*Activity!$D27*Activity!N27</f>
        <v>0.32478990720000001</v>
      </c>
      <c r="M28" s="550">
        <f>Activity!$C27*Activity!$D27*Activity!O27</f>
        <v>1.26668063808</v>
      </c>
      <c r="N28" s="413">
        <v>0</v>
      </c>
      <c r="O28" s="552">
        <f>Activity!C27*Activity!D27</f>
        <v>8.1197476799999997</v>
      </c>
      <c r="P28" s="559">
        <f>Activity!X27</f>
        <v>0</v>
      </c>
    </row>
    <row r="29" spans="2:16">
      <c r="B29" s="7">
        <f t="shared" si="1"/>
        <v>2015</v>
      </c>
      <c r="C29" s="551">
        <f>Activity!$C28*Activity!$D28*Activity!E28</f>
        <v>3.5551512612000007</v>
      </c>
      <c r="D29" s="552">
        <f>Activity!$C28*Activity!$D28*Activity!F28</f>
        <v>1.0542862360800003</v>
      </c>
      <c r="E29" s="550">
        <f>Activity!$C28*Activity!$D28*Activity!G28</f>
        <v>0</v>
      </c>
      <c r="F29" s="552">
        <f>Activity!$C28*Activity!$D28*Activity!H28</f>
        <v>0</v>
      </c>
      <c r="G29" s="552">
        <f>Activity!$C28*Activity!$D28*Activity!I28</f>
        <v>0.80910339048000024</v>
      </c>
      <c r="H29" s="552">
        <f>Activity!$C28*Activity!$D28*Activity!J28</f>
        <v>0.22066456104000004</v>
      </c>
      <c r="I29" s="552">
        <f>Activity!$C28*Activity!$D28*Activity!K28</f>
        <v>7.3554853680000004E-2</v>
      </c>
      <c r="J29" s="553">
        <f>Activity!$C28*Activity!$D28*Activity!L28</f>
        <v>0.58843882944000003</v>
      </c>
      <c r="K29" s="552">
        <f>Activity!$C28*Activity!$D28*Activity!M28</f>
        <v>0.26970113016000008</v>
      </c>
      <c r="L29" s="552">
        <f>Activity!$C28*Activity!$D28*Activity!N28</f>
        <v>0.32691046080000008</v>
      </c>
      <c r="M29" s="550">
        <f>Activity!$C28*Activity!$D28*Activity!O28</f>
        <v>1.2749507971200003</v>
      </c>
      <c r="N29" s="413">
        <v>0</v>
      </c>
      <c r="O29" s="552">
        <f>Activity!C28*Activity!D28</f>
        <v>8.1727615200000017</v>
      </c>
      <c r="P29" s="559">
        <f>Activity!X28</f>
        <v>0</v>
      </c>
    </row>
    <row r="30" spans="2:16">
      <c r="B30" s="7">
        <f t="shared" si="1"/>
        <v>2016</v>
      </c>
      <c r="C30" s="551">
        <f>Activity!$C29*Activity!$D29*Activity!E29</f>
        <v>3.5665842618000001</v>
      </c>
      <c r="D30" s="552">
        <f>Activity!$C29*Activity!$D29*Activity!F29</f>
        <v>1.0576767121200001</v>
      </c>
      <c r="E30" s="550">
        <f>Activity!$C29*Activity!$D29*Activity!G29</f>
        <v>0</v>
      </c>
      <c r="F30" s="552">
        <f>Activity!$C29*Activity!$D29*Activity!H29</f>
        <v>0</v>
      </c>
      <c r="G30" s="552">
        <f>Activity!$C29*Activity!$D29*Activity!I29</f>
        <v>0.81170538372000012</v>
      </c>
      <c r="H30" s="552">
        <f>Activity!$C29*Activity!$D29*Activity!J29</f>
        <v>0.22137419556000001</v>
      </c>
      <c r="I30" s="552">
        <f>Activity!$C29*Activity!$D29*Activity!K29</f>
        <v>7.3791398519999996E-2</v>
      </c>
      <c r="J30" s="553">
        <f>Activity!$C29*Activity!$D29*Activity!L29</f>
        <v>0.59033118815999996</v>
      </c>
      <c r="K30" s="552">
        <f>Activity!$C29*Activity!$D29*Activity!M29</f>
        <v>0.27056846124000006</v>
      </c>
      <c r="L30" s="552">
        <f>Activity!$C29*Activity!$D29*Activity!N29</f>
        <v>0.32796177120000003</v>
      </c>
      <c r="M30" s="550">
        <f>Activity!$C29*Activity!$D29*Activity!O29</f>
        <v>1.2790509076800001</v>
      </c>
      <c r="N30" s="413">
        <v>0</v>
      </c>
      <c r="O30" s="552">
        <f>Activity!C29*Activity!D29</f>
        <v>8.1990442800000007</v>
      </c>
      <c r="P30" s="559">
        <f>Activity!X29</f>
        <v>0</v>
      </c>
    </row>
    <row r="31" spans="2:16">
      <c r="B31" s="7">
        <f t="shared" si="1"/>
        <v>2017</v>
      </c>
      <c r="C31" s="551">
        <f>Activity!$C30*Activity!$D30*Activity!E30</f>
        <v>3.6003881805456603</v>
      </c>
      <c r="D31" s="552">
        <f>Activity!$C30*Activity!$D30*Activity!F30</f>
        <v>1.0677013225066441</v>
      </c>
      <c r="E31" s="550">
        <f>Activity!$C30*Activity!$D30*Activity!G30</f>
        <v>0</v>
      </c>
      <c r="F31" s="552">
        <f>Activity!$C30*Activity!$D30*Activity!H30</f>
        <v>0</v>
      </c>
      <c r="G31" s="552">
        <f>Activity!$C30*Activity!$D30*Activity!I30</f>
        <v>0.81939868936556415</v>
      </c>
      <c r="H31" s="552">
        <f>Activity!$C30*Activity!$D30*Activity!J30</f>
        <v>0.22347236982697202</v>
      </c>
      <c r="I31" s="552">
        <f>Activity!$C30*Activity!$D30*Activity!K30</f>
        <v>7.4490789942323998E-2</v>
      </c>
      <c r="J31" s="553">
        <f>Activity!$C30*Activity!$D30*Activity!L30</f>
        <v>0.59592631953859199</v>
      </c>
      <c r="K31" s="552">
        <f>Activity!$C30*Activity!$D30*Activity!M30</f>
        <v>0.27313289645518801</v>
      </c>
      <c r="L31" s="552">
        <f>Activity!$C30*Activity!$D30*Activity!N30</f>
        <v>0.33107017752144002</v>
      </c>
      <c r="M31" s="550">
        <f>Activity!$C30*Activity!$D30*Activity!O30</f>
        <v>1.2911736923336161</v>
      </c>
      <c r="N31" s="413">
        <v>0</v>
      </c>
      <c r="O31" s="552">
        <f>Activity!C30*Activity!D30</f>
        <v>8.2767544380360007</v>
      </c>
      <c r="P31" s="559">
        <f>Activity!X30</f>
        <v>0</v>
      </c>
    </row>
    <row r="32" spans="2:16">
      <c r="B32" s="7">
        <f t="shared" si="1"/>
        <v>2018</v>
      </c>
      <c r="C32" s="551">
        <f>Activity!$C31*Activity!$D31*Activity!E31</f>
        <v>3.5212210013281924</v>
      </c>
      <c r="D32" s="552">
        <f>Activity!$C31*Activity!$D31*Activity!F31</f>
        <v>1.0442241590145673</v>
      </c>
      <c r="E32" s="550">
        <f>Activity!$C31*Activity!$D31*Activity!G31</f>
        <v>0</v>
      </c>
      <c r="F32" s="552">
        <f>Activity!$C31*Activity!$D31*Activity!H31</f>
        <v>0</v>
      </c>
      <c r="G32" s="552">
        <f>Activity!$C31*Activity!$D31*Activity!I31</f>
        <v>0.80138133133676104</v>
      </c>
      <c r="H32" s="552">
        <f>Activity!$C31*Activity!$D31*Activity!J31</f>
        <v>0.21855854491002571</v>
      </c>
      <c r="I32" s="552">
        <f>Activity!$C31*Activity!$D31*Activity!K31</f>
        <v>7.2852848303341905E-2</v>
      </c>
      <c r="J32" s="553">
        <f>Activity!$C31*Activity!$D31*Activity!L31</f>
        <v>0.58282278642673524</v>
      </c>
      <c r="K32" s="552">
        <f>Activity!$C31*Activity!$D31*Activity!M31</f>
        <v>0.26712711044558701</v>
      </c>
      <c r="L32" s="552">
        <f>Activity!$C31*Activity!$D31*Activity!N31</f>
        <v>0.32379043690374182</v>
      </c>
      <c r="M32" s="550">
        <f>Activity!$C31*Activity!$D31*Activity!O31</f>
        <v>1.2627827039245931</v>
      </c>
      <c r="N32" s="413">
        <v>0</v>
      </c>
      <c r="O32" s="552">
        <f>Activity!C31*Activity!D31</f>
        <v>8.0947609225935455</v>
      </c>
      <c r="P32" s="559">
        <f>Activity!X31</f>
        <v>0</v>
      </c>
    </row>
    <row r="33" spans="2:16">
      <c r="B33" s="7">
        <f t="shared" si="1"/>
        <v>2019</v>
      </c>
      <c r="C33" s="551">
        <f>Activity!$C32*Activity!$D32*Activity!E32</f>
        <v>3.4437827759604871</v>
      </c>
      <c r="D33" s="552">
        <f>Activity!$C32*Activity!$D32*Activity!F32</f>
        <v>1.0212597197675928</v>
      </c>
      <c r="E33" s="550">
        <f>Activity!$C32*Activity!$D32*Activity!G32</f>
        <v>0</v>
      </c>
      <c r="F33" s="552">
        <f>Activity!$C32*Activity!$D32*Activity!H32</f>
        <v>0</v>
      </c>
      <c r="G33" s="552">
        <f>Activity!$C32*Activity!$D32*Activity!I32</f>
        <v>0.78375745935652463</v>
      </c>
      <c r="H33" s="552">
        <f>Activity!$C32*Activity!$D32*Activity!J32</f>
        <v>0.21375203436996126</v>
      </c>
      <c r="I33" s="552">
        <f>Activity!$C32*Activity!$D32*Activity!K32</f>
        <v>7.1250678123320407E-2</v>
      </c>
      <c r="J33" s="553">
        <f>Activity!$C32*Activity!$D32*Activity!L32</f>
        <v>0.57000542498656326</v>
      </c>
      <c r="K33" s="552">
        <f>Activity!$C32*Activity!$D32*Activity!M32</f>
        <v>0.26125248645217486</v>
      </c>
      <c r="L33" s="552">
        <f>Activity!$C32*Activity!$D32*Activity!N32</f>
        <v>0.31666968054809075</v>
      </c>
      <c r="M33" s="550">
        <f>Activity!$C32*Activity!$D32*Activity!O32</f>
        <v>1.235011754137554</v>
      </c>
      <c r="N33" s="413">
        <v>0</v>
      </c>
      <c r="O33" s="552">
        <f>Activity!C32*Activity!D32</f>
        <v>7.9167420137022688</v>
      </c>
      <c r="P33" s="559">
        <f>Activity!X32</f>
        <v>0</v>
      </c>
    </row>
    <row r="34" spans="2:16">
      <c r="B34" s="7">
        <f t="shared" si="1"/>
        <v>2020</v>
      </c>
      <c r="C34" s="551">
        <f>Activity!$C33*Activity!$D33*Activity!E33</f>
        <v>3.368036049696292</v>
      </c>
      <c r="D34" s="552">
        <f>Activity!$C33*Activity!$D33*Activity!F33</f>
        <v>0.99879689749614176</v>
      </c>
      <c r="E34" s="550">
        <f>Activity!$C33*Activity!$D33*Activity!G33</f>
        <v>0</v>
      </c>
      <c r="F34" s="552">
        <f>Activity!$C33*Activity!$D33*Activity!H33</f>
        <v>0</v>
      </c>
      <c r="G34" s="552">
        <f>Activity!$C33*Activity!$D33*Activity!I33</f>
        <v>0.76651854924122509</v>
      </c>
      <c r="H34" s="552">
        <f>Activity!$C33*Activity!$D33*Activity!J33</f>
        <v>0.20905051342942502</v>
      </c>
      <c r="I34" s="552">
        <f>Activity!$C33*Activity!$D33*Activity!K33</f>
        <v>6.9683504476474992E-2</v>
      </c>
      <c r="J34" s="553">
        <f>Activity!$C33*Activity!$D33*Activity!L33</f>
        <v>0.55746803581179993</v>
      </c>
      <c r="K34" s="552">
        <f>Activity!$C33*Activity!$D33*Activity!M33</f>
        <v>0.25550618308040834</v>
      </c>
      <c r="L34" s="552">
        <f>Activity!$C33*Activity!$D33*Activity!N33</f>
        <v>0.30970446433988891</v>
      </c>
      <c r="M34" s="550">
        <f>Activity!$C33*Activity!$D33*Activity!O33</f>
        <v>1.2078474109255668</v>
      </c>
      <c r="N34" s="413">
        <v>0</v>
      </c>
      <c r="O34" s="552">
        <f>Activity!C33*Activity!D33</f>
        <v>7.7426116084972225</v>
      </c>
      <c r="P34" s="559">
        <f>Activity!X33</f>
        <v>0</v>
      </c>
    </row>
    <row r="35" spans="2:16">
      <c r="B35" s="7">
        <f t="shared" si="1"/>
        <v>2021</v>
      </c>
      <c r="C35" s="551">
        <f>Activity!$C34*Activity!$D34*Activity!E34</f>
        <v>3.2939441712866575</v>
      </c>
      <c r="D35" s="552">
        <f>Activity!$C34*Activity!$D34*Activity!F34</f>
        <v>0.97682482320914676</v>
      </c>
      <c r="E35" s="550">
        <f>Activity!$C34*Activity!$D34*Activity!G34</f>
        <v>0</v>
      </c>
      <c r="F35" s="552">
        <f>Activity!$C34*Activity!$D34*Activity!H34</f>
        <v>0</v>
      </c>
      <c r="G35" s="552">
        <f>Activity!$C34*Activity!$D34*Activity!I34</f>
        <v>0.74965625967213589</v>
      </c>
      <c r="H35" s="552">
        <f>Activity!$C34*Activity!$D34*Activity!J34</f>
        <v>0.20445170718330979</v>
      </c>
      <c r="I35" s="552">
        <f>Activity!$C34*Activity!$D34*Activity!K34</f>
        <v>6.8150569061103256E-2</v>
      </c>
      <c r="J35" s="553">
        <f>Activity!$C34*Activity!$D34*Activity!L34</f>
        <v>0.54520455248882604</v>
      </c>
      <c r="K35" s="552">
        <f>Activity!$C34*Activity!$D34*Activity!M34</f>
        <v>0.24988541989071197</v>
      </c>
      <c r="L35" s="552">
        <f>Activity!$C34*Activity!$D34*Activity!N34</f>
        <v>0.30289141804934783</v>
      </c>
      <c r="M35" s="550">
        <f>Activity!$C34*Activity!$D34*Activity!O34</f>
        <v>1.1812765303924566</v>
      </c>
      <c r="N35" s="413">
        <v>0</v>
      </c>
      <c r="O35" s="552">
        <f>Activity!C34*Activity!D34</f>
        <v>7.5722854512336957</v>
      </c>
      <c r="P35" s="559">
        <f>Activity!X34</f>
        <v>0</v>
      </c>
    </row>
    <row r="36" spans="2:16">
      <c r="B36" s="7">
        <f t="shared" si="1"/>
        <v>2022</v>
      </c>
      <c r="C36" s="551">
        <f>Activity!$C35*Activity!$D35*Activity!E35</f>
        <v>3.221471275949332</v>
      </c>
      <c r="D36" s="552">
        <f>Activity!$C35*Activity!$D35*Activity!F35</f>
        <v>0.95533286114359506</v>
      </c>
      <c r="E36" s="550">
        <f>Activity!$C35*Activity!$D35*Activity!G35</f>
        <v>0</v>
      </c>
      <c r="F36" s="552">
        <f>Activity!$C35*Activity!$D35*Activity!H35</f>
        <v>0</v>
      </c>
      <c r="G36" s="552">
        <f>Activity!$C35*Activity!$D35*Activity!I35</f>
        <v>0.73316242831950329</v>
      </c>
      <c r="H36" s="552">
        <f>Activity!$C35*Activity!$D35*Activity!J35</f>
        <v>0.19995338954168268</v>
      </c>
      <c r="I36" s="552">
        <f>Activity!$C35*Activity!$D35*Activity!K35</f>
        <v>6.6651129847227555E-2</v>
      </c>
      <c r="J36" s="553">
        <f>Activity!$C35*Activity!$D35*Activity!L35</f>
        <v>0.53320903877782044</v>
      </c>
      <c r="K36" s="552">
        <f>Activity!$C35*Activity!$D35*Activity!M35</f>
        <v>0.24438747610650108</v>
      </c>
      <c r="L36" s="552">
        <f>Activity!$C35*Activity!$D35*Activity!N35</f>
        <v>0.29622724376545584</v>
      </c>
      <c r="M36" s="550">
        <f>Activity!$C35*Activity!$D35*Activity!O35</f>
        <v>1.1552862506852777</v>
      </c>
      <c r="N36" s="413">
        <v>0</v>
      </c>
      <c r="O36" s="552">
        <f>Activity!C35*Activity!D35</f>
        <v>7.405681094136396</v>
      </c>
      <c r="P36" s="559">
        <f>Activity!X35</f>
        <v>0</v>
      </c>
    </row>
    <row r="37" spans="2:16">
      <c r="B37" s="7">
        <f t="shared" si="1"/>
        <v>2023</v>
      </c>
      <c r="C37" s="551">
        <f>Activity!$C36*Activity!$D36*Activity!E36</f>
        <v>3.1505822686936806</v>
      </c>
      <c r="D37" s="552">
        <f>Activity!$C36*Activity!$D36*Activity!F36</f>
        <v>0.93431060381950526</v>
      </c>
      <c r="E37" s="550">
        <f>Activity!$C36*Activity!$D36*Activity!G36</f>
        <v>0</v>
      </c>
      <c r="F37" s="552">
        <f>Activity!$C36*Activity!$D36*Activity!H36</f>
        <v>0</v>
      </c>
      <c r="G37" s="552">
        <f>Activity!$C36*Activity!$D36*Activity!I36</f>
        <v>0.71702906804752731</v>
      </c>
      <c r="H37" s="552">
        <f>Activity!$C36*Activity!$D36*Activity!J36</f>
        <v>0.19555338219478016</v>
      </c>
      <c r="I37" s="552">
        <f>Activity!$C36*Activity!$D36*Activity!K36</f>
        <v>6.5184460731593383E-2</v>
      </c>
      <c r="J37" s="553">
        <f>Activity!$C36*Activity!$D36*Activity!L36</f>
        <v>0.52147568585274706</v>
      </c>
      <c r="K37" s="552">
        <f>Activity!$C36*Activity!$D36*Activity!M36</f>
        <v>0.23900968934917577</v>
      </c>
      <c r="L37" s="552">
        <f>Activity!$C36*Activity!$D36*Activity!N36</f>
        <v>0.28970871436263729</v>
      </c>
      <c r="M37" s="550">
        <f>Activity!$C36*Activity!$D36*Activity!O36</f>
        <v>1.1298639860142854</v>
      </c>
      <c r="N37" s="413">
        <v>0</v>
      </c>
      <c r="O37" s="552">
        <f>Activity!C36*Activity!D36</f>
        <v>7.242717859065932</v>
      </c>
      <c r="P37" s="559">
        <f>Activity!X36</f>
        <v>0</v>
      </c>
    </row>
    <row r="38" spans="2:16">
      <c r="B38" s="7">
        <f t="shared" si="1"/>
        <v>2024</v>
      </c>
      <c r="C38" s="551">
        <f>Activity!$C37*Activity!$D37*Activity!E37</f>
        <v>3.0812428079938479</v>
      </c>
      <c r="D38" s="552">
        <f>Activity!$C37*Activity!$D37*Activity!F37</f>
        <v>0.91374786719817558</v>
      </c>
      <c r="E38" s="550">
        <f>Activity!$C37*Activity!$D37*Activity!G37</f>
        <v>0</v>
      </c>
      <c r="F38" s="552">
        <f>Activity!$C37*Activity!$D37*Activity!H37</f>
        <v>0</v>
      </c>
      <c r="G38" s="552">
        <f>Activity!$C37*Activity!$D37*Activity!I37</f>
        <v>0.70124836319859984</v>
      </c>
      <c r="H38" s="552">
        <f>Activity!$C37*Activity!$D37*Activity!J37</f>
        <v>0.19124955359961815</v>
      </c>
      <c r="I38" s="552">
        <f>Activity!$C37*Activity!$D37*Activity!K37</f>
        <v>6.3749851199872712E-2</v>
      </c>
      <c r="J38" s="553">
        <f>Activity!$C37*Activity!$D37*Activity!L37</f>
        <v>0.50999880959898169</v>
      </c>
      <c r="K38" s="552">
        <f>Activity!$C37*Activity!$D37*Activity!M37</f>
        <v>0.23374945439953329</v>
      </c>
      <c r="L38" s="552">
        <f>Activity!$C37*Activity!$D37*Activity!N37</f>
        <v>0.28333267199943429</v>
      </c>
      <c r="M38" s="550">
        <f>Activity!$C37*Activity!$D37*Activity!O37</f>
        <v>1.1049974207977937</v>
      </c>
      <c r="N38" s="413">
        <v>0</v>
      </c>
      <c r="O38" s="552">
        <f>Activity!C37*Activity!D37</f>
        <v>7.0833167999858571</v>
      </c>
      <c r="P38" s="559">
        <f>Activity!X37</f>
        <v>0</v>
      </c>
    </row>
    <row r="39" spans="2:16">
      <c r="B39" s="7">
        <f t="shared" si="1"/>
        <v>2025</v>
      </c>
      <c r="C39" s="551">
        <f>Activity!$C38*Activity!$D38*Activity!E38</f>
        <v>3.013419289803049</v>
      </c>
      <c r="D39" s="552">
        <f>Activity!$C38*Activity!$D38*Activity!F38</f>
        <v>0.8936346859415939</v>
      </c>
      <c r="E39" s="550">
        <f>Activity!$C38*Activity!$D38*Activity!G38</f>
        <v>0</v>
      </c>
      <c r="F39" s="552">
        <f>Activity!$C38*Activity!$D38*Activity!H38</f>
        <v>0</v>
      </c>
      <c r="G39" s="552">
        <f>Activity!$C38*Activity!$D38*Activity!I38</f>
        <v>0.68581266595517676</v>
      </c>
      <c r="H39" s="552">
        <f>Activity!$C38*Activity!$D38*Activity!J38</f>
        <v>0.18703981798777544</v>
      </c>
      <c r="I39" s="552">
        <f>Activity!$C38*Activity!$D38*Activity!K38</f>
        <v>6.2346605995925147E-2</v>
      </c>
      <c r="J39" s="553">
        <f>Activity!$C38*Activity!$D38*Activity!L38</f>
        <v>0.49877284796740118</v>
      </c>
      <c r="K39" s="552">
        <f>Activity!$C38*Activity!$D38*Activity!M38</f>
        <v>0.22860422198505889</v>
      </c>
      <c r="L39" s="552">
        <f>Activity!$C38*Activity!$D38*Activity!N38</f>
        <v>0.27709602664855626</v>
      </c>
      <c r="M39" s="550">
        <f>Activity!$C38*Activity!$D38*Activity!O38</f>
        <v>1.0806745039293693</v>
      </c>
      <c r="N39" s="413">
        <v>0</v>
      </c>
      <c r="O39" s="552">
        <f>Activity!C38*Activity!D38</f>
        <v>6.9274006662139058</v>
      </c>
      <c r="P39" s="559">
        <f>Activity!X38</f>
        <v>0</v>
      </c>
    </row>
    <row r="40" spans="2:16">
      <c r="B40" s="7">
        <f t="shared" si="1"/>
        <v>2026</v>
      </c>
      <c r="C40" s="551">
        <f>Activity!$C39*Activity!$D39*Activity!E39</f>
        <v>2.9470788319019721</v>
      </c>
      <c r="D40" s="552">
        <f>Activity!$C39*Activity!$D39*Activity!F39</f>
        <v>0.87396130877092959</v>
      </c>
      <c r="E40" s="550">
        <f>Activity!$C39*Activity!$D39*Activity!G39</f>
        <v>0</v>
      </c>
      <c r="F40" s="552">
        <f>Activity!$C39*Activity!$D39*Activity!H39</f>
        <v>0</v>
      </c>
      <c r="G40" s="552">
        <f>Activity!$C39*Activity!$D39*Activity!I39</f>
        <v>0.67071449277769024</v>
      </c>
      <c r="H40" s="552">
        <f>Activity!$C39*Activity!$D39*Activity!J39</f>
        <v>0.1829221343939155</v>
      </c>
      <c r="I40" s="552">
        <f>Activity!$C39*Activity!$D39*Activity!K39</f>
        <v>6.0974044797971826E-2</v>
      </c>
      <c r="J40" s="553">
        <f>Activity!$C39*Activity!$D39*Activity!L39</f>
        <v>0.4877923583837746</v>
      </c>
      <c r="K40" s="552">
        <f>Activity!$C39*Activity!$D39*Activity!M39</f>
        <v>0.2235714975925634</v>
      </c>
      <c r="L40" s="552">
        <f>Activity!$C39*Activity!$D39*Activity!N39</f>
        <v>0.27099575465765258</v>
      </c>
      <c r="M40" s="550">
        <f>Activity!$C39*Activity!$D39*Activity!O39</f>
        <v>1.0568834431648451</v>
      </c>
      <c r="N40" s="413">
        <v>0</v>
      </c>
      <c r="O40" s="552">
        <f>Activity!C39*Activity!D39</f>
        <v>6.7748938664413147</v>
      </c>
      <c r="P40" s="559">
        <f>Activity!X39</f>
        <v>0</v>
      </c>
    </row>
    <row r="41" spans="2:16">
      <c r="B41" s="7">
        <f t="shared" si="1"/>
        <v>2027</v>
      </c>
      <c r="C41" s="551">
        <f>Activity!$C40*Activity!$D40*Activity!E40</f>
        <v>2.8821892585744706</v>
      </c>
      <c r="D41" s="552">
        <f>Activity!$C40*Activity!$D40*Activity!F40</f>
        <v>0.85471819392208437</v>
      </c>
      <c r="E41" s="550">
        <f>Activity!$C40*Activity!$D40*Activity!G40</f>
        <v>0</v>
      </c>
      <c r="F41" s="552">
        <f>Activity!$C40*Activity!$D40*Activity!H40</f>
        <v>0</v>
      </c>
      <c r="G41" s="552">
        <f>Activity!$C40*Activity!$D40*Activity!I40</f>
        <v>0.65594652091694849</v>
      </c>
      <c r="H41" s="552">
        <f>Activity!$C40*Activity!$D40*Activity!J40</f>
        <v>0.17889450570462231</v>
      </c>
      <c r="I41" s="552">
        <f>Activity!$C40*Activity!$D40*Activity!K40</f>
        <v>5.9631501901540762E-2</v>
      </c>
      <c r="J41" s="553">
        <f>Activity!$C40*Activity!$D40*Activity!L40</f>
        <v>0.4770520152123261</v>
      </c>
      <c r="K41" s="552">
        <f>Activity!$C40*Activity!$D40*Activity!M40</f>
        <v>0.21864884030564949</v>
      </c>
      <c r="L41" s="552">
        <f>Activity!$C40*Activity!$D40*Activity!N40</f>
        <v>0.2650288973401812</v>
      </c>
      <c r="M41" s="550">
        <f>Activity!$C40*Activity!$D40*Activity!O40</f>
        <v>1.0336126996267065</v>
      </c>
      <c r="N41" s="413">
        <v>0</v>
      </c>
      <c r="O41" s="552">
        <f>Activity!C40*Activity!D40</f>
        <v>6.6257224335045297</v>
      </c>
      <c r="P41" s="559">
        <f>Activity!X40</f>
        <v>0</v>
      </c>
    </row>
    <row r="42" spans="2:16">
      <c r="B42" s="7">
        <f t="shared" si="1"/>
        <v>2028</v>
      </c>
      <c r="C42" s="551">
        <f>Activity!$C41*Activity!$D41*Activity!E41</f>
        <v>2.8187190856038149</v>
      </c>
      <c r="D42" s="552">
        <f>Activity!$C41*Activity!$D41*Activity!F41</f>
        <v>0.83589600469630376</v>
      </c>
      <c r="E42" s="550">
        <f>Activity!$C41*Activity!$D41*Activity!G41</f>
        <v>0</v>
      </c>
      <c r="F42" s="552">
        <f>Activity!$C41*Activity!$D41*Activity!H41</f>
        <v>0</v>
      </c>
      <c r="G42" s="552">
        <f>Activity!$C41*Activity!$D41*Activity!I41</f>
        <v>0.64150158499948895</v>
      </c>
      <c r="H42" s="552">
        <f>Activity!$C41*Activity!$D41*Activity!J41</f>
        <v>0.17495497772713334</v>
      </c>
      <c r="I42" s="552">
        <f>Activity!$C41*Activity!$D41*Activity!K41</f>
        <v>5.8318325909044441E-2</v>
      </c>
      <c r="J42" s="553">
        <f>Activity!$C41*Activity!$D41*Activity!L41</f>
        <v>0.46654660727235553</v>
      </c>
      <c r="K42" s="552">
        <f>Activity!$C41*Activity!$D41*Activity!M41</f>
        <v>0.21383386166649632</v>
      </c>
      <c r="L42" s="552">
        <f>Activity!$C41*Activity!$D41*Activity!N41</f>
        <v>0.2591925595957531</v>
      </c>
      <c r="M42" s="550">
        <f>Activity!$C41*Activity!$D41*Activity!O41</f>
        <v>1.0108509824234371</v>
      </c>
      <c r="N42" s="413">
        <v>0</v>
      </c>
      <c r="O42" s="552">
        <f>Activity!C41*Activity!D41</f>
        <v>6.4798139898938274</v>
      </c>
      <c r="P42" s="559">
        <f>Activity!X41</f>
        <v>0</v>
      </c>
    </row>
    <row r="43" spans="2:16">
      <c r="B43" s="7">
        <f t="shared" si="1"/>
        <v>2029</v>
      </c>
      <c r="C43" s="551">
        <f>Activity!$C42*Activity!$D42*Activity!E42</f>
        <v>2.756637505582936</v>
      </c>
      <c r="D43" s="552">
        <f>Activity!$C42*Activity!$D42*Activity!F42</f>
        <v>0.81748560510390522</v>
      </c>
      <c r="E43" s="550">
        <f>Activity!$C42*Activity!$D42*Activity!G42</f>
        <v>0</v>
      </c>
      <c r="F43" s="552">
        <f>Activity!$C42*Activity!$D42*Activity!H42</f>
        <v>0</v>
      </c>
      <c r="G43" s="552">
        <f>Activity!$C42*Activity!$D42*Activity!I42</f>
        <v>0.62737267368439231</v>
      </c>
      <c r="H43" s="552">
        <f>Activity!$C42*Activity!$D42*Activity!J42</f>
        <v>0.17110163827756156</v>
      </c>
      <c r="I43" s="552">
        <f>Activity!$C42*Activity!$D42*Activity!K42</f>
        <v>5.7033879425853848E-2</v>
      </c>
      <c r="J43" s="553">
        <f>Activity!$C42*Activity!$D42*Activity!L42</f>
        <v>0.45627103540683078</v>
      </c>
      <c r="K43" s="552">
        <f>Activity!$C42*Activity!$D42*Activity!M42</f>
        <v>0.20912422456146412</v>
      </c>
      <c r="L43" s="552">
        <f>Activity!$C42*Activity!$D42*Activity!N42</f>
        <v>0.25348390855935043</v>
      </c>
      <c r="M43" s="550">
        <f>Activity!$C42*Activity!$D42*Activity!O42</f>
        <v>0.98858724338146675</v>
      </c>
      <c r="N43" s="413">
        <v>0</v>
      </c>
      <c r="O43" s="552">
        <f>Activity!C42*Activity!D42</f>
        <v>6.337097713983761</v>
      </c>
      <c r="P43" s="559">
        <f>Activity!X42</f>
        <v>0</v>
      </c>
    </row>
    <row r="44" spans="2:16">
      <c r="B44" s="7">
        <f t="shared" si="1"/>
        <v>2030</v>
      </c>
      <c r="C44" s="551">
        <f>Activity!$C43*Activity!$D43*Activity!E43</f>
        <v>2.6960299500000007</v>
      </c>
      <c r="D44" s="552">
        <f>Activity!$C43*Activity!$D43*Activity!F43</f>
        <v>0.79951233000000022</v>
      </c>
      <c r="E44" s="550">
        <f>Activity!$C43*Activity!$D43*Activity!G43</f>
        <v>0</v>
      </c>
      <c r="F44" s="552">
        <f>Activity!$C43*Activity!$D43*Activity!H43</f>
        <v>0</v>
      </c>
      <c r="G44" s="552">
        <f>Activity!$C43*Activity!$D43*Activity!I43</f>
        <v>0.61357923000000014</v>
      </c>
      <c r="H44" s="552">
        <f>Activity!$C43*Activity!$D43*Activity!J43</f>
        <v>0.16733979000000002</v>
      </c>
      <c r="I44" s="552">
        <f>Activity!$C43*Activity!$D43*Activity!K43</f>
        <v>5.5779930000000005E-2</v>
      </c>
      <c r="J44" s="553">
        <f>Activity!$C43*Activity!$D43*Activity!L43</f>
        <v>0.44623944000000004</v>
      </c>
      <c r="K44" s="552">
        <f>Activity!$C43*Activity!$D43*Activity!M43</f>
        <v>0.20452641000000005</v>
      </c>
      <c r="L44" s="552">
        <f>Activity!$C43*Activity!$D43*Activity!N43</f>
        <v>0.24791080000000004</v>
      </c>
      <c r="M44" s="550">
        <f>Activity!$C43*Activity!$D43*Activity!O43</f>
        <v>0.9668521200000002</v>
      </c>
      <c r="N44" s="413">
        <v>0</v>
      </c>
      <c r="O44" s="552">
        <f>Activity!C43*Activity!D43</f>
        <v>6.1977700000000011</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24"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5" zoomScale="70" zoomScaleNormal="70" workbookViewId="0">
      <selection activeCell="C17" sqref="C17:O47"/>
    </sheetView>
  </sheetViews>
  <sheetFormatPr defaultColWidth="8.85546875" defaultRowHeight="12.75"/>
  <cols>
    <col min="1" max="1" width="8.85546875" style="640"/>
    <col min="2" max="2" width="7" style="636" customWidth="1"/>
    <col min="3" max="3" width="8.85546875" style="636"/>
    <col min="4" max="4" width="13" style="636" bestFit="1" customWidth="1"/>
    <col min="5" max="5" width="12" style="636" customWidth="1"/>
    <col min="6" max="6" width="9.140625" style="636" bestFit="1" customWidth="1"/>
    <col min="7" max="10" width="8.85546875" style="636"/>
    <col min="11" max="11" width="11.42578125" style="636" bestFit="1" customWidth="1"/>
    <col min="12" max="12" width="8.85546875" style="636"/>
    <col min="13" max="13" width="10.7109375" style="636" bestFit="1" customWidth="1"/>
    <col min="14" max="14" width="3" style="636" customWidth="1"/>
    <col min="15" max="15" width="17.140625" style="637" customWidth="1"/>
    <col min="16" max="16" width="4.7109375" style="636" customWidth="1"/>
    <col min="17" max="17" width="2" style="639" customWidth="1"/>
    <col min="18" max="20" width="8.85546875" style="640"/>
    <col min="21" max="21" width="10.7109375" style="640" customWidth="1"/>
    <col min="22" max="27" width="8.85546875" style="640"/>
    <col min="28" max="28" width="8.85546875" style="636"/>
    <col min="29" max="30" width="8.85546875" style="640"/>
    <col min="31" max="31" width="2.7109375" style="640" customWidth="1"/>
    <col min="32" max="32" width="11.7109375" style="640" bestFit="1" customWidth="1"/>
    <col min="33" max="16384" width="8.85546875" style="640"/>
  </cols>
  <sheetData>
    <row r="1" spans="1:32">
      <c r="A1" s="635"/>
      <c r="P1" s="638"/>
    </row>
    <row r="2" spans="1:32">
      <c r="A2" s="635"/>
      <c r="B2" s="641" t="s">
        <v>94</v>
      </c>
      <c r="D2" s="641"/>
      <c r="E2" s="641"/>
    </row>
    <row r="3" spans="1:32">
      <c r="A3" s="635"/>
      <c r="B3" s="641"/>
      <c r="D3" s="641"/>
      <c r="E3" s="641"/>
      <c r="I3" s="641"/>
      <c r="J3" s="642"/>
      <c r="K3" s="642"/>
      <c r="L3" s="642"/>
      <c r="M3" s="642"/>
      <c r="N3" s="642"/>
      <c r="O3" s="643"/>
      <c r="AB3" s="642"/>
    </row>
    <row r="4" spans="1:32" ht="13.5" thickBot="1">
      <c r="A4" s="635"/>
      <c r="B4" s="641" t="s">
        <v>265</v>
      </c>
      <c r="D4" s="641"/>
      <c r="E4" s="641" t="s">
        <v>276</v>
      </c>
      <c r="H4" s="641" t="s">
        <v>30</v>
      </c>
      <c r="I4" s="641"/>
      <c r="J4" s="642"/>
      <c r="K4" s="642"/>
      <c r="L4" s="642"/>
      <c r="M4" s="642"/>
      <c r="N4" s="642"/>
      <c r="O4" s="643"/>
      <c r="AB4" s="642"/>
    </row>
    <row r="5" spans="1:32" ht="13.5" thickBot="1">
      <c r="A5" s="635"/>
      <c r="B5" s="644" t="str">
        <f>city</f>
        <v>Kutai Barat</v>
      </c>
      <c r="C5" s="645"/>
      <c r="D5" s="645"/>
      <c r="E5" s="644" t="str">
        <f>province</f>
        <v>Kalimantan Timur</v>
      </c>
      <c r="F5" s="645"/>
      <c r="G5" s="645"/>
      <c r="H5" s="644" t="str">
        <f>country</f>
        <v>Indonesia</v>
      </c>
      <c r="I5" s="645"/>
      <c r="J5" s="646"/>
      <c r="K5" s="642"/>
      <c r="L5" s="642"/>
      <c r="M5" s="642"/>
      <c r="N5" s="642"/>
      <c r="O5" s="643"/>
      <c r="AB5" s="642"/>
    </row>
    <row r="6" spans="1:32">
      <c r="A6" s="635"/>
      <c r="C6" s="641"/>
      <c r="D6" s="641"/>
      <c r="E6" s="641"/>
    </row>
    <row r="7" spans="1:32">
      <c r="A7" s="635"/>
      <c r="B7" s="636" t="s">
        <v>35</v>
      </c>
      <c r="P7" s="638"/>
    </row>
    <row r="8" spans="1:32">
      <c r="A8" s="635"/>
      <c r="B8" s="636" t="s">
        <v>37</v>
      </c>
      <c r="P8" s="638"/>
    </row>
    <row r="9" spans="1:32">
      <c r="B9" s="647"/>
      <c r="P9" s="638"/>
    </row>
    <row r="10" spans="1:32">
      <c r="P10" s="648"/>
    </row>
    <row r="11" spans="1:32" ht="13.5" thickBot="1">
      <c r="A11" s="649"/>
      <c r="P11" s="649"/>
      <c r="Q11" s="650"/>
    </row>
    <row r="12" spans="1:32" ht="13.5" thickBot="1">
      <c r="A12" s="651"/>
      <c r="B12" s="652"/>
      <c r="C12" s="833" t="s">
        <v>91</v>
      </c>
      <c r="D12" s="834"/>
      <c r="E12" s="834"/>
      <c r="F12" s="834"/>
      <c r="G12" s="834"/>
      <c r="H12" s="834"/>
      <c r="I12" s="834"/>
      <c r="J12" s="834"/>
      <c r="K12" s="834"/>
      <c r="L12" s="834"/>
      <c r="M12" s="835"/>
      <c r="N12" s="653"/>
      <c r="O12" s="654"/>
      <c r="P12" s="651"/>
      <c r="Q12" s="650"/>
      <c r="S12" s="652"/>
      <c r="T12" s="833" t="s">
        <v>91</v>
      </c>
      <c r="U12" s="834"/>
      <c r="V12" s="834"/>
      <c r="W12" s="834"/>
      <c r="X12" s="834"/>
      <c r="Y12" s="834"/>
      <c r="Z12" s="834"/>
      <c r="AA12" s="834"/>
      <c r="AB12" s="834"/>
      <c r="AC12" s="834"/>
      <c r="AD12" s="835"/>
      <c r="AE12" s="653"/>
      <c r="AF12" s="655"/>
    </row>
    <row r="13" spans="1:32" ht="39" thickBot="1">
      <c r="A13" s="651"/>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51"/>
      <c r="Q13" s="650"/>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51"/>
      <c r="B14" s="656"/>
      <c r="C14" s="657" t="s">
        <v>81</v>
      </c>
      <c r="D14" s="658" t="s">
        <v>87</v>
      </c>
      <c r="E14" s="658" t="s">
        <v>88</v>
      </c>
      <c r="F14" s="658" t="s">
        <v>275</v>
      </c>
      <c r="G14" s="658" t="s">
        <v>89</v>
      </c>
      <c r="H14" s="658" t="s">
        <v>82</v>
      </c>
      <c r="I14" s="659" t="s">
        <v>92</v>
      </c>
      <c r="J14" s="660" t="s">
        <v>93</v>
      </c>
      <c r="K14" s="660" t="s">
        <v>316</v>
      </c>
      <c r="L14" s="661" t="s">
        <v>194</v>
      </c>
      <c r="M14" s="660" t="s">
        <v>162</v>
      </c>
      <c r="N14" s="662"/>
      <c r="O14" s="663" t="s">
        <v>163</v>
      </c>
      <c r="P14" s="651"/>
      <c r="Q14" s="650"/>
      <c r="S14" s="656"/>
      <c r="T14" s="657" t="s">
        <v>81</v>
      </c>
      <c r="U14" s="658" t="s">
        <v>87</v>
      </c>
      <c r="V14" s="658" t="s">
        <v>88</v>
      </c>
      <c r="W14" s="658" t="s">
        <v>275</v>
      </c>
      <c r="X14" s="658" t="s">
        <v>89</v>
      </c>
      <c r="Y14" s="658" t="s">
        <v>82</v>
      </c>
      <c r="Z14" s="659" t="s">
        <v>92</v>
      </c>
      <c r="AA14" s="660" t="s">
        <v>93</v>
      </c>
      <c r="AB14" s="660" t="s">
        <v>316</v>
      </c>
      <c r="AC14" s="661" t="s">
        <v>194</v>
      </c>
      <c r="AD14" s="660" t="s">
        <v>162</v>
      </c>
      <c r="AE14" s="662"/>
      <c r="AF14" s="664" t="s">
        <v>163</v>
      </c>
    </row>
    <row r="15" spans="1:32" ht="13.5" thickBot="1">
      <c r="B15" s="665"/>
      <c r="C15" s="666" t="s">
        <v>15</v>
      </c>
      <c r="D15" s="667" t="s">
        <v>15</v>
      </c>
      <c r="E15" s="667" t="s">
        <v>15</v>
      </c>
      <c r="F15" s="667" t="s">
        <v>15</v>
      </c>
      <c r="G15" s="667" t="s">
        <v>15</v>
      </c>
      <c r="H15" s="667" t="s">
        <v>15</v>
      </c>
      <c r="I15" s="668" t="s">
        <v>15</v>
      </c>
      <c r="J15" s="668" t="s">
        <v>15</v>
      </c>
      <c r="K15" s="668" t="s">
        <v>15</v>
      </c>
      <c r="L15" s="669" t="s">
        <v>15</v>
      </c>
      <c r="M15" s="668" t="s">
        <v>15</v>
      </c>
      <c r="N15" s="662"/>
      <c r="O15" s="663" t="s">
        <v>15</v>
      </c>
      <c r="P15" s="640"/>
      <c r="Q15" s="650"/>
      <c r="S15" s="665"/>
      <c r="T15" s="666" t="s">
        <v>15</v>
      </c>
      <c r="U15" s="667" t="s">
        <v>15</v>
      </c>
      <c r="V15" s="667" t="s">
        <v>15</v>
      </c>
      <c r="W15" s="667" t="s">
        <v>15</v>
      </c>
      <c r="X15" s="667" t="s">
        <v>15</v>
      </c>
      <c r="Y15" s="667" t="s">
        <v>15</v>
      </c>
      <c r="Z15" s="668" t="s">
        <v>15</v>
      </c>
      <c r="AA15" s="668" t="s">
        <v>15</v>
      </c>
      <c r="AB15" s="668" t="s">
        <v>15</v>
      </c>
      <c r="AC15" s="669" t="s">
        <v>15</v>
      </c>
      <c r="AD15" s="668" t="s">
        <v>15</v>
      </c>
      <c r="AE15" s="662"/>
      <c r="AF15" s="664" t="s">
        <v>15</v>
      </c>
    </row>
    <row r="16" spans="1:32" ht="13.5" thickBot="1">
      <c r="B16" s="670"/>
      <c r="C16" s="671"/>
      <c r="D16" s="672"/>
      <c r="E16" s="672"/>
      <c r="F16" s="672"/>
      <c r="G16" s="672"/>
      <c r="H16" s="672"/>
      <c r="I16" s="673"/>
      <c r="J16" s="673"/>
      <c r="K16" s="674"/>
      <c r="L16" s="675"/>
      <c r="M16" s="674"/>
      <c r="N16" s="676"/>
      <c r="O16" s="677"/>
      <c r="P16" s="640"/>
      <c r="Q16" s="650"/>
      <c r="S16" s="670"/>
      <c r="T16" s="671"/>
      <c r="U16" s="672"/>
      <c r="V16" s="672"/>
      <c r="W16" s="672"/>
      <c r="X16" s="672"/>
      <c r="Y16" s="672"/>
      <c r="Z16" s="673"/>
      <c r="AA16" s="673"/>
      <c r="AB16" s="674"/>
      <c r="AC16" s="675"/>
      <c r="AD16" s="674"/>
      <c r="AE16" s="676"/>
      <c r="AF16" s="678"/>
    </row>
    <row r="17" spans="2:32">
      <c r="B17" s="679">
        <f>year</f>
        <v>2000</v>
      </c>
      <c r="C17" s="763">
        <f>IF(Select2=1,Food!$K19,"")</f>
        <v>0</v>
      </c>
      <c r="D17" s="764">
        <f>IF(Select2=1,Paper!$K19,"")</f>
        <v>0</v>
      </c>
      <c r="E17" s="764">
        <f>IF(Select2=1,Nappies!$K19,"")</f>
        <v>0</v>
      </c>
      <c r="F17" s="764">
        <f>IF(Select2=1,Garden!$K19,"")</f>
        <v>0</v>
      </c>
      <c r="G17" s="764">
        <f>IF(Select2=1,Wood!$K19,"")</f>
        <v>0</v>
      </c>
      <c r="H17" s="764">
        <f>IF(Select2=1,Textiles!$K19,"")</f>
        <v>0</v>
      </c>
      <c r="I17" s="765">
        <f>Sludge!K19</f>
        <v>0</v>
      </c>
      <c r="J17" s="766" t="str">
        <f>IF(Select2=2,MSW!$K19,"")</f>
        <v/>
      </c>
      <c r="K17" s="765">
        <f>Industry!$K19</f>
        <v>0</v>
      </c>
      <c r="L17" s="767">
        <f>SUM(C17:K17)</f>
        <v>0</v>
      </c>
      <c r="M17" s="768">
        <f>Recovery_OX!C12</f>
        <v>0</v>
      </c>
      <c r="N17" s="769"/>
      <c r="O17" s="770">
        <f>(L17-M17)*(1-Recovery_OX!F12)</f>
        <v>0</v>
      </c>
      <c r="P17" s="640"/>
      <c r="Q17" s="650"/>
      <c r="S17" s="679">
        <f>year</f>
        <v>2000</v>
      </c>
      <c r="T17" s="680">
        <f>IF(Select2=1,Food!$W19,"")</f>
        <v>0</v>
      </c>
      <c r="U17" s="681">
        <f>IF(Select2=1,Paper!$W19,"")</f>
        <v>0</v>
      </c>
      <c r="V17" s="681">
        <f>IF(Select2=1,Nappies!$W19,"")</f>
        <v>0</v>
      </c>
      <c r="W17" s="681">
        <f>IF(Select2=1,Garden!$W19,"")</f>
        <v>0</v>
      </c>
      <c r="X17" s="681">
        <f>IF(Select2=1,Wood!$W19,"")</f>
        <v>0</v>
      </c>
      <c r="Y17" s="681">
        <f>IF(Select2=1,Textiles!$W19,"")</f>
        <v>0</v>
      </c>
      <c r="Z17" s="682">
        <f>Sludge!W19</f>
        <v>0</v>
      </c>
      <c r="AA17" s="683" t="str">
        <f>IF(Select2=2,MSW!$W19,"")</f>
        <v/>
      </c>
      <c r="AB17" s="682">
        <f>Industry!$W19</f>
        <v>0</v>
      </c>
      <c r="AC17" s="684">
        <f t="shared" ref="AC17:AC48" si="0">SUM(T17:AA17)</f>
        <v>0</v>
      </c>
      <c r="AD17" s="685">
        <f>Recovery_OX!R12</f>
        <v>0</v>
      </c>
      <c r="AE17" s="648"/>
      <c r="AF17" s="686">
        <f>(AC17-AD17)*(1-Recovery_OX!U12)</f>
        <v>0</v>
      </c>
    </row>
    <row r="18" spans="2:32">
      <c r="B18" s="687">
        <f t="shared" ref="B18:B81" si="1">B17+1</f>
        <v>2001</v>
      </c>
      <c r="C18" s="771">
        <f>IF(Select2=1,Food!$K20,"")</f>
        <v>7.1966384105262224E-2</v>
      </c>
      <c r="D18" s="772">
        <f>IF(Select2=1,Paper!$K20,"")</f>
        <v>3.7791465851889769E-3</v>
      </c>
      <c r="E18" s="764">
        <f>IF(Select2=1,Nappies!$K20,"")</f>
        <v>1.1916882054329135E-2</v>
      </c>
      <c r="F18" s="772">
        <f>IF(Select2=1,Garden!$K20,"")</f>
        <v>0</v>
      </c>
      <c r="G18" s="764">
        <f>IF(Select2=1,Wood!$K20,"")</f>
        <v>0</v>
      </c>
      <c r="H18" s="772">
        <f>IF(Select2=1,Textiles!$K20,"")</f>
        <v>8.9475998455307911E-4</v>
      </c>
      <c r="I18" s="773">
        <f>Sludge!K20</f>
        <v>0</v>
      </c>
      <c r="J18" s="773" t="str">
        <f>IF(Select2=2,MSW!$K20,"")</f>
        <v/>
      </c>
      <c r="K18" s="773">
        <f>Industry!$K20</f>
        <v>0</v>
      </c>
      <c r="L18" s="774">
        <f>SUM(C18:K18)</f>
        <v>8.8557172729333417E-2</v>
      </c>
      <c r="M18" s="775">
        <f>Recovery_OX!C13</f>
        <v>0</v>
      </c>
      <c r="N18" s="769"/>
      <c r="O18" s="776">
        <f>(L18-M18)*(1-Recovery_OX!F13)</f>
        <v>8.8557172729333417E-2</v>
      </c>
      <c r="P18" s="640"/>
      <c r="Q18" s="650"/>
      <c r="S18" s="687">
        <f t="shared" ref="S18:S81" si="2">S17+1</f>
        <v>2001</v>
      </c>
      <c r="T18" s="688">
        <f>IF(Select2=1,Food!$W20,"")</f>
        <v>4.8148785083806128E-2</v>
      </c>
      <c r="U18" s="689">
        <f>IF(Select2=1,Paper!$W20,"")</f>
        <v>7.8081541016301196E-3</v>
      </c>
      <c r="V18" s="681">
        <f>IF(Select2=1,Nappies!$W20,"")</f>
        <v>0</v>
      </c>
      <c r="W18" s="689">
        <f>IF(Select2=1,Garden!$W20,"")</f>
        <v>0</v>
      </c>
      <c r="X18" s="681">
        <f>IF(Select2=1,Wood!$W20,"")</f>
        <v>3.2772229261097807E-3</v>
      </c>
      <c r="Y18" s="689">
        <f>IF(Select2=1,Textiles!$W20,"")</f>
        <v>9.8055888718145663E-4</v>
      </c>
      <c r="Z18" s="683">
        <f>Sludge!W20</f>
        <v>0</v>
      </c>
      <c r="AA18" s="683" t="str">
        <f>IF(Select2=2,MSW!$W20,"")</f>
        <v/>
      </c>
      <c r="AB18" s="690">
        <f>Industry!$W20</f>
        <v>0</v>
      </c>
      <c r="AC18" s="691">
        <f t="shared" si="0"/>
        <v>6.0214720998727489E-2</v>
      </c>
      <c r="AD18" s="692">
        <f>Recovery_OX!R13</f>
        <v>0</v>
      </c>
      <c r="AE18" s="648"/>
      <c r="AF18" s="694">
        <f>(AC18-AD18)*(1-Recovery_OX!U13)</f>
        <v>6.0214720998727489E-2</v>
      </c>
    </row>
    <row r="19" spans="2:32">
      <c r="B19" s="687">
        <f t="shared" si="1"/>
        <v>2002</v>
      </c>
      <c r="C19" s="771">
        <f>IF(Select2=1,Food!$K21,"")</f>
        <v>0.1219225312559066</v>
      </c>
      <c r="D19" s="772">
        <f>IF(Select2=1,Paper!$K21,"")</f>
        <v>7.3928921887786861E-3</v>
      </c>
      <c r="E19" s="764">
        <f>IF(Select2=1,Nappies!$K21,"")</f>
        <v>2.2254827787664876E-2</v>
      </c>
      <c r="F19" s="772">
        <f>IF(Select2=1,Garden!$K21,"")</f>
        <v>0</v>
      </c>
      <c r="G19" s="764">
        <f>IF(Select2=1,Wood!$K21,"")</f>
        <v>0</v>
      </c>
      <c r="H19" s="772">
        <f>IF(Select2=1,Textiles!$K21,"")</f>
        <v>1.7503592283397544E-3</v>
      </c>
      <c r="I19" s="773">
        <f>Sludge!K21</f>
        <v>0</v>
      </c>
      <c r="J19" s="773" t="str">
        <f>IF(Select2=2,MSW!$K21,"")</f>
        <v/>
      </c>
      <c r="K19" s="773">
        <f>Industry!$K21</f>
        <v>0</v>
      </c>
      <c r="L19" s="774">
        <f t="shared" ref="L19:L82" si="3">SUM(C19:K19)</f>
        <v>0.15332061046068993</v>
      </c>
      <c r="M19" s="775">
        <f>Recovery_OX!C14</f>
        <v>0</v>
      </c>
      <c r="N19" s="769"/>
      <c r="O19" s="776">
        <f>(L19-M19)*(1-Recovery_OX!F14)</f>
        <v>0.15332061046068993</v>
      </c>
      <c r="P19" s="640"/>
      <c r="Q19" s="650"/>
      <c r="S19" s="687">
        <f t="shared" si="2"/>
        <v>2002</v>
      </c>
      <c r="T19" s="688">
        <f>IF(Select2=1,Food!$W21,"")</f>
        <v>8.1571720287181043E-2</v>
      </c>
      <c r="U19" s="689">
        <f>IF(Select2=1,Paper!$W21,"")</f>
        <v>1.527457063797249E-2</v>
      </c>
      <c r="V19" s="681">
        <f>IF(Select2=1,Nappies!$W21,"")</f>
        <v>0</v>
      </c>
      <c r="W19" s="689">
        <f>IF(Select2=1,Garden!$W21,"")</f>
        <v>0</v>
      </c>
      <c r="X19" s="681">
        <f>IF(Select2=1,Wood!$W21,"")</f>
        <v>6.5198542452655425E-3</v>
      </c>
      <c r="Y19" s="689">
        <f>IF(Select2=1,Textiles!$W21,"")</f>
        <v>1.9182018940709636E-3</v>
      </c>
      <c r="Z19" s="683">
        <f>Sludge!W21</f>
        <v>0</v>
      </c>
      <c r="AA19" s="683" t="str">
        <f>IF(Select2=2,MSW!$W21,"")</f>
        <v/>
      </c>
      <c r="AB19" s="690">
        <f>Industry!$W21</f>
        <v>0</v>
      </c>
      <c r="AC19" s="691">
        <f t="shared" si="0"/>
        <v>0.10528434706449005</v>
      </c>
      <c r="AD19" s="692">
        <f>Recovery_OX!R14</f>
        <v>0</v>
      </c>
      <c r="AE19" s="648"/>
      <c r="AF19" s="694">
        <f>(AC19-AD19)*(1-Recovery_OX!U14)</f>
        <v>0.10528434706449005</v>
      </c>
    </row>
    <row r="20" spans="2:32">
      <c r="B20" s="687">
        <f t="shared" si="1"/>
        <v>2003</v>
      </c>
      <c r="C20" s="771">
        <f>IF(Select2=1,Food!$K22,"")</f>
        <v>0.15685152075059206</v>
      </c>
      <c r="D20" s="772">
        <f>IF(Select2=1,Paper!$K22,"")</f>
        <v>1.0838069611798184E-2</v>
      </c>
      <c r="E20" s="764">
        <f>IF(Select2=1,Nappies!$K22,"")</f>
        <v>3.1215432388477654E-2</v>
      </c>
      <c r="F20" s="772">
        <f>IF(Select2=1,Garden!$K22,"")</f>
        <v>0</v>
      </c>
      <c r="G20" s="764">
        <f>IF(Select2=1,Wood!$K22,"")</f>
        <v>0</v>
      </c>
      <c r="H20" s="772">
        <f>IF(Select2=1,Textiles!$K22,"")</f>
        <v>2.5660478575886764E-3</v>
      </c>
      <c r="I20" s="773">
        <f>Sludge!K22</f>
        <v>0</v>
      </c>
      <c r="J20" s="773" t="str">
        <f>IF(Select2=2,MSW!$K22,"")</f>
        <v/>
      </c>
      <c r="K20" s="773">
        <f>Industry!$K22</f>
        <v>0</v>
      </c>
      <c r="L20" s="774">
        <f t="shared" si="3"/>
        <v>0.20147107060845657</v>
      </c>
      <c r="M20" s="775">
        <f>Recovery_OX!C15</f>
        <v>0</v>
      </c>
      <c r="N20" s="769"/>
      <c r="O20" s="776">
        <f>(L20-M20)*(1-Recovery_OX!F15)</f>
        <v>0.20147107060845657</v>
      </c>
      <c r="P20" s="640"/>
      <c r="Q20" s="650"/>
      <c r="S20" s="687">
        <f t="shared" si="2"/>
        <v>2003</v>
      </c>
      <c r="T20" s="688">
        <f>IF(Select2=1,Food!$W22,"")</f>
        <v>0.10494080335677437</v>
      </c>
      <c r="U20" s="689">
        <f>IF(Select2=1,Paper!$W22,"")</f>
        <v>2.2392705809500375E-2</v>
      </c>
      <c r="V20" s="681">
        <f>IF(Select2=1,Nappies!$W22,"")</f>
        <v>0</v>
      </c>
      <c r="W20" s="689">
        <f>IF(Select2=1,Garden!$W22,"")</f>
        <v>0</v>
      </c>
      <c r="X20" s="681">
        <f>IF(Select2=1,Wood!$W22,"")</f>
        <v>9.7166401857750051E-3</v>
      </c>
      <c r="Y20" s="689">
        <f>IF(Select2=1,Textiles!$W22,"")</f>
        <v>2.8121072411930702E-3</v>
      </c>
      <c r="Z20" s="683">
        <f>Sludge!W22</f>
        <v>0</v>
      </c>
      <c r="AA20" s="683" t="str">
        <f>IF(Select2=2,MSW!$W22,"")</f>
        <v/>
      </c>
      <c r="AB20" s="690">
        <f>Industry!$W22</f>
        <v>0</v>
      </c>
      <c r="AC20" s="691">
        <f t="shared" si="0"/>
        <v>0.13986225659324283</v>
      </c>
      <c r="AD20" s="692">
        <f>Recovery_OX!R15</f>
        <v>0</v>
      </c>
      <c r="AE20" s="648"/>
      <c r="AF20" s="694">
        <f>(AC20-AD20)*(1-Recovery_OX!U15)</f>
        <v>0.13986225659324283</v>
      </c>
    </row>
    <row r="21" spans="2:32">
      <c r="B21" s="687">
        <f t="shared" si="1"/>
        <v>2004</v>
      </c>
      <c r="C21" s="771">
        <f>IF(Select2=1,Food!$K23,"")</f>
        <v>0.18107273002397917</v>
      </c>
      <c r="D21" s="772">
        <f>IF(Select2=1,Paper!$K23,"")</f>
        <v>1.4092741367395824E-2</v>
      </c>
      <c r="E21" s="764">
        <f>IF(Select2=1,Nappies!$K23,"")</f>
        <v>3.8908910586129566E-2</v>
      </c>
      <c r="F21" s="772">
        <f>IF(Select2=1,Garden!$K23,"")</f>
        <v>0</v>
      </c>
      <c r="G21" s="764">
        <f>IF(Select2=1,Wood!$K23,"")</f>
        <v>0</v>
      </c>
      <c r="H21" s="772">
        <f>IF(Select2=1,Textiles!$K23,"")</f>
        <v>3.3366318992813235E-3</v>
      </c>
      <c r="I21" s="773">
        <f>Sludge!K23</f>
        <v>0</v>
      </c>
      <c r="J21" s="773" t="str">
        <f>IF(Select2=2,MSW!$K23,"")</f>
        <v/>
      </c>
      <c r="K21" s="773">
        <f>Industry!$K23</f>
        <v>0</v>
      </c>
      <c r="L21" s="774">
        <f t="shared" si="3"/>
        <v>0.2374110138767859</v>
      </c>
      <c r="M21" s="775">
        <f>Recovery_OX!C16</f>
        <v>0</v>
      </c>
      <c r="N21" s="769"/>
      <c r="O21" s="776">
        <f>(L21-M21)*(1-Recovery_OX!F16)</f>
        <v>0.2374110138767859</v>
      </c>
      <c r="P21" s="640"/>
      <c r="Q21" s="650"/>
      <c r="S21" s="687">
        <f t="shared" si="2"/>
        <v>2004</v>
      </c>
      <c r="T21" s="688">
        <f>IF(Select2=1,Food!$W23,"")</f>
        <v>0.12114589430685493</v>
      </c>
      <c r="U21" s="689">
        <f>IF(Select2=1,Paper!$W23,"")</f>
        <v>2.9117234230156663E-2</v>
      </c>
      <c r="V21" s="681">
        <f>IF(Select2=1,Nappies!$W23,"")</f>
        <v>0</v>
      </c>
      <c r="W21" s="689">
        <f>IF(Select2=1,Garden!$W23,"")</f>
        <v>0</v>
      </c>
      <c r="X21" s="681">
        <f>IF(Select2=1,Wood!$W23,"")</f>
        <v>1.2840251030502254E-2</v>
      </c>
      <c r="Y21" s="689">
        <f>IF(Select2=1,Textiles!$W23,"")</f>
        <v>3.656582903321999E-3</v>
      </c>
      <c r="Z21" s="683">
        <f>Sludge!W23</f>
        <v>0</v>
      </c>
      <c r="AA21" s="683" t="str">
        <f>IF(Select2=2,MSW!$W23,"")</f>
        <v/>
      </c>
      <c r="AB21" s="690">
        <f>Industry!$W23</f>
        <v>0</v>
      </c>
      <c r="AC21" s="691">
        <f t="shared" si="0"/>
        <v>0.16675996247083585</v>
      </c>
      <c r="AD21" s="692">
        <f>Recovery_OX!R16</f>
        <v>0</v>
      </c>
      <c r="AE21" s="648"/>
      <c r="AF21" s="694">
        <f>(AC21-AD21)*(1-Recovery_OX!U16)</f>
        <v>0.16675996247083585</v>
      </c>
    </row>
    <row r="22" spans="2:32">
      <c r="B22" s="687">
        <f t="shared" si="1"/>
        <v>2005</v>
      </c>
      <c r="C22" s="771">
        <f>IF(Select2=1,Food!$K24,"")</f>
        <v>0.19931925408520712</v>
      </c>
      <c r="D22" s="772">
        <f>IF(Select2=1,Paper!$K24,"")</f>
        <v>1.723295716310588E-2</v>
      </c>
      <c r="E22" s="764">
        <f>IF(Select2=1,Nappies!$K24,"")</f>
        <v>4.5732555531643751E-2</v>
      </c>
      <c r="F22" s="772">
        <f>IF(Select2=1,Garden!$K24,"")</f>
        <v>0</v>
      </c>
      <c r="G22" s="764">
        <f>IF(Select2=1,Wood!$K24,"")</f>
        <v>0</v>
      </c>
      <c r="H22" s="772">
        <f>IF(Select2=1,Textiles!$K24,"")</f>
        <v>4.0801170680955321E-3</v>
      </c>
      <c r="I22" s="773">
        <f>Sludge!K24</f>
        <v>0</v>
      </c>
      <c r="J22" s="773" t="str">
        <f>IF(Select2=2,MSW!$K24,"")</f>
        <v/>
      </c>
      <c r="K22" s="773">
        <f>Industry!$K24</f>
        <v>0</v>
      </c>
      <c r="L22" s="774">
        <f t="shared" si="3"/>
        <v>0.26636488384805229</v>
      </c>
      <c r="M22" s="775">
        <f>Recovery_OX!C17</f>
        <v>0</v>
      </c>
      <c r="N22" s="769"/>
      <c r="O22" s="776">
        <f>(L22-M22)*(1-Recovery_OX!F17)</f>
        <v>0.26636488384805229</v>
      </c>
      <c r="P22" s="640"/>
      <c r="Q22" s="650"/>
      <c r="S22" s="687">
        <f t="shared" si="2"/>
        <v>2005</v>
      </c>
      <c r="T22" s="688">
        <f>IF(Select2=1,Food!$W24,"")</f>
        <v>0.13335364903113767</v>
      </c>
      <c r="U22" s="689">
        <f>IF(Select2=1,Paper!$W24,"")</f>
        <v>3.5605283394846865E-2</v>
      </c>
      <c r="V22" s="681">
        <f>IF(Select2=1,Nappies!$W24,"")</f>
        <v>0</v>
      </c>
      <c r="W22" s="689">
        <f>IF(Select2=1,Garden!$W24,"")</f>
        <v>0</v>
      </c>
      <c r="X22" s="681">
        <f>IF(Select2=1,Wood!$W24,"")</f>
        <v>1.5947984045591716E-2</v>
      </c>
      <c r="Y22" s="689">
        <f>IF(Select2=1,Textiles!$W24,"")</f>
        <v>4.471361170515652E-3</v>
      </c>
      <c r="Z22" s="683">
        <f>Sludge!W24</f>
        <v>0</v>
      </c>
      <c r="AA22" s="683" t="str">
        <f>IF(Select2=2,MSW!$W24,"")</f>
        <v/>
      </c>
      <c r="AB22" s="690">
        <f>Industry!$W24</f>
        <v>0</v>
      </c>
      <c r="AC22" s="691">
        <f t="shared" si="0"/>
        <v>0.18937827764209192</v>
      </c>
      <c r="AD22" s="692">
        <f>Recovery_OX!R17</f>
        <v>0</v>
      </c>
      <c r="AE22" s="648"/>
      <c r="AF22" s="694">
        <f>(AC22-AD22)*(1-Recovery_OX!U17)</f>
        <v>0.18937827764209192</v>
      </c>
    </row>
    <row r="23" spans="2:32">
      <c r="B23" s="687">
        <f t="shared" si="1"/>
        <v>2006</v>
      </c>
      <c r="C23" s="771">
        <f>IF(Select2=1,Food!$K25,"")</f>
        <v>0.21483777684360564</v>
      </c>
      <c r="D23" s="772">
        <f>IF(Select2=1,Paper!$K25,"")</f>
        <v>2.0333510974213619E-2</v>
      </c>
      <c r="E23" s="764">
        <f>IF(Select2=1,Nappies!$K25,"")</f>
        <v>5.2033802351758682E-2</v>
      </c>
      <c r="F23" s="772">
        <f>IF(Select2=1,Garden!$K25,"")</f>
        <v>0</v>
      </c>
      <c r="G23" s="764">
        <f>IF(Select2=1,Wood!$K25,"")</f>
        <v>0</v>
      </c>
      <c r="H23" s="772">
        <f>IF(Select2=1,Textiles!$K25,"")</f>
        <v>4.8142117684719194E-3</v>
      </c>
      <c r="I23" s="773">
        <f>Sludge!K25</f>
        <v>0</v>
      </c>
      <c r="J23" s="773" t="str">
        <f>IF(Select2=2,MSW!$K25,"")</f>
        <v/>
      </c>
      <c r="K23" s="773">
        <f>Industry!$K25</f>
        <v>0</v>
      </c>
      <c r="L23" s="774">
        <f t="shared" si="3"/>
        <v>0.29201930193804987</v>
      </c>
      <c r="M23" s="775">
        <f>Recovery_OX!C18</f>
        <v>0</v>
      </c>
      <c r="N23" s="769"/>
      <c r="O23" s="776">
        <f>(L23-M23)*(1-Recovery_OX!F18)</f>
        <v>0.29201930193804987</v>
      </c>
      <c r="P23" s="640"/>
      <c r="Q23" s="650"/>
      <c r="S23" s="687">
        <f t="shared" si="2"/>
        <v>2006</v>
      </c>
      <c r="T23" s="688">
        <f>IF(Select2=1,Food!$W25,"")</f>
        <v>0.14373624677315275</v>
      </c>
      <c r="U23" s="689">
        <f>IF(Select2=1,Paper!$W25,"")</f>
        <v>4.2011386310358723E-2</v>
      </c>
      <c r="V23" s="681">
        <f>IF(Select2=1,Nappies!$W25,"")</f>
        <v>0</v>
      </c>
      <c r="W23" s="689">
        <f>IF(Select2=1,Garden!$W25,"")</f>
        <v>0</v>
      </c>
      <c r="X23" s="681">
        <f>IF(Select2=1,Wood!$W25,"")</f>
        <v>1.9098535404366145E-2</v>
      </c>
      <c r="Y23" s="689">
        <f>IF(Select2=1,Textiles!$W25,"")</f>
        <v>5.2758485133938843E-3</v>
      </c>
      <c r="Z23" s="683">
        <f>Sludge!W25</f>
        <v>0</v>
      </c>
      <c r="AA23" s="683" t="str">
        <f>IF(Select2=2,MSW!$W25,"")</f>
        <v/>
      </c>
      <c r="AB23" s="690">
        <f>Industry!$W25</f>
        <v>0</v>
      </c>
      <c r="AC23" s="691">
        <f t="shared" si="0"/>
        <v>0.2101220170012715</v>
      </c>
      <c r="AD23" s="692">
        <f>Recovery_OX!R18</f>
        <v>0</v>
      </c>
      <c r="AE23" s="648"/>
      <c r="AF23" s="694">
        <f>(AC23-AD23)*(1-Recovery_OX!U18)</f>
        <v>0.2101220170012715</v>
      </c>
    </row>
    <row r="24" spans="2:32">
      <c r="B24" s="687">
        <f t="shared" si="1"/>
        <v>2007</v>
      </c>
      <c r="C24" s="771">
        <f>IF(Select2=1,Food!$K26,"")</f>
        <v>0.22634955686821637</v>
      </c>
      <c r="D24" s="772">
        <f>IF(Select2=1,Paper!$K26,"")</f>
        <v>2.3282705900610538E-2</v>
      </c>
      <c r="E24" s="764">
        <f>IF(Select2=1,Nappies!$K26,"")</f>
        <v>5.7533648174239144E-2</v>
      </c>
      <c r="F24" s="772">
        <f>IF(Select2=1,Garden!$K26,"")</f>
        <v>0</v>
      </c>
      <c r="G24" s="764">
        <f>IF(Select2=1,Wood!$K26,"")</f>
        <v>0</v>
      </c>
      <c r="H24" s="772">
        <f>IF(Select2=1,Textiles!$K26,"")</f>
        <v>5.5124703692705371E-3</v>
      </c>
      <c r="I24" s="773">
        <f>Sludge!K26</f>
        <v>0</v>
      </c>
      <c r="J24" s="773" t="str">
        <f>IF(Select2=2,MSW!$K26,"")</f>
        <v/>
      </c>
      <c r="K24" s="773">
        <f>Industry!$K26</f>
        <v>0</v>
      </c>
      <c r="L24" s="774">
        <f t="shared" si="3"/>
        <v>0.31267838131233661</v>
      </c>
      <c r="M24" s="775">
        <f>Recovery_OX!C19</f>
        <v>0</v>
      </c>
      <c r="N24" s="769"/>
      <c r="O24" s="776">
        <f>(L24-M24)*(1-Recovery_OX!F19)</f>
        <v>0.31267838131233661</v>
      </c>
      <c r="P24" s="640"/>
      <c r="Q24" s="650"/>
      <c r="S24" s="687">
        <f t="shared" si="2"/>
        <v>2007</v>
      </c>
      <c r="T24" s="688">
        <f>IF(Select2=1,Food!$W26,"")</f>
        <v>0.1514381513391278</v>
      </c>
      <c r="U24" s="689">
        <f>IF(Select2=1,Paper!$W26,"")</f>
        <v>4.8104764257459798E-2</v>
      </c>
      <c r="V24" s="681">
        <f>IF(Select2=1,Nappies!$W26,"")</f>
        <v>0</v>
      </c>
      <c r="W24" s="689">
        <f>IF(Select2=1,Garden!$W26,"")</f>
        <v>0</v>
      </c>
      <c r="X24" s="681">
        <f>IF(Select2=1,Wood!$W26,"")</f>
        <v>2.2191245133816338E-2</v>
      </c>
      <c r="Y24" s="689">
        <f>IF(Select2=1,Textiles!$W26,"")</f>
        <v>6.0410634183786695E-3</v>
      </c>
      <c r="Z24" s="683">
        <f>Sludge!W26</f>
        <v>0</v>
      </c>
      <c r="AA24" s="683" t="str">
        <f>IF(Select2=2,MSW!$W26,"")</f>
        <v/>
      </c>
      <c r="AB24" s="690">
        <f>Industry!$W26</f>
        <v>0</v>
      </c>
      <c r="AC24" s="691">
        <f t="shared" si="0"/>
        <v>0.22777522414878262</v>
      </c>
      <c r="AD24" s="692">
        <f>Recovery_OX!R19</f>
        <v>0</v>
      </c>
      <c r="AE24" s="648"/>
      <c r="AF24" s="694">
        <f>(AC24-AD24)*(1-Recovery_OX!U19)</f>
        <v>0.22777522414878262</v>
      </c>
    </row>
    <row r="25" spans="2:32">
      <c r="B25" s="687">
        <f t="shared" si="1"/>
        <v>2008</v>
      </c>
      <c r="C25" s="771">
        <f>IF(Select2=1,Food!$K27,"")</f>
        <v>0.23515492390226439</v>
      </c>
      <c r="D25" s="772">
        <f>IF(Select2=1,Paper!$K27,"")</f>
        <v>2.6089692293879439E-2</v>
      </c>
      <c r="E25" s="764">
        <f>IF(Select2=1,Nappies!$K27,"")</f>
        <v>6.235396687059816E-2</v>
      </c>
      <c r="F25" s="772">
        <f>IF(Select2=1,Garden!$K27,"")</f>
        <v>0</v>
      </c>
      <c r="G25" s="764">
        <f>IF(Select2=1,Wood!$K27,"")</f>
        <v>0</v>
      </c>
      <c r="H25" s="772">
        <f>IF(Select2=1,Textiles!$K27,"")</f>
        <v>6.1770593301023894E-3</v>
      </c>
      <c r="I25" s="773">
        <f>Sludge!K27</f>
        <v>0</v>
      </c>
      <c r="J25" s="773" t="str">
        <f>IF(Select2=2,MSW!$K27,"")</f>
        <v/>
      </c>
      <c r="K25" s="773">
        <f>Industry!$K27</f>
        <v>0</v>
      </c>
      <c r="L25" s="774">
        <f t="shared" si="3"/>
        <v>0.32977564239684432</v>
      </c>
      <c r="M25" s="775">
        <f>Recovery_OX!C20</f>
        <v>0</v>
      </c>
      <c r="N25" s="769"/>
      <c r="O25" s="776">
        <f>(L25-M25)*(1-Recovery_OX!F20)</f>
        <v>0.32977564239684432</v>
      </c>
      <c r="P25" s="640"/>
      <c r="Q25" s="650"/>
      <c r="S25" s="687">
        <f t="shared" si="2"/>
        <v>2008</v>
      </c>
      <c r="T25" s="688">
        <f>IF(Select2=1,Food!$W27,"")</f>
        <v>0.15732934248590391</v>
      </c>
      <c r="U25" s="689">
        <f>IF(Select2=1,Paper!$W27,"")</f>
        <v>5.3904322921238521E-2</v>
      </c>
      <c r="V25" s="681">
        <f>IF(Select2=1,Nappies!$W27,"")</f>
        <v>0</v>
      </c>
      <c r="W25" s="689">
        <f>IF(Select2=1,Garden!$W27,"")</f>
        <v>0</v>
      </c>
      <c r="X25" s="681">
        <f>IF(Select2=1,Wood!$W27,"")</f>
        <v>2.5227163992069597E-2</v>
      </c>
      <c r="Y25" s="689">
        <f>IF(Select2=1,Textiles!$W27,"")</f>
        <v>6.7693800877834404E-3</v>
      </c>
      <c r="Z25" s="683">
        <f>Sludge!W27</f>
        <v>0</v>
      </c>
      <c r="AA25" s="683" t="str">
        <f>IF(Select2=2,MSW!$W27,"")</f>
        <v/>
      </c>
      <c r="AB25" s="690">
        <f>Industry!$W27</f>
        <v>0</v>
      </c>
      <c r="AC25" s="691">
        <f t="shared" si="0"/>
        <v>0.24323020948699547</v>
      </c>
      <c r="AD25" s="692">
        <f>Recovery_OX!R20</f>
        <v>0</v>
      </c>
      <c r="AE25" s="648"/>
      <c r="AF25" s="694">
        <f>(AC25-AD25)*(1-Recovery_OX!U20)</f>
        <v>0.24323020948699547</v>
      </c>
    </row>
    <row r="26" spans="2:32">
      <c r="B26" s="687">
        <f t="shared" si="1"/>
        <v>2009</v>
      </c>
      <c r="C26" s="771">
        <f>IF(Select2=1,Food!$K28,"")</f>
        <v>0.24211705841681425</v>
      </c>
      <c r="D26" s="772">
        <f>IF(Select2=1,Paper!$K28,"")</f>
        <v>2.8762557805517563E-2</v>
      </c>
      <c r="E26" s="764">
        <f>IF(Select2=1,Nappies!$K28,"")</f>
        <v>6.6596178809911366E-2</v>
      </c>
      <c r="F26" s="772">
        <f>IF(Select2=1,Garden!$K28,"")</f>
        <v>0</v>
      </c>
      <c r="G26" s="764">
        <f>IF(Select2=1,Wood!$K28,"")</f>
        <v>0</v>
      </c>
      <c r="H26" s="772">
        <f>IF(Select2=1,Textiles!$K28,"")</f>
        <v>6.8098935031081958E-3</v>
      </c>
      <c r="I26" s="773">
        <f>Sludge!K28</f>
        <v>0</v>
      </c>
      <c r="J26" s="773" t="str">
        <f>IF(Select2=2,MSW!$K28,"")</f>
        <v/>
      </c>
      <c r="K26" s="773">
        <f>Industry!$K28</f>
        <v>0</v>
      </c>
      <c r="L26" s="774">
        <f t="shared" si="3"/>
        <v>0.34428568853535135</v>
      </c>
      <c r="M26" s="775">
        <f>Recovery_OX!C21</f>
        <v>0</v>
      </c>
      <c r="N26" s="769"/>
      <c r="O26" s="776">
        <f>(L26-M26)*(1-Recovery_OX!F21)</f>
        <v>0.34428568853535135</v>
      </c>
      <c r="P26" s="640"/>
      <c r="Q26" s="650"/>
      <c r="S26" s="687">
        <f t="shared" si="2"/>
        <v>2009</v>
      </c>
      <c r="T26" s="688">
        <f>IF(Select2=1,Food!$W28,"")</f>
        <v>0.16198732721909961</v>
      </c>
      <c r="U26" s="689">
        <f>IF(Select2=1,Paper!$W28,"")</f>
        <v>5.9426772325449517E-2</v>
      </c>
      <c r="V26" s="681">
        <f>IF(Select2=1,Nappies!$W28,"")</f>
        <v>0</v>
      </c>
      <c r="W26" s="689">
        <f>IF(Select2=1,Garden!$W28,"")</f>
        <v>0</v>
      </c>
      <c r="X26" s="681">
        <f>IF(Select2=1,Wood!$W28,"")</f>
        <v>2.8206921497116594E-2</v>
      </c>
      <c r="Y26" s="689">
        <f>IF(Select2=1,Textiles!$W28,"")</f>
        <v>7.462896989707612E-3</v>
      </c>
      <c r="Z26" s="683">
        <f>Sludge!W28</f>
        <v>0</v>
      </c>
      <c r="AA26" s="683" t="str">
        <f>IF(Select2=2,MSW!$W28,"")</f>
        <v/>
      </c>
      <c r="AB26" s="690">
        <f>Industry!$W28</f>
        <v>0</v>
      </c>
      <c r="AC26" s="691">
        <f t="shared" si="0"/>
        <v>0.25708391803137332</v>
      </c>
      <c r="AD26" s="692">
        <f>Recovery_OX!R21</f>
        <v>0</v>
      </c>
      <c r="AE26" s="648"/>
      <c r="AF26" s="694">
        <f>(AC26-AD26)*(1-Recovery_OX!U21)</f>
        <v>0.25708391803137332</v>
      </c>
    </row>
    <row r="27" spans="2:32">
      <c r="B27" s="687">
        <f t="shared" si="1"/>
        <v>2010</v>
      </c>
      <c r="C27" s="771">
        <f>IF(Select2=1,Food!$K29,"")</f>
        <v>0.24780188265155328</v>
      </c>
      <c r="D27" s="772">
        <f>IF(Select2=1,Paper!$K29,"")</f>
        <v>3.1308177192145681E-2</v>
      </c>
      <c r="E27" s="764">
        <f>IF(Select2=1,Nappies!$K29,"")</f>
        <v>7.0343748296680497E-2</v>
      </c>
      <c r="F27" s="772">
        <f>IF(Select2=1,Garden!$K29,"")</f>
        <v>0</v>
      </c>
      <c r="G27" s="764">
        <f>IF(Select2=1,Wood!$K29,"")</f>
        <v>0</v>
      </c>
      <c r="H27" s="772">
        <f>IF(Select2=1,Textiles!$K29,"")</f>
        <v>7.4126005724725087E-3</v>
      </c>
      <c r="I27" s="773">
        <f>Sludge!K29</f>
        <v>0</v>
      </c>
      <c r="J27" s="773" t="str">
        <f>IF(Select2=2,MSW!$K29,"")</f>
        <v/>
      </c>
      <c r="K27" s="773">
        <f>Industry!$K29</f>
        <v>0</v>
      </c>
      <c r="L27" s="774">
        <f t="shared" si="3"/>
        <v>0.35686640871285197</v>
      </c>
      <c r="M27" s="775">
        <f>Recovery_OX!C22</f>
        <v>0</v>
      </c>
      <c r="N27" s="769"/>
      <c r="O27" s="776">
        <f>(L27-M27)*(1-Recovery_OX!F22)</f>
        <v>0.35686640871285197</v>
      </c>
      <c r="P27" s="640"/>
      <c r="Q27" s="650"/>
      <c r="S27" s="687">
        <f t="shared" si="2"/>
        <v>2010</v>
      </c>
      <c r="T27" s="688">
        <f>IF(Select2=1,Food!$W29,"")</f>
        <v>0.1657907332637511</v>
      </c>
      <c r="U27" s="689">
        <f>IF(Select2=1,Paper!$W29,"")</f>
        <v>6.4686316512697697E-2</v>
      </c>
      <c r="V27" s="681">
        <f>IF(Select2=1,Nappies!$W29,"")</f>
        <v>0</v>
      </c>
      <c r="W27" s="689">
        <f>IF(Select2=1,Garden!$W29,"")</f>
        <v>0</v>
      </c>
      <c r="X27" s="681">
        <f>IF(Select2=1,Wood!$W29,"")</f>
        <v>3.1130547865316417E-2</v>
      </c>
      <c r="Y27" s="689">
        <f>IF(Select2=1,Textiles!$W29,"")</f>
        <v>8.1233978876411057E-3</v>
      </c>
      <c r="Z27" s="683">
        <f>Sludge!W29</f>
        <v>0</v>
      </c>
      <c r="AA27" s="683" t="str">
        <f>IF(Select2=2,MSW!$W29,"")</f>
        <v/>
      </c>
      <c r="AB27" s="690">
        <f>Industry!$W29</f>
        <v>0</v>
      </c>
      <c r="AC27" s="691">
        <f t="shared" si="0"/>
        <v>0.26973099552940633</v>
      </c>
      <c r="AD27" s="692">
        <f>Recovery_OX!R22</f>
        <v>0</v>
      </c>
      <c r="AE27" s="648"/>
      <c r="AF27" s="694">
        <f>(AC27-AD27)*(1-Recovery_OX!U22)</f>
        <v>0.26973099552940633</v>
      </c>
    </row>
    <row r="28" spans="2:32">
      <c r="B28" s="687">
        <f t="shared" si="1"/>
        <v>2011</v>
      </c>
      <c r="C28" s="771">
        <f>IF(Select2=1,Food!$K30,"")</f>
        <v>0.25336358364425415</v>
      </c>
      <c r="D28" s="772">
        <f>IF(Select2=1,Paper!$K30,"")</f>
        <v>3.3773649243142072E-2</v>
      </c>
      <c r="E28" s="764">
        <f>IF(Select2=1,Nappies!$K30,"")</f>
        <v>7.379539631608828E-2</v>
      </c>
      <c r="F28" s="772">
        <f>IF(Select2=1,Garden!$K30,"")</f>
        <v>0</v>
      </c>
      <c r="G28" s="764">
        <f>IF(Select2=1,Wood!$K30,"")</f>
        <v>0</v>
      </c>
      <c r="H28" s="772">
        <f>IF(Select2=1,Textiles!$K30,"")</f>
        <v>7.9963317627129802E-3</v>
      </c>
      <c r="I28" s="773">
        <f>Sludge!K30</f>
        <v>0</v>
      </c>
      <c r="J28" s="773" t="str">
        <f>IF(Select2=2,MSW!$K30,"")</f>
        <v/>
      </c>
      <c r="K28" s="773">
        <f>Industry!$K30</f>
        <v>0</v>
      </c>
      <c r="L28" s="774">
        <f t="shared" si="3"/>
        <v>0.36892896096619748</v>
      </c>
      <c r="M28" s="775">
        <f>Recovery_OX!C23</f>
        <v>0</v>
      </c>
      <c r="N28" s="769"/>
      <c r="O28" s="776">
        <f>(L28-M28)*(1-Recovery_OX!F23)</f>
        <v>0.36892896096619748</v>
      </c>
      <c r="P28" s="640"/>
      <c r="Q28" s="650"/>
      <c r="S28" s="687">
        <f t="shared" si="2"/>
        <v>2011</v>
      </c>
      <c r="T28" s="688">
        <f>IF(Select2=1,Food!$W30,"")</f>
        <v>0.16951176425797557</v>
      </c>
      <c r="U28" s="689">
        <f>IF(Select2=1,Paper!$W30,"")</f>
        <v>6.9780267031285287E-2</v>
      </c>
      <c r="V28" s="681">
        <f>IF(Select2=1,Nappies!$W30,"")</f>
        <v>0</v>
      </c>
      <c r="W28" s="689">
        <f>IF(Select2=1,Garden!$W30,"")</f>
        <v>0</v>
      </c>
      <c r="X28" s="681">
        <f>IF(Select2=1,Wood!$W30,"")</f>
        <v>3.4033357038179973E-2</v>
      </c>
      <c r="Y28" s="689">
        <f>IF(Select2=1,Textiles!$W30,"")</f>
        <v>8.7631033016032679E-3</v>
      </c>
      <c r="Z28" s="683">
        <f>Sludge!W30</f>
        <v>0</v>
      </c>
      <c r="AA28" s="683" t="str">
        <f>IF(Select2=2,MSW!$W30,"")</f>
        <v/>
      </c>
      <c r="AB28" s="690">
        <f>Industry!$W30</f>
        <v>0</v>
      </c>
      <c r="AC28" s="691">
        <f t="shared" si="0"/>
        <v>0.28208849162904409</v>
      </c>
      <c r="AD28" s="692">
        <f>Recovery_OX!R23</f>
        <v>0</v>
      </c>
      <c r="AE28" s="648"/>
      <c r="AF28" s="694">
        <f>(AC28-AD28)*(1-Recovery_OX!U23)</f>
        <v>0.28208849162904409</v>
      </c>
    </row>
    <row r="29" spans="2:32">
      <c r="B29" s="687">
        <f t="shared" si="1"/>
        <v>2012</v>
      </c>
      <c r="C29" s="771">
        <f>IF(Select2=1,Food!$K31,"")</f>
        <v>0.23807194297879211</v>
      </c>
      <c r="D29" s="772">
        <f>IF(Select2=1,Paper!$K31,"")</f>
        <v>3.5073661853145963E-2</v>
      </c>
      <c r="E29" s="764">
        <f>IF(Select2=1,Nappies!$K31,"")</f>
        <v>7.3557956518438827E-2</v>
      </c>
      <c r="F29" s="772">
        <f>IF(Select2=1,Garden!$K31,"")</f>
        <v>0</v>
      </c>
      <c r="G29" s="764">
        <f>IF(Select2=1,Wood!$K31,"")</f>
        <v>0</v>
      </c>
      <c r="H29" s="772">
        <f>IF(Select2=1,Textiles!$K31,"")</f>
        <v>8.3041259264547695E-3</v>
      </c>
      <c r="I29" s="773">
        <f>Sludge!K31</f>
        <v>0</v>
      </c>
      <c r="J29" s="773" t="str">
        <f>IF(Select2=2,MSW!$K31,"")</f>
        <v/>
      </c>
      <c r="K29" s="773">
        <f>Industry!$K31</f>
        <v>0</v>
      </c>
      <c r="L29" s="774">
        <f>SUM(C29:K29)</f>
        <v>0.35500768727683163</v>
      </c>
      <c r="M29" s="775">
        <f>Recovery_OX!C24</f>
        <v>0</v>
      </c>
      <c r="N29" s="769"/>
      <c r="O29" s="776">
        <f>(L29-M29)*(1-Recovery_OX!F24)</f>
        <v>0.35500768727683163</v>
      </c>
      <c r="P29" s="640"/>
      <c r="Q29" s="650"/>
      <c r="S29" s="687">
        <f t="shared" si="2"/>
        <v>2012</v>
      </c>
      <c r="T29" s="688">
        <f>IF(Select2=1,Food!$W31,"")</f>
        <v>0.15928096095815708</v>
      </c>
      <c r="U29" s="689">
        <f>IF(Select2=1,Paper!$W31,"")</f>
        <v>7.2466243498235453E-2</v>
      </c>
      <c r="V29" s="681">
        <f>IF(Select2=1,Nappies!$W31,"")</f>
        <v>0</v>
      </c>
      <c r="W29" s="689">
        <f>IF(Select2=1,Garden!$W31,"")</f>
        <v>0</v>
      </c>
      <c r="X29" s="681">
        <f>IF(Select2=1,Wood!$W31,"")</f>
        <v>3.597019876697146E-2</v>
      </c>
      <c r="Y29" s="689">
        <f>IF(Select2=1,Textiles!$W31,"")</f>
        <v>9.1004119741970105E-3</v>
      </c>
      <c r="Z29" s="683">
        <f>Sludge!W31</f>
        <v>0</v>
      </c>
      <c r="AA29" s="683" t="str">
        <f>IF(Select2=2,MSW!$W31,"")</f>
        <v/>
      </c>
      <c r="AB29" s="690">
        <f>Industry!$W31</f>
        <v>0</v>
      </c>
      <c r="AC29" s="691">
        <f t="shared" si="0"/>
        <v>0.27681781519756099</v>
      </c>
      <c r="AD29" s="692">
        <f>Recovery_OX!R24</f>
        <v>0</v>
      </c>
      <c r="AE29" s="648"/>
      <c r="AF29" s="694">
        <f>(AC29-AD29)*(1-Recovery_OX!U24)</f>
        <v>0.27681781519756099</v>
      </c>
    </row>
    <row r="30" spans="2:32">
      <c r="B30" s="687">
        <f t="shared" si="1"/>
        <v>2013</v>
      </c>
      <c r="C30" s="771">
        <f>IF(Select2=1,Food!$K32,"")</f>
        <v>0.22834298124766109</v>
      </c>
      <c r="D30" s="772">
        <f>IF(Select2=1,Paper!$K32,"")</f>
        <v>3.6313162084971151E-2</v>
      </c>
      <c r="E30" s="764">
        <f>IF(Select2=1,Nappies!$K32,"")</f>
        <v>7.3443963977309637E-2</v>
      </c>
      <c r="F30" s="772">
        <f>IF(Select2=1,Garden!$K32,"")</f>
        <v>0</v>
      </c>
      <c r="G30" s="764">
        <f>IF(Select2=1,Wood!$K32,"")</f>
        <v>0</v>
      </c>
      <c r="H30" s="772">
        <f>IF(Select2=1,Textiles!$K32,"")</f>
        <v>8.597593031601734E-3</v>
      </c>
      <c r="I30" s="773">
        <f>Sludge!K32</f>
        <v>0</v>
      </c>
      <c r="J30" s="773" t="str">
        <f>IF(Select2=2,MSW!$K32,"")</f>
        <v/>
      </c>
      <c r="K30" s="773">
        <f>Industry!$K32</f>
        <v>0</v>
      </c>
      <c r="L30" s="774">
        <f t="shared" si="3"/>
        <v>0.34669770034154357</v>
      </c>
      <c r="M30" s="775">
        <f>Recovery_OX!C25</f>
        <v>0</v>
      </c>
      <c r="N30" s="769"/>
      <c r="O30" s="776">
        <f>(L30-M30)*(1-Recovery_OX!F25)</f>
        <v>0.34669770034154357</v>
      </c>
      <c r="P30" s="640"/>
      <c r="Q30" s="650"/>
      <c r="S30" s="687">
        <f t="shared" si="2"/>
        <v>2013</v>
      </c>
      <c r="T30" s="688">
        <f>IF(Select2=1,Food!$W32,"")</f>
        <v>0.1527718429400052</v>
      </c>
      <c r="U30" s="689">
        <f>IF(Select2=1,Paper!$W32,"")</f>
        <v>7.5027194390436258E-2</v>
      </c>
      <c r="V30" s="681">
        <f>IF(Select2=1,Nappies!$W32,"")</f>
        <v>0</v>
      </c>
      <c r="W30" s="689">
        <f>IF(Select2=1,Garden!$W32,"")</f>
        <v>0</v>
      </c>
      <c r="X30" s="681">
        <f>IF(Select2=1,Wood!$W32,"")</f>
        <v>3.7864164154977425E-2</v>
      </c>
      <c r="Y30" s="689">
        <f>IF(Select2=1,Textiles!$W32,"")</f>
        <v>9.4220197606594367E-3</v>
      </c>
      <c r="Z30" s="683">
        <f>Sludge!W32</f>
        <v>0</v>
      </c>
      <c r="AA30" s="683" t="str">
        <f>IF(Select2=2,MSW!$W32,"")</f>
        <v/>
      </c>
      <c r="AB30" s="690">
        <f>Industry!$W32</f>
        <v>0</v>
      </c>
      <c r="AC30" s="691">
        <f t="shared" si="0"/>
        <v>0.27508522124607832</v>
      </c>
      <c r="AD30" s="692">
        <f>Recovery_OX!R25</f>
        <v>0</v>
      </c>
      <c r="AE30" s="648"/>
      <c r="AF30" s="694">
        <f>(AC30-AD30)*(1-Recovery_OX!U25)</f>
        <v>0.27508522124607832</v>
      </c>
    </row>
    <row r="31" spans="2:32">
      <c r="B31" s="687">
        <f t="shared" si="1"/>
        <v>2014</v>
      </c>
      <c r="C31" s="771">
        <f>IF(Select2=1,Food!$K33,"")</f>
        <v>0.22226207241233148</v>
      </c>
      <c r="D31" s="772">
        <f>IF(Select2=1,Paper!$K33,"")</f>
        <v>3.7492002006109644E-2</v>
      </c>
      <c r="E31" s="764">
        <f>IF(Select2=1,Nappies!$K33,"")</f>
        <v>7.3420752772289502E-2</v>
      </c>
      <c r="F31" s="772">
        <f>IF(Select2=1,Garden!$K33,"")</f>
        <v>0</v>
      </c>
      <c r="G31" s="764">
        <f>IF(Select2=1,Wood!$K33,"")</f>
        <v>0</v>
      </c>
      <c r="H31" s="772">
        <f>IF(Select2=1,Textiles!$K33,"")</f>
        <v>8.87669805329162E-3</v>
      </c>
      <c r="I31" s="773">
        <f>Sludge!K33</f>
        <v>0</v>
      </c>
      <c r="J31" s="773" t="str">
        <f>IF(Select2=2,MSW!$K33,"")</f>
        <v/>
      </c>
      <c r="K31" s="773">
        <f>Industry!$K33</f>
        <v>0</v>
      </c>
      <c r="L31" s="774">
        <f t="shared" si="3"/>
        <v>0.34205152524402221</v>
      </c>
      <c r="M31" s="775">
        <f>Recovery_OX!C26</f>
        <v>0</v>
      </c>
      <c r="N31" s="769"/>
      <c r="O31" s="776">
        <f>(L31-M31)*(1-Recovery_OX!F26)</f>
        <v>0.34205152524402221</v>
      </c>
      <c r="P31" s="640"/>
      <c r="Q31" s="650"/>
      <c r="S31" s="687">
        <f t="shared" si="2"/>
        <v>2014</v>
      </c>
      <c r="T31" s="688">
        <f>IF(Select2=1,Food!$W33,"")</f>
        <v>0.14870343827765262</v>
      </c>
      <c r="U31" s="689">
        <f>IF(Select2=1,Paper!$W33,"")</f>
        <v>7.7462814062210006E-2</v>
      </c>
      <c r="V31" s="681">
        <f>IF(Select2=1,Nappies!$W33,"")</f>
        <v>0</v>
      </c>
      <c r="W31" s="689">
        <f>IF(Select2=1,Garden!$W33,"")</f>
        <v>0</v>
      </c>
      <c r="X31" s="681">
        <f>IF(Select2=1,Wood!$W33,"")</f>
        <v>3.9713051963949447E-2</v>
      </c>
      <c r="Y31" s="689">
        <f>IF(Select2=1,Textiles!$W33,"")</f>
        <v>9.7278882775798589E-3</v>
      </c>
      <c r="Z31" s="683">
        <f>Sludge!W33</f>
        <v>0</v>
      </c>
      <c r="AA31" s="683" t="str">
        <f>IF(Select2=2,MSW!$W33,"")</f>
        <v/>
      </c>
      <c r="AB31" s="690">
        <f>Industry!$W33</f>
        <v>0</v>
      </c>
      <c r="AC31" s="691">
        <f t="shared" si="0"/>
        <v>0.27560719258139194</v>
      </c>
      <c r="AD31" s="692">
        <f>Recovery_OX!R26</f>
        <v>0</v>
      </c>
      <c r="AE31" s="648"/>
      <c r="AF31" s="694">
        <f>(AC31-AD31)*(1-Recovery_OX!U26)</f>
        <v>0.27560719258139194</v>
      </c>
    </row>
    <row r="32" spans="2:32">
      <c r="B32" s="687">
        <f t="shared" si="1"/>
        <v>2015</v>
      </c>
      <c r="C32" s="771">
        <f>IF(Select2=1,Food!$K34,"")</f>
        <v>0.21860586549626854</v>
      </c>
      <c r="D32" s="772">
        <f>IF(Select2=1,Paper!$K34,"")</f>
        <v>3.8613197660833987E-2</v>
      </c>
      <c r="E32" s="764">
        <f>IF(Select2=1,Nappies!$K34,"")</f>
        <v>7.3470709329704953E-2</v>
      </c>
      <c r="F32" s="772">
        <f>IF(Select2=1,Garden!$K34,"")</f>
        <v>0</v>
      </c>
      <c r="G32" s="764">
        <f>IF(Select2=1,Wood!$K34,"")</f>
        <v>0</v>
      </c>
      <c r="H32" s="772">
        <f>IF(Select2=1,Textiles!$K34,"")</f>
        <v>9.142155077539852E-3</v>
      </c>
      <c r="I32" s="773">
        <f>Sludge!K34</f>
        <v>0</v>
      </c>
      <c r="J32" s="773" t="str">
        <f>IF(Select2=2,MSW!$K34,"")</f>
        <v/>
      </c>
      <c r="K32" s="773">
        <f>Industry!$K34</f>
        <v>0</v>
      </c>
      <c r="L32" s="774">
        <f t="shared" si="3"/>
        <v>0.33983192756434732</v>
      </c>
      <c r="M32" s="775">
        <f>Recovery_OX!C27</f>
        <v>0</v>
      </c>
      <c r="N32" s="769"/>
      <c r="O32" s="776">
        <f>(L32-M32)*(1-Recovery_OX!F27)</f>
        <v>0.33983192756434732</v>
      </c>
      <c r="P32" s="640"/>
      <c r="Q32" s="650"/>
      <c r="S32" s="687">
        <f t="shared" si="2"/>
        <v>2015</v>
      </c>
      <c r="T32" s="688">
        <f>IF(Select2=1,Food!$W34,"")</f>
        <v>0.14625726951133042</v>
      </c>
      <c r="U32" s="689">
        <f>IF(Select2=1,Paper!$W34,"")</f>
        <v>7.9779334009987574E-2</v>
      </c>
      <c r="V32" s="681">
        <f>IF(Select2=1,Nappies!$W34,"")</f>
        <v>0</v>
      </c>
      <c r="W32" s="689">
        <f>IF(Select2=1,Garden!$W34,"")</f>
        <v>0</v>
      </c>
      <c r="X32" s="681">
        <f>IF(Select2=1,Wood!$W34,"")</f>
        <v>4.1517471749751476E-2</v>
      </c>
      <c r="Y32" s="689">
        <f>IF(Select2=1,Textiles!$W34,"")</f>
        <v>1.0018800084975181E-2</v>
      </c>
      <c r="Z32" s="683">
        <f>Sludge!W34</f>
        <v>0</v>
      </c>
      <c r="AA32" s="683" t="str">
        <f>IF(Select2=2,MSW!$W34,"")</f>
        <v/>
      </c>
      <c r="AB32" s="690">
        <f>Industry!$W34</f>
        <v>0</v>
      </c>
      <c r="AC32" s="691">
        <f t="shared" si="0"/>
        <v>0.27757287535604463</v>
      </c>
      <c r="AD32" s="692">
        <f>Recovery_OX!R27</f>
        <v>0</v>
      </c>
      <c r="AE32" s="648"/>
      <c r="AF32" s="694">
        <f>(AC32-AD32)*(1-Recovery_OX!U27)</f>
        <v>0.27757287535604463</v>
      </c>
    </row>
    <row r="33" spans="2:32">
      <c r="B33" s="687">
        <f t="shared" si="1"/>
        <v>2016</v>
      </c>
      <c r="C33" s="771">
        <f>IF(Select2=1,Food!$K35,"")</f>
        <v>0.21660958015529733</v>
      </c>
      <c r="D33" s="772">
        <f>IF(Select2=1,Paper!$K35,"")</f>
        <v>3.9682462847762938E-2</v>
      </c>
      <c r="E33" s="764">
        <f>IF(Select2=1,Nappies!$K35,"")</f>
        <v>7.3588123570105995E-2</v>
      </c>
      <c r="F33" s="772">
        <f>IF(Select2=1,Garden!$K35,"")</f>
        <v>0</v>
      </c>
      <c r="G33" s="764">
        <f>IF(Select2=1,Wood!$K35,"")</f>
        <v>0</v>
      </c>
      <c r="H33" s="772">
        <f>IF(Select2=1,Textiles!$K35,"")</f>
        <v>9.3953169172761794E-3</v>
      </c>
      <c r="I33" s="773">
        <f>Sludge!K35</f>
        <v>0</v>
      </c>
      <c r="J33" s="773" t="str">
        <f>IF(Select2=2,MSW!$K35,"")</f>
        <v/>
      </c>
      <c r="K33" s="773">
        <f>Industry!$K35</f>
        <v>0</v>
      </c>
      <c r="L33" s="774">
        <f t="shared" si="3"/>
        <v>0.3392754834904424</v>
      </c>
      <c r="M33" s="775">
        <f>Recovery_OX!C28</f>
        <v>0</v>
      </c>
      <c r="N33" s="769"/>
      <c r="O33" s="776">
        <f>(L33-M33)*(1-Recovery_OX!F28)</f>
        <v>0.3392754834904424</v>
      </c>
      <c r="P33" s="640"/>
      <c r="Q33" s="650"/>
      <c r="S33" s="687">
        <f t="shared" si="2"/>
        <v>2016</v>
      </c>
      <c r="T33" s="688">
        <f>IF(Select2=1,Food!$W35,"")</f>
        <v>0.14492166379703209</v>
      </c>
      <c r="U33" s="689">
        <f>IF(Select2=1,Paper!$W35,"")</f>
        <v>8.198855960281598E-2</v>
      </c>
      <c r="V33" s="681">
        <f>IF(Select2=1,Nappies!$W35,"")</f>
        <v>0</v>
      </c>
      <c r="W33" s="689">
        <f>IF(Select2=1,Garden!$W35,"")</f>
        <v>0</v>
      </c>
      <c r="X33" s="681">
        <f>IF(Select2=1,Wood!$W35,"")</f>
        <v>4.3280528379591211E-2</v>
      </c>
      <c r="Y33" s="689">
        <f>IF(Select2=1,Textiles!$W35,"")</f>
        <v>1.0296237717562936E-2</v>
      </c>
      <c r="Z33" s="683">
        <f>Sludge!W35</f>
        <v>0</v>
      </c>
      <c r="AA33" s="683" t="str">
        <f>IF(Select2=2,MSW!$W35,"")</f>
        <v/>
      </c>
      <c r="AB33" s="690">
        <f>Industry!$W35</f>
        <v>0</v>
      </c>
      <c r="AC33" s="691">
        <f t="shared" si="0"/>
        <v>0.28048698949700224</v>
      </c>
      <c r="AD33" s="692">
        <f>Recovery_OX!R28</f>
        <v>0</v>
      </c>
      <c r="AE33" s="648"/>
      <c r="AF33" s="694">
        <f>(AC33-AD33)*(1-Recovery_OX!U28)</f>
        <v>0.28048698949700224</v>
      </c>
    </row>
    <row r="34" spans="2:32">
      <c r="B34" s="687">
        <f t="shared" si="1"/>
        <v>2017</v>
      </c>
      <c r="C34" s="771">
        <f>IF(Select2=1,Food!$K36,"")</f>
        <v>0.21549677983768906</v>
      </c>
      <c r="D34" s="772">
        <f>IF(Select2=1,Paper!$K36,"")</f>
        <v>4.0691272816455237E-2</v>
      </c>
      <c r="E34" s="764">
        <f>IF(Select2=1,Nappies!$K36,"")</f>
        <v>7.3724497402524888E-2</v>
      </c>
      <c r="F34" s="772">
        <f>IF(Select2=1,Garden!$K36,"")</f>
        <v>0</v>
      </c>
      <c r="G34" s="764">
        <f>IF(Select2=1,Wood!$K36,"")</f>
        <v>0</v>
      </c>
      <c r="H34" s="772">
        <f>IF(Select2=1,Textiles!$K36,"")</f>
        <v>9.6341652317452967E-3</v>
      </c>
      <c r="I34" s="773">
        <f>Sludge!K36</f>
        <v>0</v>
      </c>
      <c r="J34" s="773" t="str">
        <f>IF(Select2=2,MSW!$K36,"")</f>
        <v/>
      </c>
      <c r="K34" s="773">
        <f>Industry!$K36</f>
        <v>0</v>
      </c>
      <c r="L34" s="774">
        <f t="shared" si="3"/>
        <v>0.33954671528841451</v>
      </c>
      <c r="M34" s="775">
        <f>Recovery_OX!C29</f>
        <v>0</v>
      </c>
      <c r="N34" s="769"/>
      <c r="O34" s="776">
        <f>(L34-M34)*(1-Recovery_OX!F29)</f>
        <v>0.33954671528841451</v>
      </c>
      <c r="P34" s="640"/>
      <c r="Q34" s="650"/>
      <c r="S34" s="687">
        <f t="shared" si="2"/>
        <v>2017</v>
      </c>
      <c r="T34" s="688">
        <f>IF(Select2=1,Food!$W36,"")</f>
        <v>0.14417714975759749</v>
      </c>
      <c r="U34" s="689">
        <f>IF(Select2=1,Paper!$W36,"")</f>
        <v>8.4072877719948827E-2</v>
      </c>
      <c r="V34" s="681">
        <f>IF(Select2=1,Nappies!$W36,"")</f>
        <v>0</v>
      </c>
      <c r="W34" s="689">
        <f>IF(Select2=1,Garden!$W36,"")</f>
        <v>0</v>
      </c>
      <c r="X34" s="681">
        <f>IF(Select2=1,Wood!$W36,"")</f>
        <v>4.4993207443596701E-2</v>
      </c>
      <c r="Y34" s="689">
        <f>IF(Select2=1,Textiles!$W36,"")</f>
        <v>1.055798929506334E-2</v>
      </c>
      <c r="Z34" s="683">
        <f>Sludge!W36</f>
        <v>0</v>
      </c>
      <c r="AA34" s="683" t="str">
        <f>IF(Select2=2,MSW!$W36,"")</f>
        <v/>
      </c>
      <c r="AB34" s="690">
        <f>Industry!$W36</f>
        <v>0</v>
      </c>
      <c r="AC34" s="691">
        <f t="shared" si="0"/>
        <v>0.28380122421620635</v>
      </c>
      <c r="AD34" s="692">
        <f>Recovery_OX!R29</f>
        <v>0</v>
      </c>
      <c r="AE34" s="648"/>
      <c r="AF34" s="694">
        <f>(AC34-AD34)*(1-Recovery_OX!U29)</f>
        <v>0.28380122421620635</v>
      </c>
    </row>
    <row r="35" spans="2:32">
      <c r="B35" s="687">
        <f t="shared" si="1"/>
        <v>2018</v>
      </c>
      <c r="C35" s="771">
        <f>IF(Select2=1,Food!$K37,"")</f>
        <v>0.21541713845224764</v>
      </c>
      <c r="D35" s="772">
        <f>IF(Select2=1,Paper!$K37,"")</f>
        <v>4.1666869711149399E-2</v>
      </c>
      <c r="E35" s="764">
        <f>IF(Select2=1,Nappies!$K37,"")</f>
        <v>7.3949882037796663E-2</v>
      </c>
      <c r="F35" s="772">
        <f>IF(Select2=1,Garden!$K37,"")</f>
        <v>0</v>
      </c>
      <c r="G35" s="764">
        <f>IF(Select2=1,Wood!$K37,"")</f>
        <v>0</v>
      </c>
      <c r="H35" s="772">
        <f>IF(Select2=1,Textiles!$K37,"")</f>
        <v>9.8651499376171733E-3</v>
      </c>
      <c r="I35" s="773">
        <f>Sludge!K37</f>
        <v>0</v>
      </c>
      <c r="J35" s="773" t="str">
        <f>IF(Select2=2,MSW!$K37,"")</f>
        <v/>
      </c>
      <c r="K35" s="773">
        <f>Industry!$K37</f>
        <v>0</v>
      </c>
      <c r="L35" s="774">
        <f t="shared" si="3"/>
        <v>0.34089904013881089</v>
      </c>
      <c r="M35" s="775">
        <f>Recovery_OX!C30</f>
        <v>0</v>
      </c>
      <c r="N35" s="769"/>
      <c r="O35" s="776">
        <f>(L35-M35)*(1-Recovery_OX!F30)</f>
        <v>0.34089904013881089</v>
      </c>
      <c r="P35" s="640"/>
      <c r="Q35" s="650"/>
      <c r="S35" s="687">
        <f t="shared" si="2"/>
        <v>2018</v>
      </c>
      <c r="T35" s="688">
        <f>IF(Select2=1,Food!$W37,"")</f>
        <v>0.14412386604744487</v>
      </c>
      <c r="U35" s="689">
        <f>IF(Select2=1,Paper!$W37,"")</f>
        <v>8.608857378336654E-2</v>
      </c>
      <c r="V35" s="681">
        <f>IF(Select2=1,Nappies!$W37,"")</f>
        <v>0</v>
      </c>
      <c r="W35" s="689">
        <f>IF(Select2=1,Garden!$W37,"")</f>
        <v>0</v>
      </c>
      <c r="X35" s="681">
        <f>IF(Select2=1,Wood!$W37,"")</f>
        <v>4.667732134663706E-2</v>
      </c>
      <c r="Y35" s="689">
        <f>IF(Select2=1,Textiles!$W37,"")</f>
        <v>1.0811123219306492E-2</v>
      </c>
      <c r="Z35" s="683">
        <f>Sludge!W37</f>
        <v>0</v>
      </c>
      <c r="AA35" s="683" t="str">
        <f>IF(Select2=2,MSW!$W37,"")</f>
        <v/>
      </c>
      <c r="AB35" s="690">
        <f>Industry!$W37</f>
        <v>0</v>
      </c>
      <c r="AC35" s="691">
        <f t="shared" si="0"/>
        <v>0.28770088439675495</v>
      </c>
      <c r="AD35" s="692">
        <f>Recovery_OX!R30</f>
        <v>0</v>
      </c>
      <c r="AE35" s="648"/>
      <c r="AF35" s="694">
        <f>(AC35-AD35)*(1-Recovery_OX!U30)</f>
        <v>0.28770088439675495</v>
      </c>
    </row>
    <row r="36" spans="2:32">
      <c r="B36" s="687">
        <f t="shared" si="1"/>
        <v>2019</v>
      </c>
      <c r="C36" s="771">
        <f>IF(Select2=1,Food!$K38,"")</f>
        <v>0.21380333127925799</v>
      </c>
      <c r="D36" s="772">
        <f>IF(Select2=1,Paper!$K38,"")</f>
        <v>4.2494568311806355E-2</v>
      </c>
      <c r="E36" s="764">
        <f>IF(Select2=1,Nappies!$K38,"")</f>
        <v>7.3881641535889594E-2</v>
      </c>
      <c r="F36" s="772">
        <f>IF(Select2=1,Garden!$K38,"")</f>
        <v>0</v>
      </c>
      <c r="G36" s="764">
        <f>IF(Select2=1,Wood!$K38,"")</f>
        <v>0</v>
      </c>
      <c r="H36" s="772">
        <f>IF(Select2=1,Textiles!$K38,"")</f>
        <v>1.0061117881819419E-2</v>
      </c>
      <c r="I36" s="773">
        <f>Sludge!K38</f>
        <v>0</v>
      </c>
      <c r="J36" s="773" t="str">
        <f>IF(Select2=2,MSW!$K38,"")</f>
        <v/>
      </c>
      <c r="K36" s="773">
        <f>Industry!$K38</f>
        <v>0</v>
      </c>
      <c r="L36" s="774">
        <f t="shared" si="3"/>
        <v>0.34024065900877337</v>
      </c>
      <c r="M36" s="775">
        <f>Recovery_OX!C31</f>
        <v>0</v>
      </c>
      <c r="N36" s="769"/>
      <c r="O36" s="776">
        <f>(L36-M36)*(1-Recovery_OX!F31)</f>
        <v>0.34024065900877337</v>
      </c>
      <c r="P36" s="640"/>
      <c r="Q36" s="650"/>
      <c r="S36" s="687">
        <f t="shared" si="2"/>
        <v>2019</v>
      </c>
      <c r="T36" s="688">
        <f>IF(Select2=1,Food!$W38,"")</f>
        <v>0.14304415562840631</v>
      </c>
      <c r="U36" s="689">
        <f>IF(Select2=1,Paper!$W38,"")</f>
        <v>8.7798694859104034E-2</v>
      </c>
      <c r="V36" s="681">
        <f>IF(Select2=1,Nappies!$W38,"")</f>
        <v>0</v>
      </c>
      <c r="W36" s="689">
        <f>IF(Select2=1,Garden!$W38,"")</f>
        <v>0</v>
      </c>
      <c r="X36" s="681">
        <f>IF(Select2=1,Wood!$W38,"")</f>
        <v>4.8232451973620374E-2</v>
      </c>
      <c r="Y36" s="689">
        <f>IF(Select2=1,Textiles!$W38,"")</f>
        <v>1.1025882610213063E-2</v>
      </c>
      <c r="Z36" s="683">
        <f>Sludge!W38</f>
        <v>0</v>
      </c>
      <c r="AA36" s="683" t="str">
        <f>IF(Select2=2,MSW!$W38,"")</f>
        <v/>
      </c>
      <c r="AB36" s="690">
        <f>Industry!$W38</f>
        <v>0</v>
      </c>
      <c r="AC36" s="691">
        <f t="shared" si="0"/>
        <v>0.2901011850713438</v>
      </c>
      <c r="AD36" s="692">
        <f>Recovery_OX!R31</f>
        <v>0</v>
      </c>
      <c r="AE36" s="648"/>
      <c r="AF36" s="694">
        <f>(AC36-AD36)*(1-Recovery_OX!U31)</f>
        <v>0.2901011850713438</v>
      </c>
    </row>
    <row r="37" spans="2:32">
      <c r="B37" s="687">
        <f t="shared" si="1"/>
        <v>2020</v>
      </c>
      <c r="C37" s="771">
        <f>IF(Select2=1,Food!$K39,"")</f>
        <v>0.21119522051016432</v>
      </c>
      <c r="D37" s="772">
        <f>IF(Select2=1,Paper!$K39,"")</f>
        <v>4.3186157009190679E-2</v>
      </c>
      <c r="E37" s="764">
        <f>IF(Select2=1,Nappies!$K39,"")</f>
        <v>7.3571322877934553E-2</v>
      </c>
      <c r="F37" s="772">
        <f>IF(Select2=1,Garden!$K39,"")</f>
        <v>0</v>
      </c>
      <c r="G37" s="764">
        <f>IF(Select2=1,Wood!$K39,"")</f>
        <v>0</v>
      </c>
      <c r="H37" s="772">
        <f>IF(Select2=1,Textiles!$K39,"")</f>
        <v>1.0224860112569047E-2</v>
      </c>
      <c r="I37" s="773">
        <f>Sludge!K39</f>
        <v>0</v>
      </c>
      <c r="J37" s="773" t="str">
        <f>IF(Select2=2,MSW!$K39,"")</f>
        <v/>
      </c>
      <c r="K37" s="773">
        <f>Industry!$K39</f>
        <v>0</v>
      </c>
      <c r="L37" s="774">
        <f t="shared" si="3"/>
        <v>0.33817756050985859</v>
      </c>
      <c r="M37" s="775">
        <f>Recovery_OX!C32</f>
        <v>0</v>
      </c>
      <c r="N37" s="769"/>
      <c r="O37" s="776">
        <f>(L37-M37)*(1-Recovery_OX!F32)</f>
        <v>0.33817756050985859</v>
      </c>
      <c r="P37" s="640"/>
      <c r="Q37" s="650"/>
      <c r="S37" s="687">
        <f t="shared" si="2"/>
        <v>2020</v>
      </c>
      <c r="T37" s="688">
        <f>IF(Select2=1,Food!$W39,"")</f>
        <v>0.14129921086763891</v>
      </c>
      <c r="U37" s="689">
        <f>IF(Select2=1,Paper!$W39,"")</f>
        <v>8.9227597126427027E-2</v>
      </c>
      <c r="V37" s="681">
        <f>IF(Select2=1,Nappies!$W39,"")</f>
        <v>0</v>
      </c>
      <c r="W37" s="689">
        <f>IF(Select2=1,Garden!$W39,"")</f>
        <v>0</v>
      </c>
      <c r="X37" s="681">
        <f>IF(Select2=1,Wood!$W39,"")</f>
        <v>4.9664587525091008E-2</v>
      </c>
      <c r="Y37" s="689">
        <f>IF(Select2=1,Textiles!$W39,"")</f>
        <v>1.1205326150760602E-2</v>
      </c>
      <c r="Z37" s="683">
        <f>Sludge!W39</f>
        <v>0</v>
      </c>
      <c r="AA37" s="683" t="str">
        <f>IF(Select2=2,MSW!$W39,"")</f>
        <v/>
      </c>
      <c r="AB37" s="690">
        <f>Industry!$W39</f>
        <v>0</v>
      </c>
      <c r="AC37" s="691">
        <f t="shared" si="0"/>
        <v>0.29139672166991754</v>
      </c>
      <c r="AD37" s="692">
        <f>Recovery_OX!R32</f>
        <v>0</v>
      </c>
      <c r="AE37" s="648"/>
      <c r="AF37" s="694">
        <f>(AC37-AD37)*(1-Recovery_OX!U32)</f>
        <v>0.29139672166991754</v>
      </c>
    </row>
    <row r="38" spans="2:32">
      <c r="B38" s="687">
        <f t="shared" si="1"/>
        <v>2021</v>
      </c>
      <c r="C38" s="771">
        <f>IF(Select2=1,Food!$K40,"")</f>
        <v>0.20795394834350417</v>
      </c>
      <c r="D38" s="772">
        <f>IF(Select2=1,Paper!$K40,"")</f>
        <v>4.3752588458497874E-2</v>
      </c>
      <c r="E38" s="764">
        <f>IF(Select2=1,Nappies!$K40,"")</f>
        <v>7.3062292191738765E-2</v>
      </c>
      <c r="F38" s="772">
        <f>IF(Select2=1,Garden!$K40,"")</f>
        <v>0</v>
      </c>
      <c r="G38" s="764">
        <f>IF(Select2=1,Wood!$K40,"")</f>
        <v>0</v>
      </c>
      <c r="H38" s="772">
        <f>IF(Select2=1,Textiles!$K40,"")</f>
        <v>1.0358969807286577E-2</v>
      </c>
      <c r="I38" s="773">
        <f>Sludge!K40</f>
        <v>0</v>
      </c>
      <c r="J38" s="773" t="str">
        <f>IF(Select2=2,MSW!$K40,"")</f>
        <v/>
      </c>
      <c r="K38" s="773">
        <f>Industry!$K40</f>
        <v>0</v>
      </c>
      <c r="L38" s="774">
        <f t="shared" si="3"/>
        <v>0.33512779880102739</v>
      </c>
      <c r="M38" s="775">
        <f>Recovery_OX!C33</f>
        <v>0</v>
      </c>
      <c r="N38" s="769"/>
      <c r="O38" s="776">
        <f>(L38-M38)*(1-Recovery_OX!F33)</f>
        <v>0.33512779880102739</v>
      </c>
      <c r="P38" s="640"/>
      <c r="Q38" s="650"/>
      <c r="S38" s="687">
        <f t="shared" si="2"/>
        <v>2021</v>
      </c>
      <c r="T38" s="688">
        <f>IF(Select2=1,Food!$W40,"")</f>
        <v>0.13913065232616245</v>
      </c>
      <c r="U38" s="689">
        <f>IF(Select2=1,Paper!$W40,"")</f>
        <v>9.0397910038218759E-2</v>
      </c>
      <c r="V38" s="681">
        <f>IF(Select2=1,Nappies!$W40,"")</f>
        <v>0</v>
      </c>
      <c r="W38" s="689">
        <f>IF(Select2=1,Garden!$W40,"")</f>
        <v>0</v>
      </c>
      <c r="X38" s="681">
        <f>IF(Select2=1,Wood!$W40,"")</f>
        <v>5.0979476621295858E-2</v>
      </c>
      <c r="Y38" s="689">
        <f>IF(Select2=1,Textiles!$W40,"")</f>
        <v>1.1352295679218168E-2</v>
      </c>
      <c r="Z38" s="683">
        <f>Sludge!W40</f>
        <v>0</v>
      </c>
      <c r="AA38" s="683" t="str">
        <f>IF(Select2=2,MSW!$W40,"")</f>
        <v/>
      </c>
      <c r="AB38" s="690">
        <f>Industry!$W40</f>
        <v>0</v>
      </c>
      <c r="AC38" s="691">
        <f t="shared" si="0"/>
        <v>0.29186033466489525</v>
      </c>
      <c r="AD38" s="692">
        <f>Recovery_OX!R33</f>
        <v>0</v>
      </c>
      <c r="AE38" s="648"/>
      <c r="AF38" s="694">
        <f>(AC38-AD38)*(1-Recovery_OX!U33)</f>
        <v>0.29186033466489525</v>
      </c>
    </row>
    <row r="39" spans="2:32">
      <c r="B39" s="687">
        <f t="shared" si="1"/>
        <v>2022</v>
      </c>
      <c r="C39" s="771">
        <f>IF(Select2=1,Food!$K41,"")</f>
        <v>0.20432087322124803</v>
      </c>
      <c r="D39" s="772">
        <f>IF(Select2=1,Paper!$K41,"")</f>
        <v>4.420403691190293E-2</v>
      </c>
      <c r="E39" s="764">
        <f>IF(Select2=1,Nappies!$K41,"")</f>
        <v>7.2391016329483013E-2</v>
      </c>
      <c r="F39" s="772">
        <f>IF(Select2=1,Garden!$K41,"")</f>
        <v>0</v>
      </c>
      <c r="G39" s="764">
        <f>IF(Select2=1,Wood!$K41,"")</f>
        <v>0</v>
      </c>
      <c r="H39" s="772">
        <f>IF(Select2=1,Textiles!$K41,"")</f>
        <v>1.0465855846790393E-2</v>
      </c>
      <c r="I39" s="773">
        <f>Sludge!K41</f>
        <v>0</v>
      </c>
      <c r="J39" s="773" t="str">
        <f>IF(Select2=2,MSW!$K41,"")</f>
        <v/>
      </c>
      <c r="K39" s="773">
        <f>Industry!$K41</f>
        <v>0</v>
      </c>
      <c r="L39" s="774">
        <f t="shared" si="3"/>
        <v>0.33138178230942439</v>
      </c>
      <c r="M39" s="775">
        <f>Recovery_OX!C34</f>
        <v>0</v>
      </c>
      <c r="N39" s="769"/>
      <c r="O39" s="776">
        <f>(L39-M39)*(1-Recovery_OX!F34)</f>
        <v>0.33138178230942439</v>
      </c>
      <c r="P39" s="640"/>
      <c r="Q39" s="650"/>
      <c r="S39" s="687">
        <f t="shared" si="2"/>
        <v>2022</v>
      </c>
      <c r="T39" s="688">
        <f>IF(Select2=1,Food!$W41,"")</f>
        <v>0.13669995978228011</v>
      </c>
      <c r="U39" s="689">
        <f>IF(Select2=1,Paper!$W41,"")</f>
        <v>9.133065477665897E-2</v>
      </c>
      <c r="V39" s="681">
        <f>IF(Select2=1,Nappies!$W41,"")</f>
        <v>0</v>
      </c>
      <c r="W39" s="689">
        <f>IF(Select2=1,Garden!$W41,"")</f>
        <v>0</v>
      </c>
      <c r="X39" s="681">
        <f>IF(Select2=1,Wood!$W41,"")</f>
        <v>5.2182637263652104E-2</v>
      </c>
      <c r="Y39" s="689">
        <f>IF(Select2=1,Textiles!$W41,"")</f>
        <v>1.1469431064975773E-2</v>
      </c>
      <c r="Z39" s="683">
        <f>Sludge!W41</f>
        <v>0</v>
      </c>
      <c r="AA39" s="683" t="str">
        <f>IF(Select2=2,MSW!$W41,"")</f>
        <v/>
      </c>
      <c r="AB39" s="690">
        <f>Industry!$W41</f>
        <v>0</v>
      </c>
      <c r="AC39" s="691">
        <f t="shared" si="0"/>
        <v>0.29168268288756694</v>
      </c>
      <c r="AD39" s="692">
        <f>Recovery_OX!R34</f>
        <v>0</v>
      </c>
      <c r="AE39" s="648"/>
      <c r="AF39" s="694">
        <f>(AC39-AD39)*(1-Recovery_OX!U34)</f>
        <v>0.29168268288756694</v>
      </c>
    </row>
    <row r="40" spans="2:32">
      <c r="B40" s="687">
        <f t="shared" si="1"/>
        <v>2023</v>
      </c>
      <c r="C40" s="771">
        <f>IF(Select2=1,Food!$K42,"")</f>
        <v>0.20045707563377496</v>
      </c>
      <c r="D40" s="772">
        <f>IF(Select2=1,Paper!$K42,"")</f>
        <v>4.4549951657446685E-2</v>
      </c>
      <c r="E40" s="764">
        <f>IF(Select2=1,Nappies!$K42,"")</f>
        <v>7.1588144034149426E-2</v>
      </c>
      <c r="F40" s="772">
        <f>IF(Select2=1,Garden!$K42,"")</f>
        <v>0</v>
      </c>
      <c r="G40" s="764">
        <f>IF(Select2=1,Wood!$K42,"")</f>
        <v>0</v>
      </c>
      <c r="H40" s="772">
        <f>IF(Select2=1,Textiles!$K42,"")</f>
        <v>1.0547755467618127E-2</v>
      </c>
      <c r="I40" s="773">
        <f>Sludge!K42</f>
        <v>0</v>
      </c>
      <c r="J40" s="773" t="str">
        <f>IF(Select2=2,MSW!$K42,"")</f>
        <v/>
      </c>
      <c r="K40" s="773">
        <f>Industry!$K42</f>
        <v>0</v>
      </c>
      <c r="L40" s="774">
        <f t="shared" si="3"/>
        <v>0.32714292679298917</v>
      </c>
      <c r="M40" s="775">
        <f>Recovery_OX!C35</f>
        <v>0</v>
      </c>
      <c r="N40" s="769"/>
      <c r="O40" s="776">
        <f>(L40-M40)*(1-Recovery_OX!F35)</f>
        <v>0.32714292679298917</v>
      </c>
      <c r="P40" s="640"/>
      <c r="Q40" s="650"/>
      <c r="S40" s="687">
        <f t="shared" si="2"/>
        <v>2023</v>
      </c>
      <c r="T40" s="688">
        <f>IF(Select2=1,Food!$W42,"")</f>
        <v>0.13411490341242749</v>
      </c>
      <c r="U40" s="689">
        <f>IF(Select2=1,Paper!$W42,"")</f>
        <v>9.2045354664146053E-2</v>
      </c>
      <c r="V40" s="681">
        <f>IF(Select2=1,Nappies!$W42,"")</f>
        <v>0</v>
      </c>
      <c r="W40" s="689">
        <f>IF(Select2=1,Garden!$W42,"")</f>
        <v>0</v>
      </c>
      <c r="X40" s="681">
        <f>IF(Select2=1,Wood!$W42,"")</f>
        <v>5.3279365472702567E-2</v>
      </c>
      <c r="Y40" s="689">
        <f>IF(Select2=1,Textiles!$W42,"")</f>
        <v>1.155918407410206E-2</v>
      </c>
      <c r="Z40" s="683">
        <f>Sludge!W42</f>
        <v>0</v>
      </c>
      <c r="AA40" s="683" t="str">
        <f>IF(Select2=2,MSW!$W42,"")</f>
        <v/>
      </c>
      <c r="AB40" s="690">
        <f>Industry!$W42</f>
        <v>0</v>
      </c>
      <c r="AC40" s="691">
        <f t="shared" si="0"/>
        <v>0.29099880762337815</v>
      </c>
      <c r="AD40" s="692">
        <f>Recovery_OX!R35</f>
        <v>0</v>
      </c>
      <c r="AE40" s="648"/>
      <c r="AF40" s="694">
        <f>(AC40-AD40)*(1-Recovery_OX!U35)</f>
        <v>0.29099880762337815</v>
      </c>
    </row>
    <row r="41" spans="2:32">
      <c r="B41" s="687">
        <f t="shared" si="1"/>
        <v>2024</v>
      </c>
      <c r="C41" s="771">
        <f>IF(Select2=1,Food!$K43,"")</f>
        <v>0.19646983932420864</v>
      </c>
      <c r="D41" s="772">
        <f>IF(Select2=1,Paper!$K43,"")</f>
        <v>4.4799106827863741E-2</v>
      </c>
      <c r="E41" s="764">
        <f>IF(Select2=1,Nappies!$K43,"")</f>
        <v>7.0679418027172425E-2</v>
      </c>
      <c r="F41" s="772">
        <f>IF(Select2=1,Garden!$K43,"")</f>
        <v>0</v>
      </c>
      <c r="G41" s="764">
        <f>IF(Select2=1,Wood!$K43,"")</f>
        <v>0</v>
      </c>
      <c r="H41" s="772">
        <f>IF(Select2=1,Textiles!$K43,"")</f>
        <v>1.0606746054886535E-2</v>
      </c>
      <c r="I41" s="773">
        <f>Sludge!K43</f>
        <v>0</v>
      </c>
      <c r="J41" s="773" t="str">
        <f>IF(Select2=2,MSW!$K43,"")</f>
        <v/>
      </c>
      <c r="K41" s="773">
        <f>Industry!$K43</f>
        <v>0</v>
      </c>
      <c r="L41" s="774">
        <f t="shared" si="3"/>
        <v>0.32255511023413136</v>
      </c>
      <c r="M41" s="775">
        <f>Recovery_OX!C36</f>
        <v>0</v>
      </c>
      <c r="N41" s="769"/>
      <c r="O41" s="776">
        <f>(L41-M41)*(1-Recovery_OX!F36)</f>
        <v>0.32255511023413136</v>
      </c>
      <c r="P41" s="640"/>
      <c r="Q41" s="650"/>
      <c r="S41" s="687">
        <f t="shared" si="2"/>
        <v>2024</v>
      </c>
      <c r="T41" s="688">
        <f>IF(Select2=1,Food!$W43,"")</f>
        <v>0.13144726092163828</v>
      </c>
      <c r="U41" s="689">
        <f>IF(Select2=1,Paper!$W43,"")</f>
        <v>9.2560138074098644E-2</v>
      </c>
      <c r="V41" s="681">
        <f>IF(Select2=1,Nappies!$W43,"")</f>
        <v>0</v>
      </c>
      <c r="W41" s="689">
        <f>IF(Select2=1,Garden!$W43,"")</f>
        <v>0</v>
      </c>
      <c r="X41" s="681">
        <f>IF(Select2=1,Wood!$W43,"")</f>
        <v>5.427474361400518E-2</v>
      </c>
      <c r="Y41" s="689">
        <f>IF(Select2=1,Textiles!$W43,"")</f>
        <v>1.1623831293026342E-2</v>
      </c>
      <c r="Z41" s="683">
        <f>Sludge!W43</f>
        <v>0</v>
      </c>
      <c r="AA41" s="683" t="str">
        <f>IF(Select2=2,MSW!$W43,"")</f>
        <v/>
      </c>
      <c r="AB41" s="690">
        <f>Industry!$W43</f>
        <v>0</v>
      </c>
      <c r="AC41" s="691">
        <f t="shared" si="0"/>
        <v>0.28990597390276845</v>
      </c>
      <c r="AD41" s="692">
        <f>Recovery_OX!R36</f>
        <v>0</v>
      </c>
      <c r="AE41" s="648"/>
      <c r="AF41" s="694">
        <f>(AC41-AD41)*(1-Recovery_OX!U36)</f>
        <v>0.28990597390276845</v>
      </c>
    </row>
    <row r="42" spans="2:32">
      <c r="B42" s="687">
        <f t="shared" si="1"/>
        <v>2025</v>
      </c>
      <c r="C42" s="771">
        <f>IF(Select2=1,Food!$K44,"")</f>
        <v>0.19243040184871757</v>
      </c>
      <c r="D42" s="772">
        <f>IF(Select2=1,Paper!$K44,"")</f>
        <v>4.4959647825126743E-2</v>
      </c>
      <c r="E42" s="764">
        <f>IF(Select2=1,Nappies!$K44,"")</f>
        <v>6.9686444451411089E-2</v>
      </c>
      <c r="F42" s="772">
        <f>IF(Select2=1,Garden!$K44,"")</f>
        <v>0</v>
      </c>
      <c r="G42" s="764">
        <f>IF(Select2=1,Wood!$K44,"")</f>
        <v>0</v>
      </c>
      <c r="H42" s="772">
        <f>IF(Select2=1,Textiles!$K44,"")</f>
        <v>1.0644756133880068E-2</v>
      </c>
      <c r="I42" s="773">
        <f>Sludge!K44</f>
        <v>0</v>
      </c>
      <c r="J42" s="773" t="str">
        <f>IF(Select2=2,MSW!$K44,"")</f>
        <v/>
      </c>
      <c r="K42" s="773">
        <f>Industry!$K44</f>
        <v>0</v>
      </c>
      <c r="L42" s="774">
        <f t="shared" si="3"/>
        <v>0.31772125025913545</v>
      </c>
      <c r="M42" s="775">
        <f>Recovery_OX!C37</f>
        <v>0</v>
      </c>
      <c r="N42" s="769"/>
      <c r="O42" s="776">
        <f>(L42-M42)*(1-Recovery_OX!F37)</f>
        <v>0.31772125025913545</v>
      </c>
      <c r="P42" s="640"/>
      <c r="Q42" s="650"/>
      <c r="S42" s="687">
        <f t="shared" si="2"/>
        <v>2025</v>
      </c>
      <c r="T42" s="688">
        <f>IF(Select2=1,Food!$W44,"")</f>
        <v>0.12874469347594841</v>
      </c>
      <c r="U42" s="689">
        <f>IF(Select2=1,Paper!$W44,"")</f>
        <v>9.2891834349435431E-2</v>
      </c>
      <c r="V42" s="681">
        <f>IF(Select2=1,Nappies!$W44,"")</f>
        <v>0</v>
      </c>
      <c r="W42" s="689">
        <f>IF(Select2=1,Garden!$W44,"")</f>
        <v>0</v>
      </c>
      <c r="X42" s="681">
        <f>IF(Select2=1,Wood!$W44,"")</f>
        <v>5.5173648423002125E-2</v>
      </c>
      <c r="Y42" s="689">
        <f>IF(Select2=1,Textiles!$W44,"")</f>
        <v>1.1665486174115149E-2</v>
      </c>
      <c r="Z42" s="683">
        <f>Sludge!W44</f>
        <v>0</v>
      </c>
      <c r="AA42" s="683" t="str">
        <f>IF(Select2=2,MSW!$W44,"")</f>
        <v/>
      </c>
      <c r="AB42" s="690">
        <f>Industry!$W44</f>
        <v>0</v>
      </c>
      <c r="AC42" s="691">
        <f t="shared" si="0"/>
        <v>0.28847566242250117</v>
      </c>
      <c r="AD42" s="692">
        <f>Recovery_OX!R37</f>
        <v>0</v>
      </c>
      <c r="AE42" s="648"/>
      <c r="AF42" s="694">
        <f>(AC42-AD42)*(1-Recovery_OX!U37)</f>
        <v>0.28847566242250117</v>
      </c>
    </row>
    <row r="43" spans="2:32">
      <c r="B43" s="687">
        <f t="shared" si="1"/>
        <v>2026</v>
      </c>
      <c r="C43" s="771">
        <f>IF(Select2=1,Food!$K45,"")</f>
        <v>0.18838585281782672</v>
      </c>
      <c r="D43" s="772">
        <f>IF(Select2=1,Paper!$K45,"")</f>
        <v>4.5039134589858476E-2</v>
      </c>
      <c r="E43" s="764">
        <f>IF(Select2=1,Nappies!$K45,"")</f>
        <v>6.8627341970938685E-2</v>
      </c>
      <c r="F43" s="772">
        <f>IF(Select2=1,Garden!$K45,"")</f>
        <v>0</v>
      </c>
      <c r="G43" s="764">
        <f>IF(Select2=1,Wood!$K45,"")</f>
        <v>0</v>
      </c>
      <c r="H43" s="772">
        <f>IF(Select2=1,Textiles!$K45,"")</f>
        <v>1.0663575614622698E-2</v>
      </c>
      <c r="I43" s="773">
        <f>Sludge!K45</f>
        <v>0</v>
      </c>
      <c r="J43" s="773" t="str">
        <f>IF(Select2=2,MSW!$K45,"")</f>
        <v/>
      </c>
      <c r="K43" s="773">
        <f>Industry!$K45</f>
        <v>0</v>
      </c>
      <c r="L43" s="774">
        <f t="shared" si="3"/>
        <v>0.31271590499324659</v>
      </c>
      <c r="M43" s="775">
        <f>Recovery_OX!C38</f>
        <v>0</v>
      </c>
      <c r="N43" s="769"/>
      <c r="O43" s="776">
        <f>(L43-M43)*(1-Recovery_OX!F38)</f>
        <v>0.31271590499324659</v>
      </c>
      <c r="P43" s="640"/>
      <c r="Q43" s="650"/>
      <c r="S43" s="687">
        <f t="shared" si="2"/>
        <v>2026</v>
      </c>
      <c r="T43" s="688">
        <f>IF(Select2=1,Food!$W45,"")</f>
        <v>0.12603870616714546</v>
      </c>
      <c r="U43" s="689">
        <f>IF(Select2=1,Paper!$W45,"")</f>
        <v>9.3056063202186928E-2</v>
      </c>
      <c r="V43" s="681">
        <f>IF(Select2=1,Nappies!$W45,"")</f>
        <v>0</v>
      </c>
      <c r="W43" s="689">
        <f>IF(Select2=1,Garden!$W45,"")</f>
        <v>0</v>
      </c>
      <c r="X43" s="681">
        <f>IF(Select2=1,Wood!$W45,"")</f>
        <v>5.5980758739528604E-2</v>
      </c>
      <c r="Y43" s="689">
        <f>IF(Select2=1,Textiles!$W45,"")</f>
        <v>1.1686110262600221E-2</v>
      </c>
      <c r="Z43" s="683">
        <f>Sludge!W45</f>
        <v>0</v>
      </c>
      <c r="AA43" s="683" t="str">
        <f>IF(Select2=2,MSW!$W45,"")</f>
        <v/>
      </c>
      <c r="AB43" s="690">
        <f>Industry!$W45</f>
        <v>0</v>
      </c>
      <c r="AC43" s="691">
        <f t="shared" si="0"/>
        <v>0.28676163837146124</v>
      </c>
      <c r="AD43" s="692">
        <f>Recovery_OX!R38</f>
        <v>0</v>
      </c>
      <c r="AE43" s="648"/>
      <c r="AF43" s="694">
        <f>(AC43-AD43)*(1-Recovery_OX!U38)</f>
        <v>0.28676163837146124</v>
      </c>
    </row>
    <row r="44" spans="2:32">
      <c r="B44" s="687">
        <f t="shared" si="1"/>
        <v>2027</v>
      </c>
      <c r="C44" s="771">
        <f>IF(Select2=1,Food!$K46,"")</f>
        <v>0.1843671092175812</v>
      </c>
      <c r="D44" s="772">
        <f>IF(Select2=1,Paper!$K46,"")</f>
        <v>4.5044581929264194E-2</v>
      </c>
      <c r="E44" s="764">
        <f>IF(Select2=1,Nappies!$K46,"")</f>
        <v>6.751728934261278E-2</v>
      </c>
      <c r="F44" s="772">
        <f>IF(Select2=1,Garden!$K46,"")</f>
        <v>0</v>
      </c>
      <c r="G44" s="764">
        <f>IF(Select2=1,Wood!$K46,"")</f>
        <v>0</v>
      </c>
      <c r="H44" s="772">
        <f>IF(Select2=1,Textiles!$K46,"")</f>
        <v>1.0664865340017746E-2</v>
      </c>
      <c r="I44" s="773">
        <f>Sludge!K46</f>
        <v>0</v>
      </c>
      <c r="J44" s="773" t="str">
        <f>IF(Select2=2,MSW!$K46,"")</f>
        <v/>
      </c>
      <c r="K44" s="773">
        <f>Industry!$K46</f>
        <v>0</v>
      </c>
      <c r="L44" s="774">
        <f t="shared" si="3"/>
        <v>0.30759384582947591</v>
      </c>
      <c r="M44" s="775">
        <f>Recovery_OX!C39</f>
        <v>0</v>
      </c>
      <c r="N44" s="769"/>
      <c r="O44" s="776">
        <f>(L44-M44)*(1-Recovery_OX!F39)</f>
        <v>0.30759384582947591</v>
      </c>
      <c r="P44" s="640"/>
      <c r="Q44" s="650"/>
      <c r="S44" s="687">
        <f t="shared" si="2"/>
        <v>2027</v>
      </c>
      <c r="T44" s="688">
        <f>IF(Select2=1,Food!$W46,"")</f>
        <v>0.12334998386546472</v>
      </c>
      <c r="U44" s="689">
        <f>IF(Select2=1,Paper!$W46,"")</f>
        <v>9.3067318035669824E-2</v>
      </c>
      <c r="V44" s="681">
        <f>IF(Select2=1,Nappies!$W46,"")</f>
        <v>0</v>
      </c>
      <c r="W44" s="689">
        <f>IF(Select2=1,Garden!$W46,"")</f>
        <v>0</v>
      </c>
      <c r="X44" s="681">
        <f>IF(Select2=1,Wood!$W46,"")</f>
        <v>5.6700562962247743E-2</v>
      </c>
      <c r="Y44" s="689">
        <f>IF(Select2=1,Textiles!$W46,"")</f>
        <v>1.1687523660293419E-2</v>
      </c>
      <c r="Z44" s="683">
        <f>Sludge!W46</f>
        <v>0</v>
      </c>
      <c r="AA44" s="683" t="str">
        <f>IF(Select2=2,MSW!$W46,"")</f>
        <v/>
      </c>
      <c r="AB44" s="690">
        <f>Industry!$W46</f>
        <v>0</v>
      </c>
      <c r="AC44" s="691">
        <f t="shared" si="0"/>
        <v>0.28480538852367571</v>
      </c>
      <c r="AD44" s="692">
        <f>Recovery_OX!R39</f>
        <v>0</v>
      </c>
      <c r="AE44" s="648"/>
      <c r="AF44" s="694">
        <f>(AC44-AD44)*(1-Recovery_OX!U39)</f>
        <v>0.28480538852367571</v>
      </c>
    </row>
    <row r="45" spans="2:32">
      <c r="B45" s="687">
        <f t="shared" si="1"/>
        <v>2028</v>
      </c>
      <c r="C45" s="771">
        <f>IF(Select2=1,Food!$K47,"")</f>
        <v>0.1803942611251467</v>
      </c>
      <c r="D45" s="772">
        <f>IF(Select2=1,Paper!$K47,"")</f>
        <v>4.4982497102785055E-2</v>
      </c>
      <c r="E45" s="764">
        <f>IF(Select2=1,Nappies!$K47,"")</f>
        <v>6.6368987332927648E-2</v>
      </c>
      <c r="F45" s="772">
        <f>IF(Select2=1,Garden!$K47,"")</f>
        <v>0</v>
      </c>
      <c r="G45" s="764">
        <f>IF(Select2=1,Wood!$K47,"")</f>
        <v>0</v>
      </c>
      <c r="H45" s="772">
        <f>IF(Select2=1,Textiles!$K47,"")</f>
        <v>1.0650165984719073E-2</v>
      </c>
      <c r="I45" s="773">
        <f>Sludge!K47</f>
        <v>0</v>
      </c>
      <c r="J45" s="773" t="str">
        <f>IF(Select2=2,MSW!$K47,"")</f>
        <v/>
      </c>
      <c r="K45" s="773">
        <f>Industry!$K47</f>
        <v>0</v>
      </c>
      <c r="L45" s="774">
        <f t="shared" si="3"/>
        <v>0.30239591154557849</v>
      </c>
      <c r="M45" s="775">
        <f>Recovery_OX!C40</f>
        <v>0</v>
      </c>
      <c r="N45" s="769"/>
      <c r="O45" s="776">
        <f>(L45-M45)*(1-Recovery_OX!F40)</f>
        <v>0.30239591154557849</v>
      </c>
      <c r="P45" s="640"/>
      <c r="Q45" s="650"/>
      <c r="S45" s="687">
        <f t="shared" si="2"/>
        <v>2028</v>
      </c>
      <c r="T45" s="688">
        <f>IF(Select2=1,Food!$W47,"")</f>
        <v>0.12069196774652993</v>
      </c>
      <c r="U45" s="689">
        <f>IF(Select2=1,Paper!$W47,"")</f>
        <v>9.2939043600795579E-2</v>
      </c>
      <c r="V45" s="681">
        <f>IF(Select2=1,Nappies!$W47,"")</f>
        <v>0</v>
      </c>
      <c r="W45" s="689">
        <f>IF(Select2=1,Garden!$W47,"")</f>
        <v>0</v>
      </c>
      <c r="X45" s="681">
        <f>IF(Select2=1,Wood!$W47,"")</f>
        <v>5.7337366232938648E-2</v>
      </c>
      <c r="Y45" s="689">
        <f>IF(Select2=1,Textiles!$W47,"")</f>
        <v>1.1671414777774329E-2</v>
      </c>
      <c r="Z45" s="683">
        <f>Sludge!W47</f>
        <v>0</v>
      </c>
      <c r="AA45" s="683" t="str">
        <f>IF(Select2=2,MSW!$W47,"")</f>
        <v/>
      </c>
      <c r="AB45" s="690">
        <f>Industry!$W47</f>
        <v>0</v>
      </c>
      <c r="AC45" s="691">
        <f t="shared" si="0"/>
        <v>0.28263979235803849</v>
      </c>
      <c r="AD45" s="692">
        <f>Recovery_OX!R40</f>
        <v>0</v>
      </c>
      <c r="AE45" s="648"/>
      <c r="AF45" s="694">
        <f>(AC45-AD45)*(1-Recovery_OX!U40)</f>
        <v>0.28263979235803849</v>
      </c>
    </row>
    <row r="46" spans="2:32">
      <c r="B46" s="687">
        <f t="shared" si="1"/>
        <v>2029</v>
      </c>
      <c r="C46" s="771">
        <f>IF(Select2=1,Food!$K48,"")</f>
        <v>0.17648015475340553</v>
      </c>
      <c r="D46" s="772">
        <f>IF(Select2=1,Paper!$K48,"")</f>
        <v>4.4858914851199486E-2</v>
      </c>
      <c r="E46" s="764">
        <f>IF(Select2=1,Nappies!$K48,"")</f>
        <v>6.519304837204061E-2</v>
      </c>
      <c r="F46" s="772">
        <f>IF(Select2=1,Garden!$K48,"")</f>
        <v>0</v>
      </c>
      <c r="G46" s="764">
        <f>IF(Select2=1,Wood!$K48,"")</f>
        <v>0</v>
      </c>
      <c r="H46" s="772">
        <f>IF(Select2=1,Textiles!$K48,"")</f>
        <v>1.062090634870678E-2</v>
      </c>
      <c r="I46" s="773">
        <f>Sludge!K48</f>
        <v>0</v>
      </c>
      <c r="J46" s="773" t="str">
        <f>IF(Select2=2,MSW!$K48,"")</f>
        <v/>
      </c>
      <c r="K46" s="773">
        <f>Industry!$K48</f>
        <v>0</v>
      </c>
      <c r="L46" s="774">
        <f t="shared" si="3"/>
        <v>0.2971530243253524</v>
      </c>
      <c r="M46" s="775">
        <f>Recovery_OX!C41</f>
        <v>0</v>
      </c>
      <c r="N46" s="769"/>
      <c r="O46" s="776">
        <f>(L46-M46)*(1-Recovery_OX!F41)</f>
        <v>0.2971530243253524</v>
      </c>
      <c r="P46" s="640"/>
      <c r="Q46" s="650"/>
      <c r="S46" s="687">
        <f t="shared" si="2"/>
        <v>2029</v>
      </c>
      <c r="T46" s="688">
        <f>IF(Select2=1,Food!$W48,"")</f>
        <v>0.11807325251119906</v>
      </c>
      <c r="U46" s="689">
        <f>IF(Select2=1,Paper!$W48,"")</f>
        <v>9.2683708370246892E-2</v>
      </c>
      <c r="V46" s="681">
        <f>IF(Select2=1,Nappies!$W48,"")</f>
        <v>0</v>
      </c>
      <c r="W46" s="689">
        <f>IF(Select2=1,Garden!$W48,"")</f>
        <v>0</v>
      </c>
      <c r="X46" s="681">
        <f>IF(Select2=1,Wood!$W48,"")</f>
        <v>5.7895297360216605E-2</v>
      </c>
      <c r="Y46" s="689">
        <f>IF(Select2=1,Textiles!$W48,"")</f>
        <v>1.1639349423240308E-2</v>
      </c>
      <c r="Z46" s="683">
        <f>Sludge!W48</f>
        <v>0</v>
      </c>
      <c r="AA46" s="683" t="str">
        <f>IF(Select2=2,MSW!$W48,"")</f>
        <v/>
      </c>
      <c r="AB46" s="690">
        <f>Industry!$W48</f>
        <v>0</v>
      </c>
      <c r="AC46" s="691">
        <f t="shared" si="0"/>
        <v>0.28029160766490285</v>
      </c>
      <c r="AD46" s="692">
        <f>Recovery_OX!R41</f>
        <v>0</v>
      </c>
      <c r="AE46" s="648"/>
      <c r="AF46" s="694">
        <f>(AC46-AD46)*(1-Recovery_OX!U41)</f>
        <v>0.28029160766490285</v>
      </c>
    </row>
    <row r="47" spans="2:32">
      <c r="B47" s="687">
        <f t="shared" si="1"/>
        <v>2030</v>
      </c>
      <c r="C47" s="771">
        <f>IF(Select2=1,Food!$K49,"")</f>
        <v>0.17263279394803371</v>
      </c>
      <c r="D47" s="772">
        <f>IF(Select2=1,Paper!$K49,"")</f>
        <v>4.4679430042336238E-2</v>
      </c>
      <c r="E47" s="764">
        <f>IF(Select2=1,Nappies!$K49,"")</f>
        <v>6.3998325243219772E-2</v>
      </c>
      <c r="F47" s="772">
        <f>IF(Select2=1,Garden!$K49,"")</f>
        <v>0</v>
      </c>
      <c r="G47" s="764">
        <f>IF(Select2=1,Wood!$K49,"")</f>
        <v>0</v>
      </c>
      <c r="H47" s="772">
        <f>IF(Select2=1,Textiles!$K49,"")</f>
        <v>1.0578411086566011E-2</v>
      </c>
      <c r="I47" s="773">
        <f>Sludge!K49</f>
        <v>0</v>
      </c>
      <c r="J47" s="773" t="str">
        <f>IF(Select2=2,MSW!$K49,"")</f>
        <v/>
      </c>
      <c r="K47" s="773">
        <f>Industry!$K49</f>
        <v>0</v>
      </c>
      <c r="L47" s="774">
        <f t="shared" si="3"/>
        <v>0.29188896032015571</v>
      </c>
      <c r="M47" s="775">
        <f>Recovery_OX!C42</f>
        <v>0</v>
      </c>
      <c r="N47" s="769"/>
      <c r="O47" s="776">
        <f>(L47-M47)*(1-Recovery_OX!F42)</f>
        <v>0.29188896032015571</v>
      </c>
      <c r="P47" s="640"/>
      <c r="Q47" s="650"/>
      <c r="S47" s="687">
        <f t="shared" si="2"/>
        <v>2030</v>
      </c>
      <c r="T47" s="688">
        <f>IF(Select2=1,Food!$W49,"")</f>
        <v>0.1154991930963651</v>
      </c>
      <c r="U47" s="689">
        <f>IF(Select2=1,Paper!$W49,"")</f>
        <v>9.2312871988298018E-2</v>
      </c>
      <c r="V47" s="681">
        <f>IF(Select2=1,Nappies!$W49,"")</f>
        <v>0</v>
      </c>
      <c r="W47" s="689">
        <f>IF(Select2=1,Garden!$W49,"")</f>
        <v>0</v>
      </c>
      <c r="X47" s="681">
        <f>IF(Select2=1,Wood!$W49,"")</f>
        <v>5.8378315491929803E-2</v>
      </c>
      <c r="Y47" s="689">
        <f>IF(Select2=1,Textiles!$W49,"")</f>
        <v>1.1592779272949057E-2</v>
      </c>
      <c r="Z47" s="683">
        <f>Sludge!W49</f>
        <v>0</v>
      </c>
      <c r="AA47" s="683" t="str">
        <f>IF(Select2=2,MSW!$W49,"")</f>
        <v/>
      </c>
      <c r="AB47" s="690">
        <f>Industry!$W49</f>
        <v>0</v>
      </c>
      <c r="AC47" s="691">
        <f t="shared" si="0"/>
        <v>0.27778315984954194</v>
      </c>
      <c r="AD47" s="692">
        <f>Recovery_OX!R42</f>
        <v>0</v>
      </c>
      <c r="AE47" s="648"/>
      <c r="AF47" s="694">
        <f>(AC47-AD47)*(1-Recovery_OX!U42)</f>
        <v>0.27778315984954194</v>
      </c>
    </row>
    <row r="48" spans="2:32">
      <c r="B48" s="687">
        <f t="shared" si="1"/>
        <v>2031</v>
      </c>
      <c r="C48" s="688">
        <f>IF(Select2=1,Food!$K50,"")</f>
        <v>0.1688592277416347</v>
      </c>
      <c r="D48" s="689">
        <f>IF(Select2=1,Paper!$K50,"")</f>
        <v>4.444934772216376E-2</v>
      </c>
      <c r="E48" s="681">
        <f>IF(Select2=1,Nappies!$K50,"")</f>
        <v>6.2792565563574515E-2</v>
      </c>
      <c r="F48" s="689">
        <f>IF(Select2=1,Garden!$K50,"")</f>
        <v>0</v>
      </c>
      <c r="G48" s="681">
        <f>IF(Select2=1,Wood!$K50,"")</f>
        <v>0</v>
      </c>
      <c r="H48" s="689">
        <f>IF(Select2=1,Textiles!$K50,"")</f>
        <v>1.0523936233949741E-2</v>
      </c>
      <c r="I48" s="690">
        <f>Sludge!K50</f>
        <v>0</v>
      </c>
      <c r="J48" s="690" t="str">
        <f>IF(Select2=2,MSW!$K50,"")</f>
        <v/>
      </c>
      <c r="K48" s="690">
        <f>Industry!$K50</f>
        <v>0</v>
      </c>
      <c r="L48" s="691">
        <f t="shared" si="3"/>
        <v>0.28662507726132269</v>
      </c>
      <c r="M48" s="692">
        <f>Recovery_OX!C43</f>
        <v>0</v>
      </c>
      <c r="N48" s="648"/>
      <c r="O48" s="693">
        <f>(L48-M48)*(1-Recovery_OX!F43)</f>
        <v>0.28662507726132269</v>
      </c>
      <c r="P48" s="640"/>
      <c r="Q48" s="650"/>
      <c r="S48" s="687">
        <f t="shared" si="2"/>
        <v>2031</v>
      </c>
      <c r="T48" s="688">
        <f>IF(Select2=1,Food!$W50,"")</f>
        <v>0.11297450562553618</v>
      </c>
      <c r="U48" s="689">
        <f>IF(Select2=1,Paper!$W50,"")</f>
        <v>9.1837495293726784E-2</v>
      </c>
      <c r="V48" s="681">
        <f>IF(Select2=1,Nappies!$W50,"")</f>
        <v>0</v>
      </c>
      <c r="W48" s="689">
        <f>IF(Select2=1,Garden!$W50,"")</f>
        <v>0</v>
      </c>
      <c r="X48" s="681">
        <f>IF(Select2=1,Wood!$W50,"")</f>
        <v>5.8790320284282223E-2</v>
      </c>
      <c r="Y48" s="689">
        <f>IF(Select2=1,Textiles!$W50,"")</f>
        <v>1.1533080804328482E-2</v>
      </c>
      <c r="Z48" s="683">
        <f>Sludge!W50</f>
        <v>0</v>
      </c>
      <c r="AA48" s="683" t="str">
        <f>IF(Select2=2,MSW!$W50,"")</f>
        <v/>
      </c>
      <c r="AB48" s="690">
        <f>Industry!$W50</f>
        <v>0</v>
      </c>
      <c r="AC48" s="691">
        <f t="shared" si="0"/>
        <v>0.27513540200787368</v>
      </c>
      <c r="AD48" s="692">
        <f>Recovery_OX!R43</f>
        <v>0</v>
      </c>
      <c r="AE48" s="648"/>
      <c r="AF48" s="694">
        <f>(AC48-AD48)*(1-Recovery_OX!U43)</f>
        <v>0.27513540200787368</v>
      </c>
    </row>
    <row r="49" spans="2:32">
      <c r="B49" s="687">
        <f t="shared" si="1"/>
        <v>2032</v>
      </c>
      <c r="C49" s="688">
        <f>IF(Select2=1,Food!$K51,"")</f>
        <v>0.11318972531331507</v>
      </c>
      <c r="D49" s="689">
        <f>IF(Select2=1,Paper!$K51,"")</f>
        <v>4.1444297114996032E-2</v>
      </c>
      <c r="E49" s="681">
        <f>IF(Select2=1,Nappies!$K51,"")</f>
        <v>5.2975878309809488E-2</v>
      </c>
      <c r="F49" s="689">
        <f>IF(Select2=1,Garden!$K51,"")</f>
        <v>0</v>
      </c>
      <c r="G49" s="681">
        <f>IF(Select2=1,Wood!$K51,"")</f>
        <v>0</v>
      </c>
      <c r="H49" s="689">
        <f>IF(Select2=1,Textiles!$K51,"")</f>
        <v>9.8124531056190175E-3</v>
      </c>
      <c r="I49" s="690">
        <f>Sludge!K51</f>
        <v>0</v>
      </c>
      <c r="J49" s="690" t="str">
        <f>IF(Select2=2,MSW!$K51,"")</f>
        <v/>
      </c>
      <c r="K49" s="690">
        <f>Industry!$K51</f>
        <v>0</v>
      </c>
      <c r="L49" s="691">
        <f t="shared" si="3"/>
        <v>0.21742235384373959</v>
      </c>
      <c r="M49" s="692">
        <f>Recovery_OX!C44</f>
        <v>0</v>
      </c>
      <c r="N49" s="648"/>
      <c r="O49" s="693">
        <f>(L49-M49)*(1-Recovery_OX!F44)</f>
        <v>0.21742235384373959</v>
      </c>
      <c r="P49" s="640"/>
      <c r="Q49" s="650"/>
      <c r="S49" s="687">
        <f t="shared" si="2"/>
        <v>2032</v>
      </c>
      <c r="T49" s="688">
        <f>IF(Select2=1,Food!$W51,"")</f>
        <v>7.5729075811762997E-2</v>
      </c>
      <c r="U49" s="689">
        <f>IF(Select2=1,Paper!$W51,"")</f>
        <v>8.5628713047512461E-2</v>
      </c>
      <c r="V49" s="681">
        <f>IF(Select2=1,Nappies!$W51,"")</f>
        <v>0</v>
      </c>
      <c r="W49" s="689">
        <f>IF(Select2=1,Garden!$W51,"")</f>
        <v>0</v>
      </c>
      <c r="X49" s="681">
        <f>IF(Select2=1,Wood!$W51,"")</f>
        <v>5.6768251690019991E-2</v>
      </c>
      <c r="Y49" s="689">
        <f>IF(Select2=1,Textiles!$W51,"")</f>
        <v>1.0753373266431799E-2</v>
      </c>
      <c r="Z49" s="683">
        <f>Sludge!W51</f>
        <v>0</v>
      </c>
      <c r="AA49" s="683" t="str">
        <f>IF(Select2=2,MSW!$W51,"")</f>
        <v/>
      </c>
      <c r="AB49" s="690">
        <f>Industry!$W51</f>
        <v>0</v>
      </c>
      <c r="AC49" s="691">
        <f t="shared" ref="AC49:AC80" si="4">SUM(T49:AA49)</f>
        <v>0.22887941381572727</v>
      </c>
      <c r="AD49" s="692">
        <f>Recovery_OX!R44</f>
        <v>0</v>
      </c>
      <c r="AE49" s="648"/>
      <c r="AF49" s="694">
        <f>(AC49-AD49)*(1-Recovery_OX!U44)</f>
        <v>0.22887941381572727</v>
      </c>
    </row>
    <row r="50" spans="2:32">
      <c r="B50" s="687">
        <f t="shared" si="1"/>
        <v>2033</v>
      </c>
      <c r="C50" s="688">
        <f>IF(Select2=1,Food!$K52,"")</f>
        <v>7.5873341882782733E-2</v>
      </c>
      <c r="D50" s="689">
        <f>IF(Select2=1,Paper!$K52,"")</f>
        <v>3.8642406500368216E-2</v>
      </c>
      <c r="E50" s="681">
        <f>IF(Select2=1,Nappies!$K52,"")</f>
        <v>4.4693884658277762E-2</v>
      </c>
      <c r="F50" s="689">
        <f>IF(Select2=1,Garden!$K52,"")</f>
        <v>0</v>
      </c>
      <c r="G50" s="681">
        <f>IF(Select2=1,Wood!$K52,"")</f>
        <v>0</v>
      </c>
      <c r="H50" s="689">
        <f>IF(Select2=1,Textiles!$K52,"")</f>
        <v>9.1490706337961011E-3</v>
      </c>
      <c r="I50" s="690">
        <f>Sludge!K52</f>
        <v>0</v>
      </c>
      <c r="J50" s="690" t="str">
        <f>IF(Select2=2,MSW!$K52,"")</f>
        <v/>
      </c>
      <c r="K50" s="690">
        <f>Industry!$K52</f>
        <v>0</v>
      </c>
      <c r="L50" s="691">
        <f t="shared" si="3"/>
        <v>0.16835870367522482</v>
      </c>
      <c r="M50" s="692">
        <f>Recovery_OX!C45</f>
        <v>0</v>
      </c>
      <c r="N50" s="648"/>
      <c r="O50" s="693">
        <f>(L50-M50)*(1-Recovery_OX!F45)</f>
        <v>0.16835870367522482</v>
      </c>
      <c r="P50" s="640"/>
      <c r="Q50" s="650"/>
      <c r="S50" s="687">
        <f t="shared" si="2"/>
        <v>2033</v>
      </c>
      <c r="T50" s="688">
        <f>IF(Select2=1,Food!$W52,"")</f>
        <v>5.0762717584377393E-2</v>
      </c>
      <c r="U50" s="689">
        <f>IF(Select2=1,Paper!$W52,"")</f>
        <v>7.9839682852000465E-2</v>
      </c>
      <c r="V50" s="681">
        <f>IF(Select2=1,Nappies!$W52,"")</f>
        <v>0</v>
      </c>
      <c r="W50" s="689">
        <f>IF(Select2=1,Garden!$W52,"")</f>
        <v>0</v>
      </c>
      <c r="X50" s="681">
        <f>IF(Select2=1,Wood!$W52,"")</f>
        <v>5.4815731303356055E-2</v>
      </c>
      <c r="Y50" s="689">
        <f>IF(Select2=1,Textiles!$W52,"")</f>
        <v>1.0026378776762851E-2</v>
      </c>
      <c r="Z50" s="683">
        <f>Sludge!W52</f>
        <v>0</v>
      </c>
      <c r="AA50" s="683" t="str">
        <f>IF(Select2=2,MSW!$W52,"")</f>
        <v/>
      </c>
      <c r="AB50" s="690">
        <f>Industry!$W52</f>
        <v>0</v>
      </c>
      <c r="AC50" s="691">
        <f t="shared" si="4"/>
        <v>0.19544451051649678</v>
      </c>
      <c r="AD50" s="692">
        <f>Recovery_OX!R45</f>
        <v>0</v>
      </c>
      <c r="AE50" s="648"/>
      <c r="AF50" s="694">
        <f>(AC50-AD50)*(1-Recovery_OX!U45)</f>
        <v>0.19544451051649678</v>
      </c>
    </row>
    <row r="51" spans="2:32">
      <c r="B51" s="687">
        <f t="shared" si="1"/>
        <v>2034</v>
      </c>
      <c r="C51" s="688">
        <f>IF(Select2=1,Food!$K53,"")</f>
        <v>5.0859422023744723E-2</v>
      </c>
      <c r="D51" s="689">
        <f>IF(Select2=1,Paper!$K53,"")</f>
        <v>3.6029941007236763E-2</v>
      </c>
      <c r="E51" s="681">
        <f>IF(Select2=1,Nappies!$K53,"")</f>
        <v>3.7706658003205828E-2</v>
      </c>
      <c r="F51" s="689">
        <f>IF(Select2=1,Garden!$K53,"")</f>
        <v>0</v>
      </c>
      <c r="G51" s="681">
        <f>IF(Select2=1,Wood!$K53,"")</f>
        <v>0</v>
      </c>
      <c r="H51" s="689">
        <f>IF(Select2=1,Textiles!$K53,"")</f>
        <v>8.5305369168344816E-3</v>
      </c>
      <c r="I51" s="690">
        <f>Sludge!K53</f>
        <v>0</v>
      </c>
      <c r="J51" s="690" t="str">
        <f>IF(Select2=2,MSW!$K53,"")</f>
        <v/>
      </c>
      <c r="K51" s="690">
        <f>Industry!$K53</f>
        <v>0</v>
      </c>
      <c r="L51" s="691">
        <f t="shared" si="3"/>
        <v>0.1331265579510218</v>
      </c>
      <c r="M51" s="692">
        <f>Recovery_OX!C46</f>
        <v>0</v>
      </c>
      <c r="N51" s="648"/>
      <c r="O51" s="693">
        <f>(L51-M51)*(1-Recovery_OX!F46)</f>
        <v>0.1331265579510218</v>
      </c>
      <c r="P51" s="640"/>
      <c r="Q51" s="650"/>
      <c r="S51" s="687">
        <f t="shared" si="2"/>
        <v>2034</v>
      </c>
      <c r="T51" s="688">
        <f>IF(Select2=1,Food!$W53,"")</f>
        <v>3.4027267188054017E-2</v>
      </c>
      <c r="U51" s="689">
        <f>IF(Select2=1,Paper!$W53,"")</f>
        <v>7.4442026874456141E-2</v>
      </c>
      <c r="V51" s="681">
        <f>IF(Select2=1,Nappies!$W53,"")</f>
        <v>0</v>
      </c>
      <c r="W51" s="689">
        <f>IF(Select2=1,Garden!$W53,"")</f>
        <v>0</v>
      </c>
      <c r="X51" s="681">
        <f>IF(Select2=1,Wood!$W53,"")</f>
        <v>5.2930367042640043E-2</v>
      </c>
      <c r="Y51" s="689">
        <f>IF(Select2=1,Textiles!$W53,"")</f>
        <v>9.3485336074898423E-3</v>
      </c>
      <c r="Z51" s="683">
        <f>Sludge!W53</f>
        <v>0</v>
      </c>
      <c r="AA51" s="683" t="str">
        <f>IF(Select2=2,MSW!$W53,"")</f>
        <v/>
      </c>
      <c r="AB51" s="690">
        <f>Industry!$W53</f>
        <v>0</v>
      </c>
      <c r="AC51" s="691">
        <f t="shared" si="4"/>
        <v>0.17074819471264002</v>
      </c>
      <c r="AD51" s="692">
        <f>Recovery_OX!R46</f>
        <v>0</v>
      </c>
      <c r="AE51" s="648"/>
      <c r="AF51" s="694">
        <f>(AC51-AD51)*(1-Recovery_OX!U46)</f>
        <v>0.17074819471264002</v>
      </c>
    </row>
    <row r="52" spans="2:32">
      <c r="B52" s="687">
        <f t="shared" si="1"/>
        <v>2035</v>
      </c>
      <c r="C52" s="688">
        <f>IF(Select2=1,Food!$K54,"")</f>
        <v>3.4092090112302575E-2</v>
      </c>
      <c r="D52" s="689">
        <f>IF(Select2=1,Paper!$K54,"")</f>
        <v>3.3594094326723459E-2</v>
      </c>
      <c r="E52" s="681">
        <f>IF(Select2=1,Nappies!$K54,"")</f>
        <v>3.1811780708737213E-2</v>
      </c>
      <c r="F52" s="689">
        <f>IF(Select2=1,Garden!$K54,"")</f>
        <v>0</v>
      </c>
      <c r="G52" s="681">
        <f>IF(Select2=1,Wood!$K54,"")</f>
        <v>0</v>
      </c>
      <c r="H52" s="689">
        <f>IF(Select2=1,Textiles!$K54,"")</f>
        <v>7.9538199017360131E-3</v>
      </c>
      <c r="I52" s="690">
        <f>Sludge!K54</f>
        <v>0</v>
      </c>
      <c r="J52" s="690" t="str">
        <f>IF(Select2=2,MSW!$K54,"")</f>
        <v/>
      </c>
      <c r="K52" s="690">
        <f>Industry!$K54</f>
        <v>0</v>
      </c>
      <c r="L52" s="691">
        <f t="shared" si="3"/>
        <v>0.10745178504949926</v>
      </c>
      <c r="M52" s="692">
        <f>Recovery_OX!C47</f>
        <v>0</v>
      </c>
      <c r="N52" s="648"/>
      <c r="O52" s="693">
        <f>(L52-M52)*(1-Recovery_OX!F47)</f>
        <v>0.10745178504949926</v>
      </c>
      <c r="P52" s="640"/>
      <c r="Q52" s="650"/>
      <c r="S52" s="687">
        <f t="shared" si="2"/>
        <v>2035</v>
      </c>
      <c r="T52" s="688">
        <f>IF(Select2=1,Food!$W54,"")</f>
        <v>2.2809159307963366E-2</v>
      </c>
      <c r="U52" s="689">
        <f>IF(Select2=1,Paper!$W54,"")</f>
        <v>6.9409285799015424E-2</v>
      </c>
      <c r="V52" s="681">
        <f>IF(Select2=1,Nappies!$W54,"")</f>
        <v>0</v>
      </c>
      <c r="W52" s="689">
        <f>IF(Select2=1,Garden!$W54,"")</f>
        <v>0</v>
      </c>
      <c r="X52" s="681">
        <f>IF(Select2=1,Wood!$W54,"")</f>
        <v>5.1109849100874218E-2</v>
      </c>
      <c r="Y52" s="689">
        <f>IF(Select2=1,Textiles!$W54,"")</f>
        <v>8.7165149608065887E-3</v>
      </c>
      <c r="Z52" s="683">
        <f>Sludge!W54</f>
        <v>0</v>
      </c>
      <c r="AA52" s="683" t="str">
        <f>IF(Select2=2,MSW!$W54,"")</f>
        <v/>
      </c>
      <c r="AB52" s="690">
        <f>Industry!$W54</f>
        <v>0</v>
      </c>
      <c r="AC52" s="691">
        <f t="shared" si="4"/>
        <v>0.15204480916865959</v>
      </c>
      <c r="AD52" s="692">
        <f>Recovery_OX!R47</f>
        <v>0</v>
      </c>
      <c r="AE52" s="648"/>
      <c r="AF52" s="694">
        <f>(AC52-AD52)*(1-Recovery_OX!U47)</f>
        <v>0.15204480916865959</v>
      </c>
    </row>
    <row r="53" spans="2:32">
      <c r="B53" s="687">
        <f t="shared" si="1"/>
        <v>2036</v>
      </c>
      <c r="C53" s="688">
        <f>IF(Select2=1,Food!$K55,"")</f>
        <v>2.2852611413529823E-2</v>
      </c>
      <c r="D53" s="689">
        <f>IF(Select2=1,Paper!$K55,"")</f>
        <v>3.1322925935574432E-2</v>
      </c>
      <c r="E53" s="681">
        <f>IF(Select2=1,Nappies!$K55,"")</f>
        <v>2.6838480137241161E-2</v>
      </c>
      <c r="F53" s="689">
        <f>IF(Select2=1,Garden!$K55,"")</f>
        <v>0</v>
      </c>
      <c r="G53" s="681">
        <f>IF(Select2=1,Wood!$K55,"")</f>
        <v>0</v>
      </c>
      <c r="H53" s="689">
        <f>IF(Select2=1,Textiles!$K55,"")</f>
        <v>7.4160925210235958E-3</v>
      </c>
      <c r="I53" s="690">
        <f>Sludge!K55</f>
        <v>0</v>
      </c>
      <c r="J53" s="690" t="str">
        <f>IF(Select2=2,MSW!$K55,"")</f>
        <v/>
      </c>
      <c r="K53" s="690">
        <f>Industry!$K55</f>
        <v>0</v>
      </c>
      <c r="L53" s="691">
        <f t="shared" si="3"/>
        <v>8.8430110007369014E-2</v>
      </c>
      <c r="M53" s="692">
        <f>Recovery_OX!C48</f>
        <v>0</v>
      </c>
      <c r="N53" s="648"/>
      <c r="O53" s="693">
        <f>(L53-M53)*(1-Recovery_OX!F48)</f>
        <v>8.8430110007369014E-2</v>
      </c>
      <c r="P53" s="640"/>
      <c r="Q53" s="650"/>
      <c r="S53" s="687">
        <f t="shared" si="2"/>
        <v>2036</v>
      </c>
      <c r="T53" s="688">
        <f>IF(Select2=1,Food!$W55,"")</f>
        <v>1.5289436717348236E-2</v>
      </c>
      <c r="U53" s="689">
        <f>IF(Select2=1,Paper!$W55,"")</f>
        <v>6.4716789123087676E-2</v>
      </c>
      <c r="V53" s="681">
        <f>IF(Select2=1,Nappies!$W55,"")</f>
        <v>0</v>
      </c>
      <c r="W53" s="689">
        <f>IF(Select2=1,Garden!$W55,"")</f>
        <v>0</v>
      </c>
      <c r="X53" s="681">
        <f>IF(Select2=1,Wood!$W55,"")</f>
        <v>4.9351947115911052E-2</v>
      </c>
      <c r="Y53" s="689">
        <f>IF(Select2=1,Textiles!$W55,"")</f>
        <v>8.127224680573801E-3</v>
      </c>
      <c r="Z53" s="683">
        <f>Sludge!W55</f>
        <v>0</v>
      </c>
      <c r="AA53" s="683" t="str">
        <f>IF(Select2=2,MSW!$W55,"")</f>
        <v/>
      </c>
      <c r="AB53" s="690">
        <f>Industry!$W55</f>
        <v>0</v>
      </c>
      <c r="AC53" s="691">
        <f t="shared" si="4"/>
        <v>0.13748539763692078</v>
      </c>
      <c r="AD53" s="692">
        <f>Recovery_OX!R48</f>
        <v>0</v>
      </c>
      <c r="AE53" s="648"/>
      <c r="AF53" s="694">
        <f>(AC53-AD53)*(1-Recovery_OX!U48)</f>
        <v>0.13748539763692078</v>
      </c>
    </row>
    <row r="54" spans="2:32">
      <c r="B54" s="687">
        <f t="shared" si="1"/>
        <v>2037</v>
      </c>
      <c r="C54" s="688">
        <f>IF(Select2=1,Food!$K56,"")</f>
        <v>1.5318563534751891E-2</v>
      </c>
      <c r="D54" s="689">
        <f>IF(Select2=1,Paper!$K56,"")</f>
        <v>2.9205302563701345E-2</v>
      </c>
      <c r="E54" s="681">
        <f>IF(Select2=1,Nappies!$K56,"")</f>
        <v>2.2642681422711253E-2</v>
      </c>
      <c r="F54" s="689">
        <f>IF(Select2=1,Garden!$K56,"")</f>
        <v>0</v>
      </c>
      <c r="G54" s="681">
        <f>IF(Select2=1,Wood!$K56,"")</f>
        <v>0</v>
      </c>
      <c r="H54" s="689">
        <f>IF(Select2=1,Textiles!$K56,"")</f>
        <v>6.9147188344531249E-3</v>
      </c>
      <c r="I54" s="690">
        <f>Sludge!K56</f>
        <v>0</v>
      </c>
      <c r="J54" s="690" t="str">
        <f>IF(Select2=2,MSW!$K56,"")</f>
        <v/>
      </c>
      <c r="K54" s="690">
        <f>Industry!$K56</f>
        <v>0</v>
      </c>
      <c r="L54" s="691">
        <f t="shared" si="3"/>
        <v>7.4081266355617625E-2</v>
      </c>
      <c r="M54" s="692">
        <f>Recovery_OX!C49</f>
        <v>0</v>
      </c>
      <c r="N54" s="648"/>
      <c r="O54" s="693">
        <f>(L54-M54)*(1-Recovery_OX!F49)</f>
        <v>7.4081266355617625E-2</v>
      </c>
      <c r="P54" s="640"/>
      <c r="Q54" s="650"/>
      <c r="S54" s="687">
        <f t="shared" si="2"/>
        <v>2037</v>
      </c>
      <c r="T54" s="688">
        <f>IF(Select2=1,Food!$W56,"")</f>
        <v>1.0248815924231864E-2</v>
      </c>
      <c r="U54" s="689">
        <f>IF(Select2=1,Paper!$W56,"")</f>
        <v>6.0341534222523446E-2</v>
      </c>
      <c r="V54" s="681">
        <f>IF(Select2=1,Nappies!$W56,"")</f>
        <v>0</v>
      </c>
      <c r="W54" s="689">
        <f>IF(Select2=1,Garden!$W56,"")</f>
        <v>0</v>
      </c>
      <c r="X54" s="681">
        <f>IF(Select2=1,Wood!$W56,"")</f>
        <v>4.7654507437980699E-2</v>
      </c>
      <c r="Y54" s="689">
        <f>IF(Select2=1,Textiles!$W56,"")</f>
        <v>7.5777740651541076E-3</v>
      </c>
      <c r="Z54" s="683">
        <f>Sludge!W56</f>
        <v>0</v>
      </c>
      <c r="AA54" s="683" t="str">
        <f>IF(Select2=2,MSW!$W56,"")</f>
        <v/>
      </c>
      <c r="AB54" s="690">
        <f>Industry!$W56</f>
        <v>0</v>
      </c>
      <c r="AC54" s="691">
        <f t="shared" si="4"/>
        <v>0.12582263164989013</v>
      </c>
      <c r="AD54" s="692">
        <f>Recovery_OX!R49</f>
        <v>0</v>
      </c>
      <c r="AE54" s="648"/>
      <c r="AF54" s="694">
        <f>(AC54-AD54)*(1-Recovery_OX!U49)</f>
        <v>0.12582263164989013</v>
      </c>
    </row>
    <row r="55" spans="2:32">
      <c r="B55" s="687">
        <f t="shared" si="1"/>
        <v>2038</v>
      </c>
      <c r="C55" s="688">
        <f>IF(Select2=1,Food!$K57,"")</f>
        <v>1.0268340213814753E-2</v>
      </c>
      <c r="D55" s="689">
        <f>IF(Select2=1,Paper!$K57,"")</f>
        <v>2.7230843618878481E-2</v>
      </c>
      <c r="E55" s="681">
        <f>IF(Select2=1,Nappies!$K57,"")</f>
        <v>1.9102833669742032E-2</v>
      </c>
      <c r="F55" s="689">
        <f>IF(Select2=1,Garden!$K57,"")</f>
        <v>0</v>
      </c>
      <c r="G55" s="681">
        <f>IF(Select2=1,Wood!$K57,"")</f>
        <v>0</v>
      </c>
      <c r="H55" s="689">
        <f>IF(Select2=1,Textiles!$K57,"")</f>
        <v>6.4472411076313555E-3</v>
      </c>
      <c r="I55" s="690">
        <f>Sludge!K57</f>
        <v>0</v>
      </c>
      <c r="J55" s="690" t="str">
        <f>IF(Select2=2,MSW!$K57,"")</f>
        <v/>
      </c>
      <c r="K55" s="690">
        <f>Industry!$K57</f>
        <v>0</v>
      </c>
      <c r="L55" s="691">
        <f t="shared" si="3"/>
        <v>6.3049258610066619E-2</v>
      </c>
      <c r="M55" s="692">
        <f>Recovery_OX!C50</f>
        <v>0</v>
      </c>
      <c r="N55" s="648"/>
      <c r="O55" s="693">
        <f>(L55-M55)*(1-Recovery_OX!F50)</f>
        <v>6.3049258610066619E-2</v>
      </c>
      <c r="P55" s="640"/>
      <c r="Q55" s="650"/>
      <c r="S55" s="687">
        <f t="shared" si="2"/>
        <v>2038</v>
      </c>
      <c r="T55" s="688">
        <f>IF(Select2=1,Food!$W57,"")</f>
        <v>6.8699867621418963E-3</v>
      </c>
      <c r="U55" s="689">
        <f>IF(Select2=1,Paper!$W57,"")</f>
        <v>5.6262073592724143E-2</v>
      </c>
      <c r="V55" s="681">
        <f>IF(Select2=1,Nappies!$W57,"")</f>
        <v>0</v>
      </c>
      <c r="W55" s="689">
        <f>IF(Select2=1,Garden!$W57,"")</f>
        <v>0</v>
      </c>
      <c r="X55" s="681">
        <f>IF(Select2=1,Wood!$W57,"")</f>
        <v>4.6015450491200649E-2</v>
      </c>
      <c r="Y55" s="689">
        <f>IF(Select2=1,Textiles!$W57,"")</f>
        <v>7.0654697069932647E-3</v>
      </c>
      <c r="Z55" s="683">
        <f>Sludge!W57</f>
        <v>0</v>
      </c>
      <c r="AA55" s="683" t="str">
        <f>IF(Select2=2,MSW!$W57,"")</f>
        <v/>
      </c>
      <c r="AB55" s="690">
        <f>Industry!$W57</f>
        <v>0</v>
      </c>
      <c r="AC55" s="691">
        <f t="shared" si="4"/>
        <v>0.11621298055305995</v>
      </c>
      <c r="AD55" s="692">
        <f>Recovery_OX!R50</f>
        <v>0</v>
      </c>
      <c r="AE55" s="648"/>
      <c r="AF55" s="694">
        <f>(AC55-AD55)*(1-Recovery_OX!U50)</f>
        <v>0.11621298055305995</v>
      </c>
    </row>
    <row r="56" spans="2:32">
      <c r="B56" s="687">
        <f t="shared" si="1"/>
        <v>2039</v>
      </c>
      <c r="C56" s="688">
        <f>IF(Select2=1,Food!$K58,"")</f>
        <v>6.8830742848339111E-3</v>
      </c>
      <c r="D56" s="689">
        <f>IF(Select2=1,Paper!$K58,"")</f>
        <v>2.5389870301067624E-2</v>
      </c>
      <c r="E56" s="681">
        <f>IF(Select2=1,Nappies!$K58,"")</f>
        <v>1.6116388664454133E-2</v>
      </c>
      <c r="F56" s="689">
        <f>IF(Select2=1,Garden!$K58,"")</f>
        <v>0</v>
      </c>
      <c r="G56" s="681">
        <f>IF(Select2=1,Wood!$K58,"")</f>
        <v>0</v>
      </c>
      <c r="H56" s="689">
        <f>IF(Select2=1,Textiles!$K58,"")</f>
        <v>6.0113677641990557E-3</v>
      </c>
      <c r="I56" s="690">
        <f>Sludge!K58</f>
        <v>0</v>
      </c>
      <c r="J56" s="690" t="str">
        <f>IF(Select2=2,MSW!$K58,"")</f>
        <v/>
      </c>
      <c r="K56" s="690">
        <f>Industry!$K58</f>
        <v>0</v>
      </c>
      <c r="L56" s="691">
        <f t="shared" si="3"/>
        <v>5.4400701014554721E-2</v>
      </c>
      <c r="M56" s="692">
        <f>Recovery_OX!C51</f>
        <v>0</v>
      </c>
      <c r="N56" s="648"/>
      <c r="O56" s="693">
        <f>(L56-M56)*(1-Recovery_OX!F51)</f>
        <v>5.4400701014554721E-2</v>
      </c>
      <c r="P56" s="640"/>
      <c r="Q56" s="650"/>
      <c r="S56" s="687">
        <f t="shared" si="2"/>
        <v>2039</v>
      </c>
      <c r="T56" s="688">
        <f>IF(Select2=1,Food!$W58,"")</f>
        <v>4.6050898426631881E-3</v>
      </c>
      <c r="U56" s="689">
        <f>IF(Select2=1,Paper!$W58,"")</f>
        <v>5.2458409712949634E-2</v>
      </c>
      <c r="V56" s="681">
        <f>IF(Select2=1,Nappies!$W58,"")</f>
        <v>0</v>
      </c>
      <c r="W56" s="689">
        <f>IF(Select2=1,Garden!$W58,"")</f>
        <v>0</v>
      </c>
      <c r="X56" s="681">
        <f>IF(Select2=1,Wood!$W58,"")</f>
        <v>4.4432768225835237E-2</v>
      </c>
      <c r="Y56" s="689">
        <f>IF(Select2=1,Textiles!$W58,"")</f>
        <v>6.5878002895332112E-3</v>
      </c>
      <c r="Z56" s="683">
        <f>Sludge!W58</f>
        <v>0</v>
      </c>
      <c r="AA56" s="683" t="str">
        <f>IF(Select2=2,MSW!$W58,"")</f>
        <v/>
      </c>
      <c r="AB56" s="690">
        <f>Industry!$W58</f>
        <v>0</v>
      </c>
      <c r="AC56" s="691">
        <f t="shared" si="4"/>
        <v>0.10808406807098127</v>
      </c>
      <c r="AD56" s="692">
        <f>Recovery_OX!R51</f>
        <v>0</v>
      </c>
      <c r="AE56" s="648"/>
      <c r="AF56" s="694">
        <f>(AC56-AD56)*(1-Recovery_OX!U51)</f>
        <v>0.10808406807098127</v>
      </c>
    </row>
    <row r="57" spans="2:32">
      <c r="B57" s="687">
        <f t="shared" si="1"/>
        <v>2040</v>
      </c>
      <c r="C57" s="688">
        <f>IF(Select2=1,Food!$K59,"")</f>
        <v>4.6138626714765929E-3</v>
      </c>
      <c r="D57" s="689">
        <f>IF(Select2=1,Paper!$K59,"")</f>
        <v>2.3673358156929034E-2</v>
      </c>
      <c r="E57" s="681">
        <f>IF(Select2=1,Nappies!$K59,"")</f>
        <v>1.3596830086792733E-2</v>
      </c>
      <c r="F57" s="689">
        <f>IF(Select2=1,Garden!$K59,"")</f>
        <v>0</v>
      </c>
      <c r="G57" s="681">
        <f>IF(Select2=1,Wood!$K59,"")</f>
        <v>0</v>
      </c>
      <c r="H57" s="689">
        <f>IF(Select2=1,Textiles!$K59,"")</f>
        <v>5.6049621525210373E-3</v>
      </c>
      <c r="I57" s="690">
        <f>Sludge!K59</f>
        <v>0</v>
      </c>
      <c r="J57" s="690" t="str">
        <f>IF(Select2=2,MSW!$K59,"")</f>
        <v/>
      </c>
      <c r="K57" s="690">
        <f>Industry!$K59</f>
        <v>0</v>
      </c>
      <c r="L57" s="691">
        <f t="shared" si="3"/>
        <v>4.7489013067719396E-2</v>
      </c>
      <c r="M57" s="692">
        <f>Recovery_OX!C52</f>
        <v>0</v>
      </c>
      <c r="N57" s="648"/>
      <c r="O57" s="693">
        <f>(L57-M57)*(1-Recovery_OX!F52)</f>
        <v>4.7489013067719396E-2</v>
      </c>
      <c r="P57" s="640"/>
      <c r="Q57" s="650"/>
      <c r="S57" s="687">
        <f t="shared" si="2"/>
        <v>2040</v>
      </c>
      <c r="T57" s="688">
        <f>IF(Select2=1,Food!$W59,"")</f>
        <v>3.0868840353322439E-3</v>
      </c>
      <c r="U57" s="689">
        <f>IF(Select2=1,Paper!$W59,"")</f>
        <v>4.8911897018448419E-2</v>
      </c>
      <c r="V57" s="681">
        <f>IF(Select2=1,Nappies!$W59,"")</f>
        <v>0</v>
      </c>
      <c r="W57" s="689">
        <f>IF(Select2=1,Garden!$W59,"")</f>
        <v>0</v>
      </c>
      <c r="X57" s="681">
        <f>IF(Select2=1,Wood!$W59,"")</f>
        <v>4.2904521658183606E-2</v>
      </c>
      <c r="Y57" s="689">
        <f>IF(Select2=1,Textiles!$W59,"")</f>
        <v>6.1424242767353825E-3</v>
      </c>
      <c r="Z57" s="683">
        <f>Sludge!W59</f>
        <v>0</v>
      </c>
      <c r="AA57" s="683" t="str">
        <f>IF(Select2=2,MSW!$W59,"")</f>
        <v/>
      </c>
      <c r="AB57" s="690">
        <f>Industry!$W59</f>
        <v>0</v>
      </c>
      <c r="AC57" s="691">
        <f t="shared" si="4"/>
        <v>0.10104572698869964</v>
      </c>
      <c r="AD57" s="692">
        <f>Recovery_OX!R52</f>
        <v>0</v>
      </c>
      <c r="AE57" s="648"/>
      <c r="AF57" s="694">
        <f>(AC57-AD57)*(1-Recovery_OX!U52)</f>
        <v>0.10104572698869964</v>
      </c>
    </row>
    <row r="58" spans="2:32">
      <c r="B58" s="687">
        <f t="shared" si="1"/>
        <v>2041</v>
      </c>
      <c r="C58" s="688">
        <f>IF(Select2=1,Food!$K60,"")</f>
        <v>3.0927646383463081E-3</v>
      </c>
      <c r="D58" s="689">
        <f>IF(Select2=1,Paper!$K60,"")</f>
        <v>2.2072892841940698E-2</v>
      </c>
      <c r="E58" s="681">
        <f>IF(Select2=1,Nappies!$K60,"")</f>
        <v>1.1471167161466185E-2</v>
      </c>
      <c r="F58" s="689">
        <f>IF(Select2=1,Garden!$K60,"")</f>
        <v>0</v>
      </c>
      <c r="G58" s="681">
        <f>IF(Select2=1,Wood!$K60,"")</f>
        <v>0</v>
      </c>
      <c r="H58" s="689">
        <f>IF(Select2=1,Textiles!$K60,"")</f>
        <v>5.2260320718173561E-3</v>
      </c>
      <c r="I58" s="690">
        <f>Sludge!K60</f>
        <v>0</v>
      </c>
      <c r="J58" s="690" t="str">
        <f>IF(Select2=2,MSW!$K60,"")</f>
        <v/>
      </c>
      <c r="K58" s="690">
        <f>Industry!$K60</f>
        <v>0</v>
      </c>
      <c r="L58" s="691">
        <f t="shared" si="3"/>
        <v>4.1862856713570547E-2</v>
      </c>
      <c r="M58" s="692">
        <f>Recovery_OX!C53</f>
        <v>0</v>
      </c>
      <c r="N58" s="648"/>
      <c r="O58" s="693">
        <f>(L58-M58)*(1-Recovery_OX!F53)</f>
        <v>4.1862856713570547E-2</v>
      </c>
      <c r="P58" s="640"/>
      <c r="Q58" s="650"/>
      <c r="S58" s="687">
        <f t="shared" si="2"/>
        <v>2041</v>
      </c>
      <c r="T58" s="688">
        <f>IF(Select2=1,Food!$W60,"")</f>
        <v>2.0692002486705895E-3</v>
      </c>
      <c r="U58" s="689">
        <f>IF(Select2=1,Paper!$W60,"")</f>
        <v>4.560515049987747E-2</v>
      </c>
      <c r="V58" s="681">
        <f>IF(Select2=1,Nappies!$W60,"")</f>
        <v>0</v>
      </c>
      <c r="W58" s="689">
        <f>IF(Select2=1,Garden!$W60,"")</f>
        <v>0</v>
      </c>
      <c r="X58" s="681">
        <f>IF(Select2=1,Wood!$W60,"")</f>
        <v>4.1428838495082158E-2</v>
      </c>
      <c r="Y58" s="689">
        <f>IF(Select2=1,Textiles!$W60,"")</f>
        <v>5.7271584348683336E-3</v>
      </c>
      <c r="Z58" s="683">
        <f>Sludge!W60</f>
        <v>0</v>
      </c>
      <c r="AA58" s="683" t="str">
        <f>IF(Select2=2,MSW!$W60,"")</f>
        <v/>
      </c>
      <c r="AB58" s="690">
        <f>Industry!$W60</f>
        <v>0</v>
      </c>
      <c r="AC58" s="691">
        <f t="shared" si="4"/>
        <v>9.4830347678498558E-2</v>
      </c>
      <c r="AD58" s="692">
        <f>Recovery_OX!R53</f>
        <v>0</v>
      </c>
      <c r="AE58" s="648"/>
      <c r="AF58" s="694">
        <f>(AC58-AD58)*(1-Recovery_OX!U53)</f>
        <v>9.4830347678498558E-2</v>
      </c>
    </row>
    <row r="59" spans="2:32">
      <c r="B59" s="687">
        <f t="shared" si="1"/>
        <v>2042</v>
      </c>
      <c r="C59" s="688">
        <f>IF(Select2=1,Food!$K61,"")</f>
        <v>2.0731421347536944E-3</v>
      </c>
      <c r="D59" s="689">
        <f>IF(Select2=1,Paper!$K61,"")</f>
        <v>2.058062887327175E-2</v>
      </c>
      <c r="E59" s="681">
        <f>IF(Select2=1,Nappies!$K61,"")</f>
        <v>9.677820139424826E-3</v>
      </c>
      <c r="F59" s="689">
        <f>IF(Select2=1,Garden!$K61,"")</f>
        <v>0</v>
      </c>
      <c r="G59" s="681">
        <f>IF(Select2=1,Wood!$K61,"")</f>
        <v>0</v>
      </c>
      <c r="H59" s="689">
        <f>IF(Select2=1,Textiles!$K61,"")</f>
        <v>4.8727200063927818E-3</v>
      </c>
      <c r="I59" s="690">
        <f>Sludge!K61</f>
        <v>0</v>
      </c>
      <c r="J59" s="690" t="str">
        <f>IF(Select2=2,MSW!$K61,"")</f>
        <v/>
      </c>
      <c r="K59" s="690">
        <f>Industry!$K61</f>
        <v>0</v>
      </c>
      <c r="L59" s="691">
        <f t="shared" si="3"/>
        <v>3.7204311153843046E-2</v>
      </c>
      <c r="M59" s="692">
        <f>Recovery_OX!C54</f>
        <v>0</v>
      </c>
      <c r="N59" s="648"/>
      <c r="O59" s="693">
        <f>(L59-M59)*(1-Recovery_OX!F54)</f>
        <v>3.7204311153843046E-2</v>
      </c>
      <c r="P59" s="640"/>
      <c r="Q59" s="650"/>
      <c r="S59" s="687">
        <f t="shared" si="2"/>
        <v>2042</v>
      </c>
      <c r="T59" s="688">
        <f>IF(Select2=1,Food!$W61,"")</f>
        <v>1.3870264059458262E-3</v>
      </c>
      <c r="U59" s="689">
        <f>IF(Select2=1,Paper!$W61,"")</f>
        <v>4.2521960481966423E-2</v>
      </c>
      <c r="V59" s="681">
        <f>IF(Select2=1,Nappies!$W61,"")</f>
        <v>0</v>
      </c>
      <c r="W59" s="689">
        <f>IF(Select2=1,Garden!$W61,"")</f>
        <v>0</v>
      </c>
      <c r="X59" s="681">
        <f>IF(Select2=1,Wood!$W61,"")</f>
        <v>4.0003910840111304E-2</v>
      </c>
      <c r="Y59" s="689">
        <f>IF(Select2=1,Textiles!$W61,"")</f>
        <v>5.3399671302934585E-3</v>
      </c>
      <c r="Z59" s="683">
        <f>Sludge!W61</f>
        <v>0</v>
      </c>
      <c r="AA59" s="683" t="str">
        <f>IF(Select2=2,MSW!$W61,"")</f>
        <v/>
      </c>
      <c r="AB59" s="690">
        <f>Industry!$W61</f>
        <v>0</v>
      </c>
      <c r="AC59" s="691">
        <f t="shared" si="4"/>
        <v>8.9252864858317002E-2</v>
      </c>
      <c r="AD59" s="692">
        <f>Recovery_OX!R54</f>
        <v>0</v>
      </c>
      <c r="AE59" s="648"/>
      <c r="AF59" s="694">
        <f>(AC59-AD59)*(1-Recovery_OX!U54)</f>
        <v>8.9252864858317002E-2</v>
      </c>
    </row>
    <row r="60" spans="2:32">
      <c r="B60" s="687">
        <f t="shared" si="1"/>
        <v>2043</v>
      </c>
      <c r="C60" s="688">
        <f>IF(Select2=1,Food!$K62,"")</f>
        <v>1.3896687312065202E-3</v>
      </c>
      <c r="D60" s="689">
        <f>IF(Select2=1,Paper!$K62,"")</f>
        <v>1.91892511712165E-2</v>
      </c>
      <c r="E60" s="681">
        <f>IF(Select2=1,Nappies!$K62,"")</f>
        <v>8.164836352980636E-3</v>
      </c>
      <c r="F60" s="689">
        <f>IF(Select2=1,Garden!$K62,"")</f>
        <v>0</v>
      </c>
      <c r="G60" s="681">
        <f>IF(Select2=1,Wood!$K62,"")</f>
        <v>0</v>
      </c>
      <c r="H60" s="689">
        <f>IF(Select2=1,Textiles!$K62,"")</f>
        <v>4.5432940200927025E-3</v>
      </c>
      <c r="I60" s="690">
        <f>Sludge!K62</f>
        <v>0</v>
      </c>
      <c r="J60" s="690" t="str">
        <f>IF(Select2=2,MSW!$K62,"")</f>
        <v/>
      </c>
      <c r="K60" s="690">
        <f>Industry!$K62</f>
        <v>0</v>
      </c>
      <c r="L60" s="691">
        <f t="shared" si="3"/>
        <v>3.328705027549636E-2</v>
      </c>
      <c r="M60" s="692">
        <f>Recovery_OX!C55</f>
        <v>0</v>
      </c>
      <c r="N60" s="648"/>
      <c r="O60" s="693">
        <f>(L60-M60)*(1-Recovery_OX!F55)</f>
        <v>3.328705027549636E-2</v>
      </c>
      <c r="P60" s="640"/>
      <c r="Q60" s="650"/>
      <c r="S60" s="687">
        <f t="shared" si="2"/>
        <v>2043</v>
      </c>
      <c r="T60" s="688">
        <f>IF(Select2=1,Food!$W62,"")</f>
        <v>9.2975160428625345E-4</v>
      </c>
      <c r="U60" s="689">
        <f>IF(Select2=1,Paper!$W62,"")</f>
        <v>3.9647213163670453E-2</v>
      </c>
      <c r="V60" s="681">
        <f>IF(Select2=1,Nappies!$W62,"")</f>
        <v>0</v>
      </c>
      <c r="W60" s="689">
        <f>IF(Select2=1,Garden!$W62,"")</f>
        <v>0</v>
      </c>
      <c r="X60" s="681">
        <f>IF(Select2=1,Wood!$W62,"")</f>
        <v>3.8627992978696249E-2</v>
      </c>
      <c r="Y60" s="689">
        <f>IF(Select2=1,Textiles!$W62,"")</f>
        <v>4.9789523507865214E-3</v>
      </c>
      <c r="Z60" s="683">
        <f>Sludge!W62</f>
        <v>0</v>
      </c>
      <c r="AA60" s="683" t="str">
        <f>IF(Select2=2,MSW!$W62,"")</f>
        <v/>
      </c>
      <c r="AB60" s="690">
        <f>Industry!$W62</f>
        <v>0</v>
      </c>
      <c r="AC60" s="691">
        <f t="shared" si="4"/>
        <v>8.4183910097439474E-2</v>
      </c>
      <c r="AD60" s="692">
        <f>Recovery_OX!R55</f>
        <v>0</v>
      </c>
      <c r="AE60" s="648"/>
      <c r="AF60" s="694">
        <f>(AC60-AD60)*(1-Recovery_OX!U55)</f>
        <v>8.4183910097439474E-2</v>
      </c>
    </row>
    <row r="61" spans="2:32">
      <c r="B61" s="687">
        <f t="shared" si="1"/>
        <v>2044</v>
      </c>
      <c r="C61" s="688">
        <f>IF(Select2=1,Food!$K63,"")</f>
        <v>9.3152280787664303E-4</v>
      </c>
      <c r="D61" s="689">
        <f>IF(Select2=1,Paper!$K63,"")</f>
        <v>1.7891939200665244E-2</v>
      </c>
      <c r="E61" s="681">
        <f>IF(Select2=1,Nappies!$K63,"")</f>
        <v>6.8883851642768945E-3</v>
      </c>
      <c r="F61" s="689">
        <f>IF(Select2=1,Garden!$K63,"")</f>
        <v>0</v>
      </c>
      <c r="G61" s="681">
        <f>IF(Select2=1,Wood!$K63,"")</f>
        <v>0</v>
      </c>
      <c r="H61" s="689">
        <f>IF(Select2=1,Textiles!$K63,"")</f>
        <v>4.2361392663500877E-3</v>
      </c>
      <c r="I61" s="690">
        <f>Sludge!K63</f>
        <v>0</v>
      </c>
      <c r="J61" s="690" t="str">
        <f>IF(Select2=2,MSW!$K63,"")</f>
        <v/>
      </c>
      <c r="K61" s="690">
        <f>Industry!$K63</f>
        <v>0</v>
      </c>
      <c r="L61" s="691">
        <f t="shared" si="3"/>
        <v>2.9947986439168871E-2</v>
      </c>
      <c r="M61" s="692">
        <f>Recovery_OX!C56</f>
        <v>0</v>
      </c>
      <c r="N61" s="648"/>
      <c r="O61" s="693">
        <f>(L61-M61)*(1-Recovery_OX!F56)</f>
        <v>2.9947986439168871E-2</v>
      </c>
      <c r="P61" s="640"/>
      <c r="Q61" s="650"/>
      <c r="S61" s="687">
        <f t="shared" si="2"/>
        <v>2044</v>
      </c>
      <c r="T61" s="688">
        <f>IF(Select2=1,Food!$W63,"")</f>
        <v>6.2323113818687093E-4</v>
      </c>
      <c r="U61" s="689">
        <f>IF(Select2=1,Paper!$W63,"")</f>
        <v>3.6966816530300088E-2</v>
      </c>
      <c r="V61" s="681">
        <f>IF(Select2=1,Nappies!$W63,"")</f>
        <v>0</v>
      </c>
      <c r="W61" s="689">
        <f>IF(Select2=1,Garden!$W63,"")</f>
        <v>0</v>
      </c>
      <c r="X61" s="681">
        <f>IF(Select2=1,Wood!$W63,"")</f>
        <v>3.7299399239388339E-2</v>
      </c>
      <c r="Y61" s="689">
        <f>IF(Select2=1,Textiles!$W63,"")</f>
        <v>4.6423444014795463E-3</v>
      </c>
      <c r="Z61" s="683">
        <f>Sludge!W63</f>
        <v>0</v>
      </c>
      <c r="AA61" s="683" t="str">
        <f>IF(Select2=2,MSW!$W63,"")</f>
        <v/>
      </c>
      <c r="AB61" s="690">
        <f>Industry!$W63</f>
        <v>0</v>
      </c>
      <c r="AC61" s="691">
        <f t="shared" si="4"/>
        <v>7.9531791309354852E-2</v>
      </c>
      <c r="AD61" s="692">
        <f>Recovery_OX!R56</f>
        <v>0</v>
      </c>
      <c r="AE61" s="648"/>
      <c r="AF61" s="694">
        <f>(AC61-AD61)*(1-Recovery_OX!U56)</f>
        <v>7.9531791309354852E-2</v>
      </c>
    </row>
    <row r="62" spans="2:32">
      <c r="B62" s="687">
        <f t="shared" si="1"/>
        <v>2045</v>
      </c>
      <c r="C62" s="688">
        <f>IF(Select2=1,Food!$K64,"")</f>
        <v>6.2441841145911934E-4</v>
      </c>
      <c r="D62" s="689">
        <f>IF(Select2=1,Paper!$K64,"")</f>
        <v>1.6682333536833245E-2</v>
      </c>
      <c r="E62" s="681">
        <f>IF(Select2=1,Nappies!$K64,"")</f>
        <v>5.8114882062649167E-3</v>
      </c>
      <c r="F62" s="689">
        <f>IF(Select2=1,Garden!$K64,"")</f>
        <v>0</v>
      </c>
      <c r="G62" s="681">
        <f>IF(Select2=1,Wood!$K64,"")</f>
        <v>0</v>
      </c>
      <c r="H62" s="689">
        <f>IF(Select2=1,Textiles!$K64,"")</f>
        <v>3.9497500722057389E-3</v>
      </c>
      <c r="I62" s="690">
        <f>Sludge!K64</f>
        <v>0</v>
      </c>
      <c r="J62" s="690" t="str">
        <f>IF(Select2=2,MSW!$K64,"")</f>
        <v/>
      </c>
      <c r="K62" s="690">
        <f>Industry!$K64</f>
        <v>0</v>
      </c>
      <c r="L62" s="691">
        <f t="shared" si="3"/>
        <v>2.7067990226763022E-2</v>
      </c>
      <c r="M62" s="692">
        <f>Recovery_OX!C57</f>
        <v>0</v>
      </c>
      <c r="N62" s="648"/>
      <c r="O62" s="693">
        <f>(L62-M62)*(1-Recovery_OX!F57)</f>
        <v>2.7067990226763022E-2</v>
      </c>
      <c r="P62" s="640"/>
      <c r="Q62" s="650"/>
      <c r="S62" s="687">
        <f t="shared" si="2"/>
        <v>2045</v>
      </c>
      <c r="T62" s="688">
        <f>IF(Select2=1,Food!$W64,"")</f>
        <v>4.1776432524026727E-4</v>
      </c>
      <c r="U62" s="689">
        <f>IF(Select2=1,Paper!$W64,"")</f>
        <v>3.4467631274448851E-2</v>
      </c>
      <c r="V62" s="681">
        <f>IF(Select2=1,Nappies!$W64,"")</f>
        <v>0</v>
      </c>
      <c r="W62" s="689">
        <f>IF(Select2=1,Garden!$W64,"")</f>
        <v>0</v>
      </c>
      <c r="X62" s="681">
        <f>IF(Select2=1,Wood!$W64,"")</f>
        <v>3.6016501928706743E-2</v>
      </c>
      <c r="Y62" s="689">
        <f>IF(Select2=1,Textiles!$W64,"")</f>
        <v>4.3284932298145069E-3</v>
      </c>
      <c r="Z62" s="683">
        <f>Sludge!W64</f>
        <v>0</v>
      </c>
      <c r="AA62" s="683" t="str">
        <f>IF(Select2=2,MSW!$W64,"")</f>
        <v/>
      </c>
      <c r="AB62" s="690">
        <f>Industry!$W64</f>
        <v>0</v>
      </c>
      <c r="AC62" s="691">
        <f t="shared" si="4"/>
        <v>7.5230390758210364E-2</v>
      </c>
      <c r="AD62" s="692">
        <f>Recovery_OX!R57</f>
        <v>0</v>
      </c>
      <c r="AE62" s="648"/>
      <c r="AF62" s="694">
        <f>(AC62-AD62)*(1-Recovery_OX!U57)</f>
        <v>7.5230390758210364E-2</v>
      </c>
    </row>
    <row r="63" spans="2:32">
      <c r="B63" s="687">
        <f t="shared" si="1"/>
        <v>2046</v>
      </c>
      <c r="C63" s="688">
        <f>IF(Select2=1,Food!$K65,"")</f>
        <v>4.1856017831477766E-4</v>
      </c>
      <c r="D63" s="689">
        <f>IF(Select2=1,Paper!$K65,"")</f>
        <v>1.5554504691353062E-2</v>
      </c>
      <c r="E63" s="681">
        <f>IF(Select2=1,Nappies!$K65,"")</f>
        <v>4.9029481316905377E-3</v>
      </c>
      <c r="F63" s="689">
        <f>IF(Select2=1,Garden!$K65,"")</f>
        <v>0</v>
      </c>
      <c r="G63" s="681">
        <f>IF(Select2=1,Wood!$K65,"")</f>
        <v>0</v>
      </c>
      <c r="H63" s="689">
        <f>IF(Select2=1,Textiles!$K65,"")</f>
        <v>3.6827225574977036E-3</v>
      </c>
      <c r="I63" s="690">
        <f>Sludge!K65</f>
        <v>0</v>
      </c>
      <c r="J63" s="690" t="str">
        <f>IF(Select2=2,MSW!$K65,"")</f>
        <v/>
      </c>
      <c r="K63" s="690">
        <f>Industry!$K65</f>
        <v>0</v>
      </c>
      <c r="L63" s="691">
        <f t="shared" si="3"/>
        <v>2.4558735558856081E-2</v>
      </c>
      <c r="M63" s="692">
        <f>Recovery_OX!C58</f>
        <v>0</v>
      </c>
      <c r="N63" s="648"/>
      <c r="O63" s="693">
        <f>(L63-M63)*(1-Recovery_OX!F58)</f>
        <v>2.4558735558856081E-2</v>
      </c>
      <c r="P63" s="640"/>
      <c r="Q63" s="650"/>
      <c r="S63" s="687">
        <f t="shared" si="2"/>
        <v>2046</v>
      </c>
      <c r="T63" s="688">
        <f>IF(Select2=1,Food!$W65,"")</f>
        <v>2.8003580172710374E-4</v>
      </c>
      <c r="U63" s="689">
        <f>IF(Select2=1,Paper!$W65,"")</f>
        <v>3.2137406387093087E-2</v>
      </c>
      <c r="V63" s="681">
        <f>IF(Select2=1,Nappies!$W65,"")</f>
        <v>0</v>
      </c>
      <c r="W63" s="689">
        <f>IF(Select2=1,Garden!$W65,"")</f>
        <v>0</v>
      </c>
      <c r="X63" s="681">
        <f>IF(Select2=1,Wood!$W65,"")</f>
        <v>3.4777729337010316E-2</v>
      </c>
      <c r="Y63" s="689">
        <f>IF(Select2=1,Textiles!$W65,"")</f>
        <v>4.0358603369837834E-3</v>
      </c>
      <c r="Z63" s="683">
        <f>Sludge!W65</f>
        <v>0</v>
      </c>
      <c r="AA63" s="683" t="str">
        <f>IF(Select2=2,MSW!$W65,"")</f>
        <v/>
      </c>
      <c r="AB63" s="690">
        <f>Industry!$W65</f>
        <v>0</v>
      </c>
      <c r="AC63" s="691">
        <f t="shared" si="4"/>
        <v>7.1231031862814292E-2</v>
      </c>
      <c r="AD63" s="692">
        <f>Recovery_OX!R58</f>
        <v>0</v>
      </c>
      <c r="AE63" s="648"/>
      <c r="AF63" s="694">
        <f>(AC63-AD63)*(1-Recovery_OX!U58)</f>
        <v>7.1231031862814292E-2</v>
      </c>
    </row>
    <row r="64" spans="2:32">
      <c r="B64" s="687">
        <f t="shared" si="1"/>
        <v>2047</v>
      </c>
      <c r="C64" s="688">
        <f>IF(Select2=1,Food!$K66,"")</f>
        <v>2.8056927799664712E-4</v>
      </c>
      <c r="D64" s="689">
        <f>IF(Select2=1,Paper!$K66,"")</f>
        <v>1.4502924045915674E-2</v>
      </c>
      <c r="E64" s="681">
        <f>IF(Select2=1,Nappies!$K66,"")</f>
        <v>4.1364448363042797E-3</v>
      </c>
      <c r="F64" s="689">
        <f>IF(Select2=1,Garden!$K66,"")</f>
        <v>0</v>
      </c>
      <c r="G64" s="681">
        <f>IF(Select2=1,Wood!$K66,"")</f>
        <v>0</v>
      </c>
      <c r="H64" s="689">
        <f>IF(Select2=1,Textiles!$K66,"")</f>
        <v>3.4337477530390873E-3</v>
      </c>
      <c r="I64" s="690">
        <f>Sludge!K66</f>
        <v>0</v>
      </c>
      <c r="J64" s="690" t="str">
        <f>IF(Select2=2,MSW!$K66,"")</f>
        <v/>
      </c>
      <c r="K64" s="690">
        <f>Industry!$K66</f>
        <v>0</v>
      </c>
      <c r="L64" s="691">
        <f t="shared" si="3"/>
        <v>2.2353685913255688E-2</v>
      </c>
      <c r="M64" s="692">
        <f>Recovery_OX!C59</f>
        <v>0</v>
      </c>
      <c r="N64" s="648"/>
      <c r="O64" s="693">
        <f>(L64-M64)*(1-Recovery_OX!F59)</f>
        <v>2.2353685913255688E-2</v>
      </c>
      <c r="P64" s="640"/>
      <c r="Q64" s="650"/>
      <c r="S64" s="687">
        <f t="shared" si="2"/>
        <v>2047</v>
      </c>
      <c r="T64" s="688">
        <f>IF(Select2=1,Food!$W66,"")</f>
        <v>1.8771361150533936E-4</v>
      </c>
      <c r="U64" s="689">
        <f>IF(Select2=1,Paper!$W66,"")</f>
        <v>2.9964719103131546E-2</v>
      </c>
      <c r="V64" s="681">
        <f>IF(Select2=1,Nappies!$W66,"")</f>
        <v>0</v>
      </c>
      <c r="W64" s="689">
        <f>IF(Select2=1,Garden!$W66,"")</f>
        <v>0</v>
      </c>
      <c r="X64" s="681">
        <f>IF(Select2=1,Wood!$W66,"")</f>
        <v>3.3581563812956829E-2</v>
      </c>
      <c r="Y64" s="689">
        <f>IF(Select2=1,Textiles!$W66,"")</f>
        <v>3.763011236207218E-3</v>
      </c>
      <c r="Z64" s="683">
        <f>Sludge!W66</f>
        <v>0</v>
      </c>
      <c r="AA64" s="683" t="str">
        <f>IF(Select2=2,MSW!$W66,"")</f>
        <v/>
      </c>
      <c r="AB64" s="690">
        <f>Industry!$W66</f>
        <v>0</v>
      </c>
      <c r="AC64" s="691">
        <f t="shared" si="4"/>
        <v>6.7497007763800923E-2</v>
      </c>
      <c r="AD64" s="692">
        <f>Recovery_OX!R59</f>
        <v>0</v>
      </c>
      <c r="AE64" s="648"/>
      <c r="AF64" s="694">
        <f>(AC64-AD64)*(1-Recovery_OX!U59)</f>
        <v>6.7497007763800923E-2</v>
      </c>
    </row>
    <row r="65" spans="2:32">
      <c r="B65" s="687">
        <f t="shared" si="1"/>
        <v>2048</v>
      </c>
      <c r="C65" s="688">
        <f>IF(Select2=1,Food!$K67,"")</f>
        <v>1.8807121134289864E-4</v>
      </c>
      <c r="D65" s="689">
        <f>IF(Select2=1,Paper!$K67,"")</f>
        <v>1.3522436750977144E-2</v>
      </c>
      <c r="E65" s="681">
        <f>IF(Select2=1,Nappies!$K67,"")</f>
        <v>3.4897729741817088E-3</v>
      </c>
      <c r="F65" s="689">
        <f>IF(Select2=1,Garden!$K67,"")</f>
        <v>0</v>
      </c>
      <c r="G65" s="681">
        <f>IF(Select2=1,Wood!$K67,"")</f>
        <v>0</v>
      </c>
      <c r="H65" s="689">
        <f>IF(Select2=1,Textiles!$K67,"")</f>
        <v>3.2016051840495809E-3</v>
      </c>
      <c r="I65" s="690">
        <f>Sludge!K67</f>
        <v>0</v>
      </c>
      <c r="J65" s="690" t="str">
        <f>IF(Select2=2,MSW!$K67,"")</f>
        <v/>
      </c>
      <c r="K65" s="690">
        <f>Industry!$K67</f>
        <v>0</v>
      </c>
      <c r="L65" s="691">
        <f t="shared" si="3"/>
        <v>2.0401886120551334E-2</v>
      </c>
      <c r="M65" s="692">
        <f>Recovery_OX!C60</f>
        <v>0</v>
      </c>
      <c r="N65" s="648"/>
      <c r="O65" s="693">
        <f>(L65-M65)*(1-Recovery_OX!F60)</f>
        <v>2.0401886120551334E-2</v>
      </c>
      <c r="P65" s="640"/>
      <c r="Q65" s="650"/>
      <c r="S65" s="687">
        <f t="shared" si="2"/>
        <v>2048</v>
      </c>
      <c r="T65" s="688">
        <f>IF(Select2=1,Food!$W67,"")</f>
        <v>1.2582819670577518E-4</v>
      </c>
      <c r="U65" s="689">
        <f>IF(Select2=1,Paper!$W67,"")</f>
        <v>2.7938918906977563E-2</v>
      </c>
      <c r="V65" s="681">
        <f>IF(Select2=1,Nappies!$W67,"")</f>
        <v>0</v>
      </c>
      <c r="W65" s="689">
        <f>IF(Select2=1,Garden!$W67,"")</f>
        <v>0</v>
      </c>
      <c r="X65" s="681">
        <f>IF(Select2=1,Wood!$W67,"")</f>
        <v>3.2426539904190213E-2</v>
      </c>
      <c r="Y65" s="689">
        <f>IF(Select2=1,Textiles!$W67,"")</f>
        <v>3.5086084208762521E-3</v>
      </c>
      <c r="Z65" s="683">
        <f>Sludge!W67</f>
        <v>0</v>
      </c>
      <c r="AA65" s="683" t="str">
        <f>IF(Select2=2,MSW!$W67,"")</f>
        <v/>
      </c>
      <c r="AB65" s="690">
        <f>Industry!$W67</f>
        <v>0</v>
      </c>
      <c r="AC65" s="691">
        <f t="shared" si="4"/>
        <v>6.3999895428749801E-2</v>
      </c>
      <c r="AD65" s="692">
        <f>Recovery_OX!R60</f>
        <v>0</v>
      </c>
      <c r="AE65" s="648"/>
      <c r="AF65" s="694">
        <f>(AC65-AD65)*(1-Recovery_OX!U60)</f>
        <v>6.3999895428749801E-2</v>
      </c>
    </row>
    <row r="66" spans="2:32">
      <c r="B66" s="687">
        <f t="shared" si="1"/>
        <v>2049</v>
      </c>
      <c r="C66" s="688">
        <f>IF(Select2=1,Food!$K68,"")</f>
        <v>1.2606790304535025E-4</v>
      </c>
      <c r="D66" s="689">
        <f>IF(Select2=1,Paper!$K68,"")</f>
        <v>1.2608236456680157E-2</v>
      </c>
      <c r="E66" s="681">
        <f>IF(Select2=1,Nappies!$K68,"")</f>
        <v>2.9441986762260277E-3</v>
      </c>
      <c r="F66" s="689">
        <f>IF(Select2=1,Garden!$K68,"")</f>
        <v>0</v>
      </c>
      <c r="G66" s="681">
        <f>IF(Select2=1,Wood!$K68,"")</f>
        <v>0</v>
      </c>
      <c r="H66" s="689">
        <f>IF(Select2=1,Textiles!$K68,"")</f>
        <v>2.9851568873866755E-3</v>
      </c>
      <c r="I66" s="690">
        <f>Sludge!K68</f>
        <v>0</v>
      </c>
      <c r="J66" s="690" t="str">
        <f>IF(Select2=2,MSW!$K68,"")</f>
        <v/>
      </c>
      <c r="K66" s="690">
        <f>Industry!$K68</f>
        <v>0</v>
      </c>
      <c r="L66" s="691">
        <f t="shared" si="3"/>
        <v>1.8663659923338211E-2</v>
      </c>
      <c r="M66" s="692">
        <f>Recovery_OX!C61</f>
        <v>0</v>
      </c>
      <c r="N66" s="648"/>
      <c r="O66" s="693">
        <f>(L66-M66)*(1-Recovery_OX!F61)</f>
        <v>1.8663659923338211E-2</v>
      </c>
      <c r="P66" s="640"/>
      <c r="Q66" s="650"/>
      <c r="S66" s="687">
        <f t="shared" si="2"/>
        <v>2049</v>
      </c>
      <c r="T66" s="688">
        <f>IF(Select2=1,Food!$W68,"")</f>
        <v>8.4345162608396711E-5</v>
      </c>
      <c r="U66" s="689">
        <f>IF(Select2=1,Paper!$W68,"")</f>
        <v>2.6050075323719335E-2</v>
      </c>
      <c r="V66" s="681">
        <f>IF(Select2=1,Nappies!$W68,"")</f>
        <v>0</v>
      </c>
      <c r="W66" s="689">
        <f>IF(Select2=1,Garden!$W68,"")</f>
        <v>0</v>
      </c>
      <c r="X66" s="681">
        <f>IF(Select2=1,Wood!$W68,"")</f>
        <v>3.1311242561978175E-2</v>
      </c>
      <c r="Y66" s="689">
        <f>IF(Select2=1,Textiles!$W68,"")</f>
        <v>3.2714048080949858E-3</v>
      </c>
      <c r="Z66" s="683">
        <f>Sludge!W68</f>
        <v>0</v>
      </c>
      <c r="AA66" s="683" t="str">
        <f>IF(Select2=2,MSW!$W68,"")</f>
        <v/>
      </c>
      <c r="AB66" s="690">
        <f>Industry!$W68</f>
        <v>0</v>
      </c>
      <c r="AC66" s="691">
        <f t="shared" si="4"/>
        <v>6.0717067856400894E-2</v>
      </c>
      <c r="AD66" s="692">
        <f>Recovery_OX!R61</f>
        <v>0</v>
      </c>
      <c r="AE66" s="648"/>
      <c r="AF66" s="694">
        <f>(AC66-AD66)*(1-Recovery_OX!U61)</f>
        <v>6.0717067856400894E-2</v>
      </c>
    </row>
    <row r="67" spans="2:32">
      <c r="B67" s="687">
        <f t="shared" si="1"/>
        <v>2050</v>
      </c>
      <c r="C67" s="688">
        <f>IF(Select2=1,Food!$K69,"")</f>
        <v>8.4505842572975683E-5</v>
      </c>
      <c r="D67" s="689">
        <f>IF(Select2=1,Paper!$K69,"")</f>
        <v>1.1755841752121451E-2</v>
      </c>
      <c r="E67" s="681">
        <f>IF(Select2=1,Nappies!$K69,"")</f>
        <v>2.4839168362015473E-3</v>
      </c>
      <c r="F67" s="689">
        <f>IF(Select2=1,Garden!$K69,"")</f>
        <v>0</v>
      </c>
      <c r="G67" s="681">
        <f>IF(Select2=1,Wood!$K69,"")</f>
        <v>0</v>
      </c>
      <c r="H67" s="689">
        <f>IF(Select2=1,Textiles!$K69,"")</f>
        <v>2.7833418332490131E-3</v>
      </c>
      <c r="I67" s="690">
        <f>Sludge!K69</f>
        <v>0</v>
      </c>
      <c r="J67" s="690" t="str">
        <f>IF(Select2=2,MSW!$K69,"")</f>
        <v/>
      </c>
      <c r="K67" s="690">
        <f>Industry!$K69</f>
        <v>0</v>
      </c>
      <c r="L67" s="691">
        <f t="shared" si="3"/>
        <v>1.7107606264144988E-2</v>
      </c>
      <c r="M67" s="692">
        <f>Recovery_OX!C62</f>
        <v>0</v>
      </c>
      <c r="N67" s="648"/>
      <c r="O67" s="693">
        <f>(L67-M67)*(1-Recovery_OX!F62)</f>
        <v>1.7107606264144988E-2</v>
      </c>
      <c r="P67" s="640"/>
      <c r="Q67" s="650"/>
      <c r="S67" s="687">
        <f t="shared" si="2"/>
        <v>2050</v>
      </c>
      <c r="T67" s="688">
        <f>IF(Select2=1,Food!$W69,"")</f>
        <v>5.6538253282543966E-5</v>
      </c>
      <c r="U67" s="689">
        <f>IF(Select2=1,Paper!$W69,"")</f>
        <v>2.4288929239920352E-2</v>
      </c>
      <c r="V67" s="681">
        <f>IF(Select2=1,Nappies!$W69,"")</f>
        <v>0</v>
      </c>
      <c r="W67" s="689">
        <f>IF(Select2=1,Garden!$W69,"")</f>
        <v>0</v>
      </c>
      <c r="X67" s="681">
        <f>IF(Select2=1,Wood!$W69,"")</f>
        <v>3.0234305407600571E-2</v>
      </c>
      <c r="Y67" s="689">
        <f>IF(Select2=1,Textiles!$W69,"")</f>
        <v>3.0502376254783695E-3</v>
      </c>
      <c r="Z67" s="683">
        <f>Sludge!W69</f>
        <v>0</v>
      </c>
      <c r="AA67" s="683" t="str">
        <f>IF(Select2=2,MSW!$W69,"")</f>
        <v/>
      </c>
      <c r="AB67" s="690">
        <f>Industry!$W69</f>
        <v>0</v>
      </c>
      <c r="AC67" s="691">
        <f t="shared" si="4"/>
        <v>5.7630010526281833E-2</v>
      </c>
      <c r="AD67" s="692">
        <f>Recovery_OX!R62</f>
        <v>0</v>
      </c>
      <c r="AE67" s="648"/>
      <c r="AF67" s="694">
        <f>(AC67-AD67)*(1-Recovery_OX!U62)</f>
        <v>5.7630010526281833E-2</v>
      </c>
    </row>
    <row r="68" spans="2:32">
      <c r="B68" s="687">
        <f t="shared" si="1"/>
        <v>2051</v>
      </c>
      <c r="C68" s="688">
        <f>IF(Select2=1,Food!$K70,"")</f>
        <v>5.6645960283797552E-5</v>
      </c>
      <c r="D68" s="689">
        <f>IF(Select2=1,Paper!$K70,"")</f>
        <v>1.0961074197470356E-2</v>
      </c>
      <c r="E68" s="681">
        <f>IF(Select2=1,Nappies!$K70,"")</f>
        <v>2.0955932420546478E-3</v>
      </c>
      <c r="F68" s="689">
        <f>IF(Select2=1,Garden!$K70,"")</f>
        <v>0</v>
      </c>
      <c r="G68" s="681">
        <f>IF(Select2=1,Wood!$K70,"")</f>
        <v>0</v>
      </c>
      <c r="H68" s="689">
        <f>IF(Select2=1,Textiles!$K70,"")</f>
        <v>2.5951707240070721E-3</v>
      </c>
      <c r="I68" s="690">
        <f>Sludge!K70</f>
        <v>0</v>
      </c>
      <c r="J68" s="690" t="str">
        <f>IF(Select2=2,MSW!$K70,"")</f>
        <v/>
      </c>
      <c r="K68" s="690">
        <f>Industry!$K70</f>
        <v>0</v>
      </c>
      <c r="L68" s="691">
        <f t="shared" si="3"/>
        <v>1.5708484123815876E-2</v>
      </c>
      <c r="M68" s="692">
        <f>Recovery_OX!C63</f>
        <v>0</v>
      </c>
      <c r="N68" s="648"/>
      <c r="O68" s="693">
        <f>(L68-M68)*(1-Recovery_OX!F63)</f>
        <v>1.5708484123815876E-2</v>
      </c>
      <c r="P68" s="640"/>
      <c r="Q68" s="650"/>
      <c r="S68" s="687">
        <f t="shared" si="2"/>
        <v>2051</v>
      </c>
      <c r="T68" s="688">
        <f>IF(Select2=1,Food!$W70,"")</f>
        <v>3.7898724543129502E-5</v>
      </c>
      <c r="U68" s="689">
        <f>IF(Select2=1,Paper!$W70,"")</f>
        <v>2.2646847515434616E-2</v>
      </c>
      <c r="V68" s="681">
        <f>IF(Select2=1,Nappies!$W70,"")</f>
        <v>0</v>
      </c>
      <c r="W68" s="689">
        <f>IF(Select2=1,Garden!$W70,"")</f>
        <v>0</v>
      </c>
      <c r="X68" s="681">
        <f>IF(Select2=1,Wood!$W70,"")</f>
        <v>2.9194409058364543E-2</v>
      </c>
      <c r="Y68" s="689">
        <f>IF(Select2=1,Textiles!$W70,"")</f>
        <v>2.8440227112406262E-3</v>
      </c>
      <c r="Z68" s="683">
        <f>Sludge!W70</f>
        <v>0</v>
      </c>
      <c r="AA68" s="683" t="str">
        <f>IF(Select2=2,MSW!$W70,"")</f>
        <v/>
      </c>
      <c r="AB68" s="690">
        <f>Industry!$W70</f>
        <v>0</v>
      </c>
      <c r="AC68" s="691">
        <f t="shared" si="4"/>
        <v>5.4723178009582915E-2</v>
      </c>
      <c r="AD68" s="692">
        <f>Recovery_OX!R63</f>
        <v>0</v>
      </c>
      <c r="AE68" s="648"/>
      <c r="AF68" s="694">
        <f>(AC68-AD68)*(1-Recovery_OX!U63)</f>
        <v>5.4723178009582915E-2</v>
      </c>
    </row>
    <row r="69" spans="2:32">
      <c r="B69" s="687">
        <f t="shared" si="1"/>
        <v>2052</v>
      </c>
      <c r="C69" s="688">
        <f>IF(Select2=1,Food!$K71,"")</f>
        <v>3.7970922705168169E-5</v>
      </c>
      <c r="D69" s="689">
        <f>IF(Select2=1,Paper!$K71,"")</f>
        <v>1.0220037841251911E-2</v>
      </c>
      <c r="E69" s="681">
        <f>IF(Select2=1,Nappies!$K71,"")</f>
        <v>1.7679782882186557E-3</v>
      </c>
      <c r="F69" s="689">
        <f>IF(Select2=1,Garden!$K71,"")</f>
        <v>0</v>
      </c>
      <c r="G69" s="681">
        <f>IF(Select2=1,Wood!$K71,"")</f>
        <v>0</v>
      </c>
      <c r="H69" s="689">
        <f>IF(Select2=1,Textiles!$K71,"")</f>
        <v>2.4197211446650392E-3</v>
      </c>
      <c r="I69" s="690">
        <f>Sludge!K71</f>
        <v>0</v>
      </c>
      <c r="J69" s="690" t="str">
        <f>IF(Select2=2,MSW!$K71,"")</f>
        <v/>
      </c>
      <c r="K69" s="690">
        <f>Industry!$K71</f>
        <v>0</v>
      </c>
      <c r="L69" s="691">
        <f t="shared" si="3"/>
        <v>1.4445708196840774E-2</v>
      </c>
      <c r="M69" s="692">
        <f>Recovery_OX!C64</f>
        <v>0</v>
      </c>
      <c r="N69" s="648"/>
      <c r="O69" s="693">
        <f>(L69-M69)*(1-Recovery_OX!F64)</f>
        <v>1.4445708196840774E-2</v>
      </c>
      <c r="P69" s="640"/>
      <c r="Q69" s="650"/>
      <c r="S69" s="687">
        <f t="shared" si="2"/>
        <v>2052</v>
      </c>
      <c r="T69" s="688">
        <f>IF(Select2=1,Food!$W71,"")</f>
        <v>2.5404274780442584E-5</v>
      </c>
      <c r="U69" s="689">
        <f>IF(Select2=1,Paper!$W71,"")</f>
        <v>2.1115780663743616E-2</v>
      </c>
      <c r="V69" s="681">
        <f>IF(Select2=1,Nappies!$W71,"")</f>
        <v>0</v>
      </c>
      <c r="W69" s="689">
        <f>IF(Select2=1,Garden!$W71,"")</f>
        <v>0</v>
      </c>
      <c r="X69" s="681">
        <f>IF(Select2=1,Wood!$W71,"")</f>
        <v>2.8190279511195758E-2</v>
      </c>
      <c r="Y69" s="689">
        <f>IF(Select2=1,Textiles!$W71,"")</f>
        <v>2.6517491996329188E-3</v>
      </c>
      <c r="Z69" s="683">
        <f>Sludge!W71</f>
        <v>0</v>
      </c>
      <c r="AA69" s="683" t="str">
        <f>IF(Select2=2,MSW!$W71,"")</f>
        <v/>
      </c>
      <c r="AB69" s="690">
        <f>Industry!$W71</f>
        <v>0</v>
      </c>
      <c r="AC69" s="691">
        <f t="shared" si="4"/>
        <v>5.1983213649352732E-2</v>
      </c>
      <c r="AD69" s="692">
        <f>Recovery_OX!R64</f>
        <v>0</v>
      </c>
      <c r="AE69" s="648"/>
      <c r="AF69" s="694">
        <f>(AC69-AD69)*(1-Recovery_OX!U64)</f>
        <v>5.1983213649352732E-2</v>
      </c>
    </row>
    <row r="70" spans="2:32">
      <c r="B70" s="687">
        <f t="shared" si="1"/>
        <v>2053</v>
      </c>
      <c r="C70" s="688">
        <f>IF(Select2=1,Food!$K72,"")</f>
        <v>2.5452670655744026E-5</v>
      </c>
      <c r="D70" s="689">
        <f>IF(Select2=1,Paper!$K72,"")</f>
        <v>9.5291001223882111E-3</v>
      </c>
      <c r="E70" s="681">
        <f>IF(Select2=1,Nappies!$K72,"")</f>
        <v>1.4915810782763807E-3</v>
      </c>
      <c r="F70" s="689">
        <f>IF(Select2=1,Garden!$K72,"")</f>
        <v>0</v>
      </c>
      <c r="G70" s="681">
        <f>IF(Select2=1,Wood!$K72,"")</f>
        <v>0</v>
      </c>
      <c r="H70" s="689">
        <f>IF(Select2=1,Textiles!$K72,"")</f>
        <v>2.2561330411814298E-3</v>
      </c>
      <c r="I70" s="690">
        <f>Sludge!K72</f>
        <v>0</v>
      </c>
      <c r="J70" s="690" t="str">
        <f>IF(Select2=2,MSW!$K72,"")</f>
        <v/>
      </c>
      <c r="K70" s="690">
        <f>Industry!$K72</f>
        <v>0</v>
      </c>
      <c r="L70" s="691">
        <f t="shared" si="3"/>
        <v>1.3302266912501765E-2</v>
      </c>
      <c r="M70" s="692">
        <f>Recovery_OX!C65</f>
        <v>0</v>
      </c>
      <c r="N70" s="648"/>
      <c r="O70" s="693">
        <f>(L70-M70)*(1-Recovery_OX!F65)</f>
        <v>1.3302266912501765E-2</v>
      </c>
      <c r="P70" s="640"/>
      <c r="Q70" s="650"/>
      <c r="S70" s="687">
        <f t="shared" si="2"/>
        <v>2053</v>
      </c>
      <c r="T70" s="688">
        <f>IF(Select2=1,Food!$W72,"")</f>
        <v>1.7028994640328305E-5</v>
      </c>
      <c r="U70" s="689">
        <f>IF(Select2=1,Paper!$W72,"")</f>
        <v>1.9688223393364068E-2</v>
      </c>
      <c r="V70" s="681">
        <f>IF(Select2=1,Nappies!$W72,"")</f>
        <v>0</v>
      </c>
      <c r="W70" s="689">
        <f>IF(Select2=1,Garden!$W72,"")</f>
        <v>0</v>
      </c>
      <c r="X70" s="681">
        <f>IF(Select2=1,Wood!$W72,"")</f>
        <v>2.7220686581825332E-2</v>
      </c>
      <c r="Y70" s="689">
        <f>IF(Select2=1,Textiles!$W72,"")</f>
        <v>2.4724745656782782E-3</v>
      </c>
      <c r="Z70" s="683">
        <f>Sludge!W72</f>
        <v>0</v>
      </c>
      <c r="AA70" s="683" t="str">
        <f>IF(Select2=2,MSW!$W72,"")</f>
        <v/>
      </c>
      <c r="AB70" s="690">
        <f>Industry!$W72</f>
        <v>0</v>
      </c>
      <c r="AC70" s="691">
        <f t="shared" si="4"/>
        <v>4.9398413535508008E-2</v>
      </c>
      <c r="AD70" s="692">
        <f>Recovery_OX!R65</f>
        <v>0</v>
      </c>
      <c r="AE70" s="648"/>
      <c r="AF70" s="694">
        <f>(AC70-AD70)*(1-Recovery_OX!U65)</f>
        <v>4.9398413535508008E-2</v>
      </c>
    </row>
    <row r="71" spans="2:32">
      <c r="B71" s="687">
        <f t="shared" si="1"/>
        <v>2054</v>
      </c>
      <c r="C71" s="688">
        <f>IF(Select2=1,Food!$K73,"")</f>
        <v>1.7061435365688302E-5</v>
      </c>
      <c r="D71" s="689">
        <f>IF(Select2=1,Paper!$K73,"")</f>
        <v>8.8848740633797833E-3</v>
      </c>
      <c r="E71" s="681">
        <f>IF(Select2=1,Nappies!$K73,"")</f>
        <v>1.258394476842679E-3</v>
      </c>
      <c r="F71" s="689">
        <f>IF(Select2=1,Garden!$K73,"")</f>
        <v>0</v>
      </c>
      <c r="G71" s="681">
        <f>IF(Select2=1,Wood!$K73,"")</f>
        <v>0</v>
      </c>
      <c r="H71" s="689">
        <f>IF(Select2=1,Textiles!$K73,"")</f>
        <v>2.1036045044831773E-3</v>
      </c>
      <c r="I71" s="690">
        <f>Sludge!K73</f>
        <v>0</v>
      </c>
      <c r="J71" s="690" t="str">
        <f>IF(Select2=2,MSW!$K73,"")</f>
        <v/>
      </c>
      <c r="K71" s="690">
        <f>Industry!$K73</f>
        <v>0</v>
      </c>
      <c r="L71" s="691">
        <f t="shared" si="3"/>
        <v>1.2263934480071329E-2</v>
      </c>
      <c r="M71" s="692">
        <f>Recovery_OX!C66</f>
        <v>0</v>
      </c>
      <c r="N71" s="648"/>
      <c r="O71" s="693">
        <f>(L71-M71)*(1-Recovery_OX!F66)</f>
        <v>1.2263934480071329E-2</v>
      </c>
      <c r="P71" s="640"/>
      <c r="Q71" s="650"/>
      <c r="S71" s="687">
        <f t="shared" si="2"/>
        <v>2054</v>
      </c>
      <c r="T71" s="688">
        <f>IF(Select2=1,Food!$W73,"")</f>
        <v>1.1414876471245526E-5</v>
      </c>
      <c r="U71" s="689">
        <f>IF(Select2=1,Paper!$W73,"")</f>
        <v>1.8357177816900376E-2</v>
      </c>
      <c r="V71" s="681">
        <f>IF(Select2=1,Nappies!$W73,"")</f>
        <v>0</v>
      </c>
      <c r="W71" s="689">
        <f>IF(Select2=1,Garden!$W73,"")</f>
        <v>0</v>
      </c>
      <c r="X71" s="681">
        <f>IF(Select2=1,Wood!$W73,"")</f>
        <v>2.6284442397660205E-2</v>
      </c>
      <c r="Y71" s="689">
        <f>IF(Select2=1,Textiles!$W73,"")</f>
        <v>2.3053200049130704E-3</v>
      </c>
      <c r="Z71" s="683">
        <f>Sludge!W73</f>
        <v>0</v>
      </c>
      <c r="AA71" s="683" t="str">
        <f>IF(Select2=2,MSW!$W73,"")</f>
        <v/>
      </c>
      <c r="AB71" s="690">
        <f>Industry!$W73</f>
        <v>0</v>
      </c>
      <c r="AC71" s="691">
        <f t="shared" si="4"/>
        <v>4.6958355095944898E-2</v>
      </c>
      <c r="AD71" s="692">
        <f>Recovery_OX!R66</f>
        <v>0</v>
      </c>
      <c r="AE71" s="648"/>
      <c r="AF71" s="694">
        <f>(AC71-AD71)*(1-Recovery_OX!U66)</f>
        <v>4.6958355095944898E-2</v>
      </c>
    </row>
    <row r="72" spans="2:32">
      <c r="B72" s="687">
        <f t="shared" si="1"/>
        <v>2055</v>
      </c>
      <c r="C72" s="688">
        <f>IF(Select2=1,Food!$K74,"")</f>
        <v>1.1436622139762268E-5</v>
      </c>
      <c r="D72" s="689">
        <f>IF(Select2=1,Paper!$K74,"")</f>
        <v>8.2842016673379607E-3</v>
      </c>
      <c r="E72" s="681">
        <f>IF(Select2=1,Nappies!$K74,"")</f>
        <v>1.0616631455113807E-3</v>
      </c>
      <c r="F72" s="689">
        <f>IF(Select2=1,Garden!$K74,"")</f>
        <v>0</v>
      </c>
      <c r="G72" s="681">
        <f>IF(Select2=1,Wood!$K74,"")</f>
        <v>0</v>
      </c>
      <c r="H72" s="689">
        <f>IF(Select2=1,Textiles!$K74,"")</f>
        <v>1.961387839506429E-3</v>
      </c>
      <c r="I72" s="690">
        <f>Sludge!K74</f>
        <v>0</v>
      </c>
      <c r="J72" s="690" t="str">
        <f>IF(Select2=2,MSW!$K74,"")</f>
        <v/>
      </c>
      <c r="K72" s="690">
        <f>Industry!$K74</f>
        <v>0</v>
      </c>
      <c r="L72" s="691">
        <f t="shared" si="3"/>
        <v>1.131868927449553E-2</v>
      </c>
      <c r="M72" s="692">
        <f>Recovery_OX!C67</f>
        <v>0</v>
      </c>
      <c r="N72" s="648"/>
      <c r="O72" s="693">
        <f>(L72-M72)*(1-Recovery_OX!F67)</f>
        <v>1.131868927449553E-2</v>
      </c>
      <c r="P72" s="640"/>
      <c r="Q72" s="650"/>
      <c r="S72" s="687">
        <f t="shared" si="2"/>
        <v>2055</v>
      </c>
      <c r="T72" s="688">
        <f>IF(Select2=1,Food!$W74,"")</f>
        <v>7.6516205216964364E-6</v>
      </c>
      <c r="U72" s="689">
        <f>IF(Select2=1,Paper!$W74,"")</f>
        <v>1.7116119147392479E-2</v>
      </c>
      <c r="V72" s="681">
        <f>IF(Select2=1,Nappies!$W74,"")</f>
        <v>0</v>
      </c>
      <c r="W72" s="689">
        <f>IF(Select2=1,Garden!$W74,"")</f>
        <v>0</v>
      </c>
      <c r="X72" s="681">
        <f>IF(Select2=1,Wood!$W74,"")</f>
        <v>2.5380399942490708E-2</v>
      </c>
      <c r="Y72" s="689">
        <f>IF(Select2=1,Textiles!$W74,"")</f>
        <v>2.1494661254864971E-3</v>
      </c>
      <c r="Z72" s="683">
        <f>Sludge!W74</f>
        <v>0</v>
      </c>
      <c r="AA72" s="683" t="str">
        <f>IF(Select2=2,MSW!$W74,"")</f>
        <v/>
      </c>
      <c r="AB72" s="690">
        <f>Industry!$W74</f>
        <v>0</v>
      </c>
      <c r="AC72" s="691">
        <f t="shared" si="4"/>
        <v>4.465363683589138E-2</v>
      </c>
      <c r="AD72" s="692">
        <f>Recovery_OX!R67</f>
        <v>0</v>
      </c>
      <c r="AE72" s="648"/>
      <c r="AF72" s="694">
        <f>(AC72-AD72)*(1-Recovery_OX!U67)</f>
        <v>4.465363683589138E-2</v>
      </c>
    </row>
    <row r="73" spans="2:32">
      <c r="B73" s="687">
        <f t="shared" si="1"/>
        <v>2056</v>
      </c>
      <c r="C73" s="688">
        <f>IF(Select2=1,Food!$K75,"")</f>
        <v>7.6661970792176549E-6</v>
      </c>
      <c r="D73" s="689">
        <f>IF(Select2=1,Paper!$K75,"")</f>
        <v>7.7241384374804678E-3</v>
      </c>
      <c r="E73" s="681">
        <f>IF(Select2=1,Nappies!$K75,"")</f>
        <v>8.95687842944999E-4</v>
      </c>
      <c r="F73" s="689">
        <f>IF(Select2=1,Garden!$K75,"")</f>
        <v>0</v>
      </c>
      <c r="G73" s="681">
        <f>IF(Select2=1,Wood!$K75,"")</f>
        <v>0</v>
      </c>
      <c r="H73" s="689">
        <f>IF(Select2=1,Textiles!$K75,"")</f>
        <v>1.8287858999944744E-3</v>
      </c>
      <c r="I73" s="690">
        <f>Sludge!K75</f>
        <v>0</v>
      </c>
      <c r="J73" s="690" t="str">
        <f>IF(Select2=2,MSW!$K75,"")</f>
        <v/>
      </c>
      <c r="K73" s="690">
        <f>Industry!$K75</f>
        <v>0</v>
      </c>
      <c r="L73" s="691">
        <f t="shared" si="3"/>
        <v>1.0456278377499158E-2</v>
      </c>
      <c r="M73" s="692">
        <f>Recovery_OX!C68</f>
        <v>0</v>
      </c>
      <c r="N73" s="648"/>
      <c r="O73" s="693">
        <f>(L73-M73)*(1-Recovery_OX!F68)</f>
        <v>1.0456278377499158E-2</v>
      </c>
      <c r="P73" s="640"/>
      <c r="Q73" s="650"/>
      <c r="S73" s="687">
        <f t="shared" si="2"/>
        <v>2056</v>
      </c>
      <c r="T73" s="688">
        <f>IF(Select2=1,Food!$W75,"")</f>
        <v>5.1290346203507972E-6</v>
      </c>
      <c r="U73" s="689">
        <f>IF(Select2=1,Paper!$W75,"")</f>
        <v>1.5958963713802614E-2</v>
      </c>
      <c r="V73" s="681">
        <f>IF(Select2=1,Nappies!$W75,"")</f>
        <v>0</v>
      </c>
      <c r="W73" s="689">
        <f>IF(Select2=1,Garden!$W75,"")</f>
        <v>0</v>
      </c>
      <c r="X73" s="681">
        <f>IF(Select2=1,Wood!$W75,"")</f>
        <v>2.4507451651252253E-2</v>
      </c>
      <c r="Y73" s="689">
        <f>IF(Select2=1,Textiles!$W75,"")</f>
        <v>2.004148931500793E-3</v>
      </c>
      <c r="Z73" s="683">
        <f>Sludge!W75</f>
        <v>0</v>
      </c>
      <c r="AA73" s="683" t="str">
        <f>IF(Select2=2,MSW!$W75,"")</f>
        <v/>
      </c>
      <c r="AB73" s="690">
        <f>Industry!$W75</f>
        <v>0</v>
      </c>
      <c r="AC73" s="691">
        <f t="shared" si="4"/>
        <v>4.2475693331176012E-2</v>
      </c>
      <c r="AD73" s="692">
        <f>Recovery_OX!R68</f>
        <v>0</v>
      </c>
      <c r="AE73" s="648"/>
      <c r="AF73" s="694">
        <f>(AC73-AD73)*(1-Recovery_OX!U68)</f>
        <v>4.2475693331176012E-2</v>
      </c>
    </row>
    <row r="74" spans="2:32">
      <c r="B74" s="687">
        <f t="shared" si="1"/>
        <v>2057</v>
      </c>
      <c r="C74" s="688">
        <f>IF(Select2=1,Food!$K76,"")</f>
        <v>5.1388055790594624E-6</v>
      </c>
      <c r="D74" s="689">
        <f>IF(Select2=1,Paper!$K76,"")</f>
        <v>7.2019389432047762E-3</v>
      </c>
      <c r="E74" s="681">
        <f>IF(Select2=1,Nappies!$K76,"")</f>
        <v>7.556603197458032E-4</v>
      </c>
      <c r="F74" s="689">
        <f>IF(Select2=1,Garden!$K76,"")</f>
        <v>0</v>
      </c>
      <c r="G74" s="681">
        <f>IF(Select2=1,Wood!$K76,"")</f>
        <v>0</v>
      </c>
      <c r="H74" s="689">
        <f>IF(Select2=1,Textiles!$K76,"")</f>
        <v>1.7051486710859855E-3</v>
      </c>
      <c r="I74" s="690">
        <f>Sludge!K76</f>
        <v>0</v>
      </c>
      <c r="J74" s="690" t="str">
        <f>IF(Select2=2,MSW!$K76,"")</f>
        <v/>
      </c>
      <c r="K74" s="690">
        <f>Industry!$K76</f>
        <v>0</v>
      </c>
      <c r="L74" s="691">
        <f t="shared" si="3"/>
        <v>9.6678867396156245E-3</v>
      </c>
      <c r="M74" s="692">
        <f>Recovery_OX!C69</f>
        <v>0</v>
      </c>
      <c r="N74" s="648"/>
      <c r="O74" s="693">
        <f>(L74-M74)*(1-Recovery_OX!F69)</f>
        <v>9.6678867396156245E-3</v>
      </c>
      <c r="P74" s="640"/>
      <c r="Q74" s="650"/>
      <c r="S74" s="687">
        <f t="shared" si="2"/>
        <v>2057</v>
      </c>
      <c r="T74" s="688">
        <f>IF(Select2=1,Food!$W76,"")</f>
        <v>3.438094722831934E-6</v>
      </c>
      <c r="U74" s="689">
        <f>IF(Select2=1,Paper!$W76,"")</f>
        <v>1.4880039138852838E-2</v>
      </c>
      <c r="V74" s="681">
        <f>IF(Select2=1,Nappies!$W76,"")</f>
        <v>0</v>
      </c>
      <c r="W74" s="689">
        <f>IF(Select2=1,Garden!$W76,"")</f>
        <v>0</v>
      </c>
      <c r="X74" s="681">
        <f>IF(Select2=1,Wood!$W76,"")</f>
        <v>2.3664528053119617E-2</v>
      </c>
      <c r="Y74" s="689">
        <f>IF(Select2=1,Textiles!$W76,"")</f>
        <v>1.8686560779024493E-3</v>
      </c>
      <c r="Z74" s="683">
        <f>Sludge!W76</f>
        <v>0</v>
      </c>
      <c r="AA74" s="683" t="str">
        <f>IF(Select2=2,MSW!$W76,"")</f>
        <v/>
      </c>
      <c r="AB74" s="690">
        <f>Industry!$W76</f>
        <v>0</v>
      </c>
      <c r="AC74" s="691">
        <f t="shared" si="4"/>
        <v>4.041666136459774E-2</v>
      </c>
      <c r="AD74" s="692">
        <f>Recovery_OX!R69</f>
        <v>0</v>
      </c>
      <c r="AE74" s="648"/>
      <c r="AF74" s="694">
        <f>(AC74-AD74)*(1-Recovery_OX!U69)</f>
        <v>4.041666136459774E-2</v>
      </c>
    </row>
    <row r="75" spans="2:32">
      <c r="B75" s="687">
        <f t="shared" si="1"/>
        <v>2058</v>
      </c>
      <c r="C75" s="688">
        <f>IF(Select2=1,Food!$K77,"")</f>
        <v>3.4446443923233388E-6</v>
      </c>
      <c r="D75" s="689">
        <f>IF(Select2=1,Paper!$K77,"")</f>
        <v>6.7150433619841098E-3</v>
      </c>
      <c r="E75" s="681">
        <f>IF(Select2=1,Nappies!$K77,"")</f>
        <v>6.3752402506750763E-4</v>
      </c>
      <c r="F75" s="689">
        <f>IF(Select2=1,Garden!$K77,"")</f>
        <v>0</v>
      </c>
      <c r="G75" s="681">
        <f>IF(Select2=1,Wood!$K77,"")</f>
        <v>0</v>
      </c>
      <c r="H75" s="689">
        <f>IF(Select2=1,Textiles!$K77,"")</f>
        <v>1.589870082941413E-3</v>
      </c>
      <c r="I75" s="690">
        <f>Sludge!K77</f>
        <v>0</v>
      </c>
      <c r="J75" s="690" t="str">
        <f>IF(Select2=2,MSW!$K77,"")</f>
        <v/>
      </c>
      <c r="K75" s="690">
        <f>Industry!$K77</f>
        <v>0</v>
      </c>
      <c r="L75" s="691">
        <f t="shared" si="3"/>
        <v>8.9458821143853541E-3</v>
      </c>
      <c r="M75" s="692">
        <f>Recovery_OX!C70</f>
        <v>0</v>
      </c>
      <c r="N75" s="648"/>
      <c r="O75" s="693">
        <f>(L75-M75)*(1-Recovery_OX!F70)</f>
        <v>8.9458821143853541E-3</v>
      </c>
      <c r="P75" s="640"/>
      <c r="Q75" s="650"/>
      <c r="S75" s="687">
        <f t="shared" si="2"/>
        <v>2058</v>
      </c>
      <c r="T75" s="688">
        <f>IF(Select2=1,Food!$W77,"")</f>
        <v>2.3046238128835904E-6</v>
      </c>
      <c r="U75" s="689">
        <f>IF(Select2=1,Paper!$W77,"")</f>
        <v>1.3874056533025017E-2</v>
      </c>
      <c r="V75" s="681">
        <f>IF(Select2=1,Nappies!$W77,"")</f>
        <v>0</v>
      </c>
      <c r="W75" s="689">
        <f>IF(Select2=1,Garden!$W77,"")</f>
        <v>0</v>
      </c>
      <c r="X75" s="681">
        <f>IF(Select2=1,Wood!$W77,"")</f>
        <v>2.2850596461271428E-2</v>
      </c>
      <c r="Y75" s="689">
        <f>IF(Select2=1,Textiles!$W77,"")</f>
        <v>1.7423233785659319E-3</v>
      </c>
      <c r="Z75" s="683">
        <f>Sludge!W77</f>
        <v>0</v>
      </c>
      <c r="AA75" s="683" t="str">
        <f>IF(Select2=2,MSW!$W77,"")</f>
        <v/>
      </c>
      <c r="AB75" s="690">
        <f>Industry!$W77</f>
        <v>0</v>
      </c>
      <c r="AC75" s="691">
        <f t="shared" si="4"/>
        <v>3.8469280996675265E-2</v>
      </c>
      <c r="AD75" s="692">
        <f>Recovery_OX!R70</f>
        <v>0</v>
      </c>
      <c r="AE75" s="648"/>
      <c r="AF75" s="694">
        <f>(AC75-AD75)*(1-Recovery_OX!U70)</f>
        <v>3.8469280996675265E-2</v>
      </c>
    </row>
    <row r="76" spans="2:32">
      <c r="B76" s="687">
        <f t="shared" si="1"/>
        <v>2059</v>
      </c>
      <c r="C76" s="688">
        <f>IF(Select2=1,Food!$K78,"")</f>
        <v>2.3090141876385876E-6</v>
      </c>
      <c r="D76" s="689">
        <f>IF(Select2=1,Paper!$K78,"")</f>
        <v>6.2610649311144462E-3</v>
      </c>
      <c r="E76" s="681">
        <f>IF(Select2=1,Nappies!$K78,"")</f>
        <v>5.3785658968436717E-4</v>
      </c>
      <c r="F76" s="689">
        <f>IF(Select2=1,Garden!$K78,"")</f>
        <v>0</v>
      </c>
      <c r="G76" s="681">
        <f>IF(Select2=1,Wood!$K78,"")</f>
        <v>0</v>
      </c>
      <c r="H76" s="689">
        <f>IF(Select2=1,Textiles!$K78,"")</f>
        <v>1.4823850397879309E-3</v>
      </c>
      <c r="I76" s="690">
        <f>Sludge!K78</f>
        <v>0</v>
      </c>
      <c r="J76" s="690" t="str">
        <f>IF(Select2=2,MSW!$K78,"")</f>
        <v/>
      </c>
      <c r="K76" s="690">
        <f>Industry!$K78</f>
        <v>0</v>
      </c>
      <c r="L76" s="691">
        <f t="shared" si="3"/>
        <v>8.283615574774382E-3</v>
      </c>
      <c r="M76" s="692">
        <f>Recovery_OX!C71</f>
        <v>0</v>
      </c>
      <c r="N76" s="648"/>
      <c r="O76" s="693">
        <f>(L76-M76)*(1-Recovery_OX!F71)</f>
        <v>8.283615574774382E-3</v>
      </c>
      <c r="P76" s="640"/>
      <c r="Q76" s="650"/>
      <c r="S76" s="687">
        <f t="shared" si="2"/>
        <v>2059</v>
      </c>
      <c r="T76" s="688">
        <f>IF(Select2=1,Food!$W78,"")</f>
        <v>1.5448355403469591E-6</v>
      </c>
      <c r="U76" s="689">
        <f>IF(Select2=1,Paper!$W78,"")</f>
        <v>1.2936084568418273E-2</v>
      </c>
      <c r="V76" s="681">
        <f>IF(Select2=1,Nappies!$W78,"")</f>
        <v>0</v>
      </c>
      <c r="W76" s="689">
        <f>IF(Select2=1,Garden!$W78,"")</f>
        <v>0</v>
      </c>
      <c r="X76" s="681">
        <f>IF(Select2=1,Wood!$W78,"")</f>
        <v>2.2064659707719668E-2</v>
      </c>
      <c r="Y76" s="689">
        <f>IF(Select2=1,Textiles!$W78,"")</f>
        <v>1.6245315504525267E-3</v>
      </c>
      <c r="Z76" s="683">
        <f>Sludge!W78</f>
        <v>0</v>
      </c>
      <c r="AA76" s="683" t="str">
        <f>IF(Select2=2,MSW!$W78,"")</f>
        <v/>
      </c>
      <c r="AB76" s="690">
        <f>Industry!$W78</f>
        <v>0</v>
      </c>
      <c r="AC76" s="691">
        <f t="shared" si="4"/>
        <v>3.6626820662130813E-2</v>
      </c>
      <c r="AD76" s="692">
        <f>Recovery_OX!R71</f>
        <v>0</v>
      </c>
      <c r="AE76" s="648"/>
      <c r="AF76" s="694">
        <f>(AC76-AD76)*(1-Recovery_OX!U71)</f>
        <v>3.6626820662130813E-2</v>
      </c>
    </row>
    <row r="77" spans="2:32">
      <c r="B77" s="687">
        <f t="shared" si="1"/>
        <v>2060</v>
      </c>
      <c r="C77" s="688">
        <f>IF(Select2=1,Food!$K79,"")</f>
        <v>1.5477784965548423E-6</v>
      </c>
      <c r="D77" s="689">
        <f>IF(Select2=1,Paper!$K79,"")</f>
        <v>5.8377782478009708E-3</v>
      </c>
      <c r="E77" s="681">
        <f>IF(Select2=1,Nappies!$K79,"")</f>
        <v>4.5377068109121808E-4</v>
      </c>
      <c r="F77" s="689">
        <f>IF(Select2=1,Garden!$K79,"")</f>
        <v>0</v>
      </c>
      <c r="G77" s="681">
        <f>IF(Select2=1,Wood!$K79,"")</f>
        <v>0</v>
      </c>
      <c r="H77" s="689">
        <f>IF(Select2=1,Textiles!$K79,"")</f>
        <v>1.3821666498192999E-3</v>
      </c>
      <c r="I77" s="690">
        <f>Sludge!K79</f>
        <v>0</v>
      </c>
      <c r="J77" s="690" t="str">
        <f>IF(Select2=2,MSW!$K79,"")</f>
        <v/>
      </c>
      <c r="K77" s="690">
        <f>Industry!$K79</f>
        <v>0</v>
      </c>
      <c r="L77" s="691">
        <f t="shared" si="3"/>
        <v>7.6752633572080434E-3</v>
      </c>
      <c r="M77" s="692">
        <f>Recovery_OX!C72</f>
        <v>0</v>
      </c>
      <c r="N77" s="648"/>
      <c r="O77" s="693">
        <f>(L77-M77)*(1-Recovery_OX!F72)</f>
        <v>7.6752633572080434E-3</v>
      </c>
      <c r="P77" s="640"/>
      <c r="Q77" s="650"/>
      <c r="S77" s="687">
        <f t="shared" si="2"/>
        <v>2060</v>
      </c>
      <c r="T77" s="688">
        <f>IF(Select2=1,Food!$W79,"")</f>
        <v>1.0355342305228653E-6</v>
      </c>
      <c r="U77" s="689">
        <f>IF(Select2=1,Paper!$W79,"")</f>
        <v>1.2061525305373903E-2</v>
      </c>
      <c r="V77" s="681">
        <f>IF(Select2=1,Nappies!$W79,"")</f>
        <v>0</v>
      </c>
      <c r="W77" s="689">
        <f>IF(Select2=1,Garden!$W79,"")</f>
        <v>0</v>
      </c>
      <c r="X77" s="681">
        <f>IF(Select2=1,Wood!$W79,"")</f>
        <v>2.1305754921654207E-2</v>
      </c>
      <c r="Y77" s="689">
        <f>IF(Select2=1,Textiles!$W79,"")</f>
        <v>1.5147031778841643E-3</v>
      </c>
      <c r="Z77" s="683">
        <f>Sludge!W79</f>
        <v>0</v>
      </c>
      <c r="AA77" s="683" t="str">
        <f>IF(Select2=2,MSW!$W79,"")</f>
        <v/>
      </c>
      <c r="AB77" s="690">
        <f>Industry!$W79</f>
        <v>0</v>
      </c>
      <c r="AC77" s="691">
        <f t="shared" si="4"/>
        <v>3.48830189391428E-2</v>
      </c>
      <c r="AD77" s="692">
        <f>Recovery_OX!R72</f>
        <v>0</v>
      </c>
      <c r="AE77" s="648"/>
      <c r="AF77" s="694">
        <f>(AC77-AD77)*(1-Recovery_OX!U72)</f>
        <v>3.48830189391428E-2</v>
      </c>
    </row>
    <row r="78" spans="2:32">
      <c r="B78" s="687">
        <f t="shared" si="1"/>
        <v>2061</v>
      </c>
      <c r="C78" s="688">
        <f>IF(Select2=1,Food!$K80,"")</f>
        <v>1.0375069530636144E-6</v>
      </c>
      <c r="D78" s="689">
        <f>IF(Select2=1,Paper!$K80,"")</f>
        <v>5.4431083602310007E-3</v>
      </c>
      <c r="E78" s="681">
        <f>IF(Select2=1,Nappies!$K80,"")</f>
        <v>3.8283035843963856E-4</v>
      </c>
      <c r="F78" s="689">
        <f>IF(Select2=1,Garden!$K80,"")</f>
        <v>0</v>
      </c>
      <c r="G78" s="681">
        <f>IF(Select2=1,Wood!$K80,"")</f>
        <v>0</v>
      </c>
      <c r="H78" s="689">
        <f>IF(Select2=1,Textiles!$K80,"")</f>
        <v>1.2887236423716243E-3</v>
      </c>
      <c r="I78" s="690">
        <f>Sludge!K80</f>
        <v>0</v>
      </c>
      <c r="J78" s="690" t="str">
        <f>IF(Select2=2,MSW!$K80,"")</f>
        <v/>
      </c>
      <c r="K78" s="690">
        <f>Industry!$K80</f>
        <v>0</v>
      </c>
      <c r="L78" s="691">
        <f t="shared" si="3"/>
        <v>7.1156998679953272E-3</v>
      </c>
      <c r="M78" s="692">
        <f>Recovery_OX!C73</f>
        <v>0</v>
      </c>
      <c r="N78" s="648"/>
      <c r="O78" s="693">
        <f>(L78-M78)*(1-Recovery_OX!F73)</f>
        <v>7.1156998679953272E-3</v>
      </c>
      <c r="P78" s="640"/>
      <c r="Q78" s="650"/>
      <c r="S78" s="687">
        <f t="shared" si="2"/>
        <v>2061</v>
      </c>
      <c r="T78" s="688">
        <f>IF(Select2=1,Food!$W80,"")</f>
        <v>6.9413935307556749E-7</v>
      </c>
      <c r="U78" s="689">
        <f>IF(Select2=1,Paper!$W80,"")</f>
        <v>1.1246091653369832E-2</v>
      </c>
      <c r="V78" s="681">
        <f>IF(Select2=1,Nappies!$W80,"")</f>
        <v>0</v>
      </c>
      <c r="W78" s="689">
        <f>IF(Select2=1,Garden!$W80,"")</f>
        <v>0</v>
      </c>
      <c r="X78" s="681">
        <f>IF(Select2=1,Wood!$W80,"")</f>
        <v>2.0572952349805607E-2</v>
      </c>
      <c r="Y78" s="689">
        <f>IF(Select2=1,Textiles!$W80,"")</f>
        <v>1.4122998820510952E-3</v>
      </c>
      <c r="Z78" s="683">
        <f>Sludge!W80</f>
        <v>0</v>
      </c>
      <c r="AA78" s="683" t="str">
        <f>IF(Select2=2,MSW!$W80,"")</f>
        <v/>
      </c>
      <c r="AB78" s="690">
        <f>Industry!$W80</f>
        <v>0</v>
      </c>
      <c r="AC78" s="691">
        <f t="shared" si="4"/>
        <v>3.3232038024579615E-2</v>
      </c>
      <c r="AD78" s="692">
        <f>Recovery_OX!R73</f>
        <v>0</v>
      </c>
      <c r="AE78" s="648"/>
      <c r="AF78" s="694">
        <f>(AC78-AD78)*(1-Recovery_OX!U73)</f>
        <v>3.3232038024579615E-2</v>
      </c>
    </row>
    <row r="79" spans="2:32">
      <c r="B79" s="687">
        <f t="shared" si="1"/>
        <v>2062</v>
      </c>
      <c r="C79" s="688">
        <f>IF(Select2=1,Food!$K81,"")</f>
        <v>6.9546170853989791E-7</v>
      </c>
      <c r="D79" s="689">
        <f>IF(Select2=1,Paper!$K81,"")</f>
        <v>5.0751205961577844E-3</v>
      </c>
      <c r="E79" s="681">
        <f>IF(Select2=1,Nappies!$K81,"")</f>
        <v>3.2298050414050555E-4</v>
      </c>
      <c r="F79" s="689">
        <f>IF(Select2=1,Garden!$K81,"")</f>
        <v>0</v>
      </c>
      <c r="G79" s="681">
        <f>IF(Select2=1,Wood!$K81,"")</f>
        <v>0</v>
      </c>
      <c r="H79" s="689">
        <f>IF(Select2=1,Textiles!$K81,"")</f>
        <v>1.201597959713986E-3</v>
      </c>
      <c r="I79" s="690">
        <f>Sludge!K81</f>
        <v>0</v>
      </c>
      <c r="J79" s="690" t="str">
        <f>IF(Select2=2,MSW!$K81,"")</f>
        <v/>
      </c>
      <c r="K79" s="690">
        <f>Industry!$K81</f>
        <v>0</v>
      </c>
      <c r="L79" s="691">
        <f t="shared" si="3"/>
        <v>6.6003945217208157E-3</v>
      </c>
      <c r="M79" s="692">
        <f>Recovery_OX!C74</f>
        <v>0</v>
      </c>
      <c r="N79" s="648"/>
      <c r="O79" s="693">
        <f>(L79-M79)*(1-Recovery_OX!F74)</f>
        <v>6.6003945217208157E-3</v>
      </c>
      <c r="P79" s="640"/>
      <c r="Q79" s="650"/>
      <c r="S79" s="687">
        <f t="shared" si="2"/>
        <v>2062</v>
      </c>
      <c r="T79" s="688">
        <f>IF(Select2=1,Food!$W81,"")</f>
        <v>4.652955231087633E-7</v>
      </c>
      <c r="U79" s="689">
        <f>IF(Select2=1,Paper!$W81,"")</f>
        <v>1.0485786355697899E-2</v>
      </c>
      <c r="V79" s="681">
        <f>IF(Select2=1,Nappies!$W81,"")</f>
        <v>0</v>
      </c>
      <c r="W79" s="689">
        <f>IF(Select2=1,Garden!$W81,"")</f>
        <v>0</v>
      </c>
      <c r="X79" s="681">
        <f>IF(Select2=1,Wood!$W81,"")</f>
        <v>1.9865354217381122E-2</v>
      </c>
      <c r="Y79" s="689">
        <f>IF(Select2=1,Textiles!$W81,"")</f>
        <v>1.3168196818783408E-3</v>
      </c>
      <c r="Z79" s="683">
        <f>Sludge!W81</f>
        <v>0</v>
      </c>
      <c r="AA79" s="683" t="str">
        <f>IF(Select2=2,MSW!$W81,"")</f>
        <v/>
      </c>
      <c r="AB79" s="690">
        <f>Industry!$W81</f>
        <v>0</v>
      </c>
      <c r="AC79" s="691">
        <f t="shared" si="4"/>
        <v>3.1668425550480474E-2</v>
      </c>
      <c r="AD79" s="692">
        <f>Recovery_OX!R74</f>
        <v>0</v>
      </c>
      <c r="AE79" s="648"/>
      <c r="AF79" s="694">
        <f>(AC79-AD79)*(1-Recovery_OX!U74)</f>
        <v>3.1668425550480474E-2</v>
      </c>
    </row>
    <row r="80" spans="2:32">
      <c r="B80" s="687">
        <f t="shared" si="1"/>
        <v>2063</v>
      </c>
      <c r="C80" s="688">
        <f>IF(Select2=1,Food!$K82,"")</f>
        <v>4.6618192448448882E-7</v>
      </c>
      <c r="D80" s="689">
        <f>IF(Select2=1,Paper!$K82,"")</f>
        <v>4.7320110791349099E-3</v>
      </c>
      <c r="E80" s="681">
        <f>IF(Select2=1,Nappies!$K82,"")</f>
        <v>2.7248728778990711E-4</v>
      </c>
      <c r="F80" s="689">
        <f>IF(Select2=1,Garden!$K82,"")</f>
        <v>0</v>
      </c>
      <c r="G80" s="681">
        <f>IF(Select2=1,Wood!$K82,"")</f>
        <v>0</v>
      </c>
      <c r="H80" s="689">
        <f>IF(Select2=1,Textiles!$K82,"")</f>
        <v>1.1203625116489172E-3</v>
      </c>
      <c r="I80" s="690">
        <f>Sludge!K82</f>
        <v>0</v>
      </c>
      <c r="J80" s="690" t="str">
        <f>IF(Select2=2,MSW!$K82,"")</f>
        <v/>
      </c>
      <c r="K80" s="690">
        <f>Industry!$K82</f>
        <v>0</v>
      </c>
      <c r="L80" s="691">
        <f t="shared" si="3"/>
        <v>6.1253270604982191E-3</v>
      </c>
      <c r="M80" s="692">
        <f>Recovery_OX!C75</f>
        <v>0</v>
      </c>
      <c r="N80" s="648"/>
      <c r="O80" s="693">
        <f>(L80-M80)*(1-Recovery_OX!F75)</f>
        <v>6.1253270604982191E-3</v>
      </c>
      <c r="P80" s="640"/>
      <c r="Q80" s="650"/>
      <c r="S80" s="687">
        <f t="shared" si="2"/>
        <v>2063</v>
      </c>
      <c r="T80" s="688">
        <f>IF(Select2=1,Food!$W82,"")</f>
        <v>3.1189691647044307E-7</v>
      </c>
      <c r="U80" s="689">
        <f>IF(Select2=1,Paper!$W82,"")</f>
        <v>9.776882394906837E-3</v>
      </c>
      <c r="V80" s="681">
        <f>IF(Select2=1,Nappies!$W82,"")</f>
        <v>0</v>
      </c>
      <c r="W80" s="689">
        <f>IF(Select2=1,Garden!$W82,"")</f>
        <v>0</v>
      </c>
      <c r="X80" s="681">
        <f>IF(Select2=1,Wood!$W82,"")</f>
        <v>1.9182093628178298E-2</v>
      </c>
      <c r="Y80" s="689">
        <f>IF(Select2=1,Textiles!$W82,"")</f>
        <v>1.2277945333138817E-3</v>
      </c>
      <c r="Z80" s="683">
        <f>Sludge!W82</f>
        <v>0</v>
      </c>
      <c r="AA80" s="683" t="str">
        <f>IF(Select2=2,MSW!$W82,"")</f>
        <v/>
      </c>
      <c r="AB80" s="690">
        <f>Industry!$W82</f>
        <v>0</v>
      </c>
      <c r="AC80" s="691">
        <f t="shared" si="4"/>
        <v>3.0187082453315486E-2</v>
      </c>
      <c r="AD80" s="692">
        <f>Recovery_OX!R75</f>
        <v>0</v>
      </c>
      <c r="AE80" s="648"/>
      <c r="AF80" s="694">
        <f>(AC80-AD80)*(1-Recovery_OX!U75)</f>
        <v>3.0187082453315486E-2</v>
      </c>
    </row>
    <row r="81" spans="2:32">
      <c r="B81" s="687">
        <f t="shared" si="1"/>
        <v>2064</v>
      </c>
      <c r="C81" s="688">
        <f>IF(Select2=1,Food!$K83,"")</f>
        <v>3.1249108908142543E-7</v>
      </c>
      <c r="D81" s="689">
        <f>IF(Select2=1,Paper!$K83,"")</f>
        <v>4.4120978859118667E-3</v>
      </c>
      <c r="E81" s="681">
        <f>IF(Select2=1,Nappies!$K83,"")</f>
        <v>2.2988793767811803E-4</v>
      </c>
      <c r="F81" s="689">
        <f>IF(Select2=1,Garden!$K83,"")</f>
        <v>0</v>
      </c>
      <c r="G81" s="681">
        <f>IF(Select2=1,Wood!$K83,"")</f>
        <v>0</v>
      </c>
      <c r="H81" s="689">
        <f>IF(Select2=1,Textiles!$K83,"")</f>
        <v>1.0446190819157564E-3</v>
      </c>
      <c r="I81" s="690">
        <f>Sludge!K83</f>
        <v>0</v>
      </c>
      <c r="J81" s="690" t="str">
        <f>IF(Select2=2,MSW!$K83,"")</f>
        <v/>
      </c>
      <c r="K81" s="690">
        <f>Industry!$K83</f>
        <v>0</v>
      </c>
      <c r="L81" s="691">
        <f t="shared" si="3"/>
        <v>5.6869173965948226E-3</v>
      </c>
      <c r="M81" s="692">
        <f>Recovery_OX!C76</f>
        <v>0</v>
      </c>
      <c r="N81" s="648"/>
      <c r="O81" s="693">
        <f>(L81-M81)*(1-Recovery_OX!F76)</f>
        <v>5.6869173965948226E-3</v>
      </c>
      <c r="P81" s="640"/>
      <c r="Q81" s="650"/>
      <c r="S81" s="687">
        <f t="shared" si="2"/>
        <v>2064</v>
      </c>
      <c r="T81" s="688">
        <f>IF(Select2=1,Food!$W83,"")</f>
        <v>2.0907075540684135E-7</v>
      </c>
      <c r="U81" s="689">
        <f>IF(Select2=1,Paper!$W83,"")</f>
        <v>9.1159047229584008E-3</v>
      </c>
      <c r="V81" s="681">
        <f>IF(Select2=1,Nappies!$W83,"")</f>
        <v>0</v>
      </c>
      <c r="W81" s="689">
        <f>IF(Select2=1,Garden!$W83,"")</f>
        <v>0</v>
      </c>
      <c r="X81" s="681">
        <f>IF(Select2=1,Wood!$W83,"")</f>
        <v>1.8522333502528722E-2</v>
      </c>
      <c r="Y81" s="689">
        <f>IF(Select2=1,Textiles!$W83,"")</f>
        <v>1.1447880349761714E-3</v>
      </c>
      <c r="Z81" s="683">
        <f>Sludge!W83</f>
        <v>0</v>
      </c>
      <c r="AA81" s="683" t="str">
        <f>IF(Select2=2,MSW!$W83,"")</f>
        <v/>
      </c>
      <c r="AB81" s="690">
        <f>Industry!$W83</f>
        <v>0</v>
      </c>
      <c r="AC81" s="691">
        <f t="shared" ref="AC81:AC97" si="5">SUM(T81:AA81)</f>
        <v>2.8783235331218699E-2</v>
      </c>
      <c r="AD81" s="692">
        <f>Recovery_OX!R76</f>
        <v>0</v>
      </c>
      <c r="AE81" s="648"/>
      <c r="AF81" s="694">
        <f>(AC81-AD81)*(1-Recovery_OX!U76)</f>
        <v>2.8783235331218699E-2</v>
      </c>
    </row>
    <row r="82" spans="2:32">
      <c r="B82" s="687">
        <f t="shared" ref="B82:B97" si="6">B81+1</f>
        <v>2065</v>
      </c>
      <c r="C82" s="688">
        <f>IF(Select2=1,Food!$K84,"")</f>
        <v>2.0946904121878818E-7</v>
      </c>
      <c r="D82" s="689">
        <f>IF(Select2=1,Paper!$K84,"")</f>
        <v>4.1138128016443244E-3</v>
      </c>
      <c r="E82" s="681">
        <f>IF(Select2=1,Nappies!$K84,"")</f>
        <v>1.9394836477893031E-4</v>
      </c>
      <c r="F82" s="689">
        <f>IF(Select2=1,Garden!$K84,"")</f>
        <v>0</v>
      </c>
      <c r="G82" s="681">
        <f>IF(Select2=1,Wood!$K84,"")</f>
        <v>0</v>
      </c>
      <c r="H82" s="689">
        <f>IF(Select2=1,Textiles!$K84,"")</f>
        <v>9.7399637613407677E-4</v>
      </c>
      <c r="I82" s="690">
        <f>Sludge!K84</f>
        <v>0</v>
      </c>
      <c r="J82" s="690" t="str">
        <f>IF(Select2=2,MSW!$K84,"")</f>
        <v/>
      </c>
      <c r="K82" s="690">
        <f>Industry!$K84</f>
        <v>0</v>
      </c>
      <c r="L82" s="691">
        <f t="shared" si="3"/>
        <v>5.2819670115985505E-3</v>
      </c>
      <c r="M82" s="692">
        <f>Recovery_OX!C77</f>
        <v>0</v>
      </c>
      <c r="N82" s="648"/>
      <c r="O82" s="693">
        <f>(L82-M82)*(1-Recovery_OX!F77)</f>
        <v>5.2819670115985505E-3</v>
      </c>
      <c r="P82" s="640"/>
      <c r="Q82" s="650"/>
      <c r="S82" s="687">
        <f t="shared" ref="S82:S97" si="7">S81+1</f>
        <v>2065</v>
      </c>
      <c r="T82" s="688">
        <f>IF(Select2=1,Food!$W84,"")</f>
        <v>1.4014431838901976E-7</v>
      </c>
      <c r="U82" s="689">
        <f>IF(Select2=1,Paper!$W84,"")</f>
        <v>8.4996132265378575E-3</v>
      </c>
      <c r="V82" s="681">
        <f>IF(Select2=1,Nappies!$W84,"")</f>
        <v>0</v>
      </c>
      <c r="W82" s="689">
        <f>IF(Select2=1,Garden!$W84,"")</f>
        <v>0</v>
      </c>
      <c r="X82" s="681">
        <f>IF(Select2=1,Wood!$W84,"")</f>
        <v>1.7885265551770717E-2</v>
      </c>
      <c r="Y82" s="689">
        <f>IF(Select2=1,Textiles!$W84,"")</f>
        <v>1.0673932889140568E-3</v>
      </c>
      <c r="Z82" s="683">
        <f>Sludge!W84</f>
        <v>0</v>
      </c>
      <c r="AA82" s="683" t="str">
        <f>IF(Select2=2,MSW!$W84,"")</f>
        <v/>
      </c>
      <c r="AB82" s="690">
        <f>Industry!$W84</f>
        <v>0</v>
      </c>
      <c r="AC82" s="691">
        <f t="shared" si="5"/>
        <v>2.745241221154102E-2</v>
      </c>
      <c r="AD82" s="692">
        <f>Recovery_OX!R77</f>
        <v>0</v>
      </c>
      <c r="AE82" s="648"/>
      <c r="AF82" s="694">
        <f>(AC82-AD82)*(1-Recovery_OX!U77)</f>
        <v>2.745241221154102E-2</v>
      </c>
    </row>
    <row r="83" spans="2:32">
      <c r="B83" s="687">
        <f t="shared" si="6"/>
        <v>2066</v>
      </c>
      <c r="C83" s="688">
        <f>IF(Select2=1,Food!$K85,"")</f>
        <v>1.4041129735281931E-7</v>
      </c>
      <c r="D83" s="689">
        <f>IF(Select2=1,Paper!$K85,"")</f>
        <v>3.835693632503143E-3</v>
      </c>
      <c r="E83" s="681">
        <f>IF(Select2=1,Nappies!$K85,"")</f>
        <v>1.6362741160038475E-4</v>
      </c>
      <c r="F83" s="689">
        <f>IF(Select2=1,Garden!$K85,"")</f>
        <v>0</v>
      </c>
      <c r="G83" s="681">
        <f>IF(Select2=1,Wood!$K85,"")</f>
        <v>0</v>
      </c>
      <c r="H83" s="689">
        <f>IF(Select2=1,Textiles!$K85,"")</f>
        <v>9.0814820171820269E-4</v>
      </c>
      <c r="I83" s="690">
        <f>Sludge!K85</f>
        <v>0</v>
      </c>
      <c r="J83" s="690" t="str">
        <f>IF(Select2=2,MSW!$K85,"")</f>
        <v/>
      </c>
      <c r="K83" s="690">
        <f>Industry!$K85</f>
        <v>0</v>
      </c>
      <c r="L83" s="691">
        <f t="shared" ref="L83:L97" si="8">SUM(C83:K83)</f>
        <v>4.9076096571190834E-3</v>
      </c>
      <c r="M83" s="692">
        <f>Recovery_OX!C78</f>
        <v>0</v>
      </c>
      <c r="N83" s="648"/>
      <c r="O83" s="693">
        <f>(L83-M83)*(1-Recovery_OX!F78)</f>
        <v>4.9076096571190834E-3</v>
      </c>
      <c r="P83" s="640"/>
      <c r="Q83" s="650"/>
      <c r="S83" s="687">
        <f t="shared" si="7"/>
        <v>2066</v>
      </c>
      <c r="T83" s="688">
        <f>IF(Select2=1,Food!$W85,"")</f>
        <v>9.3941545954161028E-8</v>
      </c>
      <c r="U83" s="689">
        <f>IF(Select2=1,Paper!$W85,"")</f>
        <v>7.9249868440147558E-3</v>
      </c>
      <c r="V83" s="681">
        <f>IF(Select2=1,Nappies!$W85,"")</f>
        <v>0</v>
      </c>
      <c r="W83" s="689">
        <f>IF(Select2=1,Garden!$W85,"")</f>
        <v>0</v>
      </c>
      <c r="X83" s="681">
        <f>IF(Select2=1,Wood!$W85,"")</f>
        <v>1.7270109287994675E-2</v>
      </c>
      <c r="Y83" s="689">
        <f>IF(Select2=1,Textiles!$W85,"")</f>
        <v>9.9523090599255089E-4</v>
      </c>
      <c r="Z83" s="683">
        <f>Sludge!W85</f>
        <v>0</v>
      </c>
      <c r="AA83" s="683" t="str">
        <f>IF(Select2=2,MSW!$W85,"")</f>
        <v/>
      </c>
      <c r="AB83" s="690">
        <f>Industry!$W85</f>
        <v>0</v>
      </c>
      <c r="AC83" s="691">
        <f t="shared" si="5"/>
        <v>2.6190420979547935E-2</v>
      </c>
      <c r="AD83" s="692">
        <f>Recovery_OX!R78</f>
        <v>0</v>
      </c>
      <c r="AE83" s="648"/>
      <c r="AF83" s="694">
        <f>(AC83-AD83)*(1-Recovery_OX!U78)</f>
        <v>2.6190420979547935E-2</v>
      </c>
    </row>
    <row r="84" spans="2:32">
      <c r="B84" s="687">
        <f t="shared" si="6"/>
        <v>2067</v>
      </c>
      <c r="C84" s="688">
        <f>IF(Select2=1,Food!$K86,"")</f>
        <v>9.4120507305465688E-8</v>
      </c>
      <c r="D84" s="689">
        <f>IF(Select2=1,Paper!$K86,"")</f>
        <v>3.5763770379985274E-3</v>
      </c>
      <c r="E84" s="681">
        <f>IF(Select2=1,Nappies!$K86,"")</f>
        <v>1.3804669019797962E-4</v>
      </c>
      <c r="F84" s="689">
        <f>IF(Select2=1,Garden!$K86,"")</f>
        <v>0</v>
      </c>
      <c r="G84" s="681">
        <f>IF(Select2=1,Wood!$K86,"")</f>
        <v>0</v>
      </c>
      <c r="H84" s="689">
        <f>IF(Select2=1,Textiles!$K86,"")</f>
        <v>8.4675177084075264E-4</v>
      </c>
      <c r="I84" s="690">
        <f>Sludge!K86</f>
        <v>0</v>
      </c>
      <c r="J84" s="690" t="str">
        <f>IF(Select2=2,MSW!$K86,"")</f>
        <v/>
      </c>
      <c r="K84" s="690">
        <f>Industry!$K86</f>
        <v>0</v>
      </c>
      <c r="L84" s="691">
        <f t="shared" si="8"/>
        <v>4.5612696195445656E-3</v>
      </c>
      <c r="M84" s="692">
        <f>Recovery_OX!C79</f>
        <v>0</v>
      </c>
      <c r="N84" s="648"/>
      <c r="O84" s="693">
        <f>(L84-M84)*(1-Recovery_OX!F79)</f>
        <v>4.5612696195445656E-3</v>
      </c>
      <c r="P84" s="640"/>
      <c r="Q84" s="650"/>
      <c r="S84" s="687">
        <f t="shared" si="7"/>
        <v>2067</v>
      </c>
      <c r="T84" s="688">
        <f>IF(Select2=1,Food!$W86,"")</f>
        <v>6.2970901408652342E-8</v>
      </c>
      <c r="U84" s="689">
        <f>IF(Select2=1,Paper!$W86,"")</f>
        <v>7.3892087561953038E-3</v>
      </c>
      <c r="V84" s="681">
        <f>IF(Select2=1,Nappies!$W86,"")</f>
        <v>0</v>
      </c>
      <c r="W84" s="689">
        <f>IF(Select2=1,Garden!$W86,"")</f>
        <v>0</v>
      </c>
      <c r="X84" s="681">
        <f>IF(Select2=1,Wood!$W86,"")</f>
        <v>1.6676111067847763E-2</v>
      </c>
      <c r="Y84" s="689">
        <f>IF(Select2=1,Textiles!$W86,"")</f>
        <v>9.2794714612685219E-4</v>
      </c>
      <c r="Z84" s="683">
        <f>Sludge!W86</f>
        <v>0</v>
      </c>
      <c r="AA84" s="683" t="str">
        <f>IF(Select2=2,MSW!$W86,"")</f>
        <v/>
      </c>
      <c r="AB84" s="690">
        <f>Industry!$W86</f>
        <v>0</v>
      </c>
      <c r="AC84" s="691">
        <f t="shared" si="5"/>
        <v>2.4993329941071327E-2</v>
      </c>
      <c r="AD84" s="692">
        <f>Recovery_OX!R79</f>
        <v>0</v>
      </c>
      <c r="AE84" s="648"/>
      <c r="AF84" s="694">
        <f>(AC84-AD84)*(1-Recovery_OX!U79)</f>
        <v>2.4993329941071327E-2</v>
      </c>
    </row>
    <row r="85" spans="2:32">
      <c r="B85" s="687">
        <f t="shared" si="6"/>
        <v>2068</v>
      </c>
      <c r="C85" s="688">
        <f>IF(Select2=1,Food!$K87,"")</f>
        <v>6.3090862789897486E-8</v>
      </c>
      <c r="D85" s="689">
        <f>IF(Select2=1,Paper!$K87,"")</f>
        <v>3.3345918478833677E-3</v>
      </c>
      <c r="E85" s="681">
        <f>IF(Select2=1,Nappies!$K87,"")</f>
        <v>1.1646513556761625E-4</v>
      </c>
      <c r="F85" s="689">
        <f>IF(Select2=1,Garden!$K87,"")</f>
        <v>0</v>
      </c>
      <c r="G85" s="681">
        <f>IF(Select2=1,Wood!$K87,"")</f>
        <v>0</v>
      </c>
      <c r="H85" s="689">
        <f>IF(Select2=1,Textiles!$K87,"")</f>
        <v>7.8950611812633547E-4</v>
      </c>
      <c r="I85" s="690">
        <f>Sludge!K87</f>
        <v>0</v>
      </c>
      <c r="J85" s="690" t="str">
        <f>IF(Select2=2,MSW!$K87,"")</f>
        <v/>
      </c>
      <c r="K85" s="690">
        <f>Industry!$K87</f>
        <v>0</v>
      </c>
      <c r="L85" s="691">
        <f t="shared" si="8"/>
        <v>4.2406261924401089E-3</v>
      </c>
      <c r="M85" s="692">
        <f>Recovery_OX!C80</f>
        <v>0</v>
      </c>
      <c r="N85" s="648"/>
      <c r="O85" s="693">
        <f>(L85-M85)*(1-Recovery_OX!F80)</f>
        <v>4.2406261924401089E-3</v>
      </c>
      <c r="P85" s="640"/>
      <c r="Q85" s="650"/>
      <c r="S85" s="687">
        <f t="shared" si="7"/>
        <v>2068</v>
      </c>
      <c r="T85" s="688">
        <f>IF(Select2=1,Food!$W87,"")</f>
        <v>4.2210657531153543E-8</v>
      </c>
      <c r="U85" s="689">
        <f>IF(Select2=1,Paper!$W87,"")</f>
        <v>6.8896525782714199E-3</v>
      </c>
      <c r="V85" s="681">
        <f>IF(Select2=1,Nappies!$W87,"")</f>
        <v>0</v>
      </c>
      <c r="W85" s="689">
        <f>IF(Select2=1,Garden!$W87,"")</f>
        <v>0</v>
      </c>
      <c r="X85" s="681">
        <f>IF(Select2=1,Wood!$W87,"")</f>
        <v>1.610254316922655E-2</v>
      </c>
      <c r="Y85" s="689">
        <f>IF(Select2=1,Textiles!$W87,"")</f>
        <v>8.6521218424803889E-4</v>
      </c>
      <c r="Z85" s="683">
        <f>Sludge!W87</f>
        <v>0</v>
      </c>
      <c r="AA85" s="683" t="str">
        <f>IF(Select2=2,MSW!$W87,"")</f>
        <v/>
      </c>
      <c r="AB85" s="690">
        <f>Industry!$W87</f>
        <v>0</v>
      </c>
      <c r="AC85" s="691">
        <f t="shared" si="5"/>
        <v>2.3857450142403539E-2</v>
      </c>
      <c r="AD85" s="692">
        <f>Recovery_OX!R80</f>
        <v>0</v>
      </c>
      <c r="AE85" s="648"/>
      <c r="AF85" s="694">
        <f>(AC85-AD85)*(1-Recovery_OX!U80)</f>
        <v>2.3857450142403539E-2</v>
      </c>
    </row>
    <row r="86" spans="2:32">
      <c r="B86" s="687">
        <f t="shared" si="6"/>
        <v>2069</v>
      </c>
      <c r="C86" s="688">
        <f>IF(Select2=1,Food!$K88,"")</f>
        <v>4.2291070049752294E-8</v>
      </c>
      <c r="D86" s="689">
        <f>IF(Select2=1,Paper!$K88,"")</f>
        <v>3.1091528308752081E-3</v>
      </c>
      <c r="E86" s="681">
        <f>IF(Select2=1,Nappies!$K88,"")</f>
        <v>9.8257537238525915E-5</v>
      </c>
      <c r="F86" s="689">
        <f>IF(Select2=1,Garden!$K88,"")</f>
        <v>0</v>
      </c>
      <c r="G86" s="681">
        <f>IF(Select2=1,Wood!$K88,"")</f>
        <v>0</v>
      </c>
      <c r="H86" s="689">
        <f>IF(Select2=1,Textiles!$K88,"")</f>
        <v>7.3613062531893095E-4</v>
      </c>
      <c r="I86" s="690">
        <f>Sludge!K88</f>
        <v>0</v>
      </c>
      <c r="J86" s="690" t="str">
        <f>IF(Select2=2,MSW!$K88,"")</f>
        <v/>
      </c>
      <c r="K86" s="690">
        <f>Industry!$K88</f>
        <v>0</v>
      </c>
      <c r="L86" s="691">
        <f t="shared" si="8"/>
        <v>3.9435832845027144E-3</v>
      </c>
      <c r="M86" s="692">
        <f>Recovery_OX!C81</f>
        <v>0</v>
      </c>
      <c r="N86" s="648"/>
      <c r="O86" s="693">
        <f>(L86-M86)*(1-Recovery_OX!F81)</f>
        <v>3.9435832845027144E-3</v>
      </c>
      <c r="P86" s="640"/>
      <c r="Q86" s="650"/>
      <c r="S86" s="687">
        <f t="shared" si="7"/>
        <v>2069</v>
      </c>
      <c r="T86" s="688">
        <f>IF(Select2=1,Food!$W88,"")</f>
        <v>2.8294649899477456E-8</v>
      </c>
      <c r="U86" s="689">
        <f>IF(Select2=1,Paper!$W88,"")</f>
        <v>6.4238694852793545E-3</v>
      </c>
      <c r="V86" s="681">
        <f>IF(Select2=1,Nappies!$W88,"")</f>
        <v>0</v>
      </c>
      <c r="W86" s="689">
        <f>IF(Select2=1,Garden!$W88,"")</f>
        <v>0</v>
      </c>
      <c r="X86" s="681">
        <f>IF(Select2=1,Wood!$W88,"")</f>
        <v>1.5548702899726437E-2</v>
      </c>
      <c r="Y86" s="689">
        <f>IF(Select2=1,Textiles!$W88,"")</f>
        <v>8.0671849350019806E-4</v>
      </c>
      <c r="Z86" s="683">
        <f>Sludge!W88</f>
        <v>0</v>
      </c>
      <c r="AA86" s="683" t="str">
        <f>IF(Select2=2,MSW!$W88,"")</f>
        <v/>
      </c>
      <c r="AB86" s="690">
        <f>Industry!$W88</f>
        <v>0</v>
      </c>
      <c r="AC86" s="691">
        <f t="shared" si="5"/>
        <v>2.2779319173155888E-2</v>
      </c>
      <c r="AD86" s="692">
        <f>Recovery_OX!R81</f>
        <v>0</v>
      </c>
      <c r="AE86" s="648"/>
      <c r="AF86" s="694">
        <f>(AC86-AD86)*(1-Recovery_OX!U81)</f>
        <v>2.2779319173155888E-2</v>
      </c>
    </row>
    <row r="87" spans="2:32">
      <c r="B87" s="687">
        <f t="shared" si="6"/>
        <v>2070</v>
      </c>
      <c r="C87" s="688">
        <f>IF(Select2=1,Food!$K89,"")</f>
        <v>2.8348552022646406E-8</v>
      </c>
      <c r="D87" s="689">
        <f>IF(Select2=1,Paper!$K89,"")</f>
        <v>2.898954884651128E-3</v>
      </c>
      <c r="E87" s="681">
        <f>IF(Select2=1,Nappies!$K89,"")</f>
        <v>8.2896427133553313E-5</v>
      </c>
      <c r="F87" s="689">
        <f>IF(Select2=1,Garden!$K89,"")</f>
        <v>0</v>
      </c>
      <c r="G87" s="681">
        <f>IF(Select2=1,Wood!$K89,"")</f>
        <v>0</v>
      </c>
      <c r="H87" s="689">
        <f>IF(Select2=1,Textiles!$K89,"")</f>
        <v>6.8636364569087224E-4</v>
      </c>
      <c r="I87" s="690">
        <f>Sludge!K89</f>
        <v>0</v>
      </c>
      <c r="J87" s="690" t="str">
        <f>IF(Select2=2,MSW!$K89,"")</f>
        <v/>
      </c>
      <c r="K87" s="690">
        <f>Industry!$K89</f>
        <v>0</v>
      </c>
      <c r="L87" s="691">
        <f t="shared" si="8"/>
        <v>3.6682433060275764E-3</v>
      </c>
      <c r="M87" s="692">
        <f>Recovery_OX!C82</f>
        <v>0</v>
      </c>
      <c r="N87" s="648"/>
      <c r="O87" s="693">
        <f>(L87-M87)*(1-Recovery_OX!F82)</f>
        <v>3.6682433060275764E-3</v>
      </c>
      <c r="P87" s="640"/>
      <c r="Q87" s="650"/>
      <c r="S87" s="687">
        <f t="shared" si="7"/>
        <v>2070</v>
      </c>
      <c r="T87" s="688">
        <f>IF(Select2=1,Food!$W89,"")</f>
        <v>1.8966471023180023E-8</v>
      </c>
      <c r="U87" s="689">
        <f>IF(Select2=1,Paper!$W89,"")</f>
        <v>5.9895762079568747E-3</v>
      </c>
      <c r="V87" s="681">
        <f>IF(Select2=1,Nappies!$W89,"")</f>
        <v>0</v>
      </c>
      <c r="W87" s="689">
        <f>IF(Select2=1,Garden!$W89,"")</f>
        <v>0</v>
      </c>
      <c r="X87" s="681">
        <f>IF(Select2=1,Wood!$W89,"")</f>
        <v>1.5013911735755576E-2</v>
      </c>
      <c r="Y87" s="689">
        <f>IF(Select2=1,Textiles!$W89,"")</f>
        <v>7.5217933774342151E-4</v>
      </c>
      <c r="Z87" s="683">
        <f>Sludge!W89</f>
        <v>0</v>
      </c>
      <c r="AA87" s="683" t="str">
        <f>IF(Select2=2,MSW!$W89,"")</f>
        <v/>
      </c>
      <c r="AB87" s="690">
        <f>Industry!$W89</f>
        <v>0</v>
      </c>
      <c r="AC87" s="691">
        <f t="shared" si="5"/>
        <v>2.1755686247926898E-2</v>
      </c>
      <c r="AD87" s="692">
        <f>Recovery_OX!R82</f>
        <v>0</v>
      </c>
      <c r="AE87" s="648"/>
      <c r="AF87" s="694">
        <f>(AC87-AD87)*(1-Recovery_OX!U82)</f>
        <v>2.1755686247926898E-2</v>
      </c>
    </row>
    <row r="88" spans="2:32">
      <c r="B88" s="687">
        <f t="shared" si="6"/>
        <v>2071</v>
      </c>
      <c r="C88" s="688">
        <f>IF(Select2=1,Food!$K90,"")</f>
        <v>1.9002602696864051E-8</v>
      </c>
      <c r="D88" s="689">
        <f>IF(Select2=1,Paper!$K90,"")</f>
        <v>2.7029676186348731E-3</v>
      </c>
      <c r="E88" s="681">
        <f>IF(Select2=1,Nappies!$K90,"")</f>
        <v>6.9936798994124744E-5</v>
      </c>
      <c r="F88" s="689">
        <f>IF(Select2=1,Garden!$K90,"")</f>
        <v>0</v>
      </c>
      <c r="G88" s="681">
        <f>IF(Select2=1,Wood!$K90,"")</f>
        <v>0</v>
      </c>
      <c r="H88" s="689">
        <f>IF(Select2=1,Textiles!$K90,"")</f>
        <v>6.3996122145028528E-4</v>
      </c>
      <c r="I88" s="690">
        <f>Sludge!K90</f>
        <v>0</v>
      </c>
      <c r="J88" s="690" t="str">
        <f>IF(Select2=2,MSW!$K90,"")</f>
        <v/>
      </c>
      <c r="K88" s="690">
        <f>Industry!$K90</f>
        <v>0</v>
      </c>
      <c r="L88" s="691">
        <f t="shared" si="8"/>
        <v>3.4128846416819798E-3</v>
      </c>
      <c r="M88" s="692">
        <f>Recovery_OX!C83</f>
        <v>0</v>
      </c>
      <c r="N88" s="648"/>
      <c r="O88" s="693">
        <f>(L88-M88)*(1-Recovery_OX!F83)</f>
        <v>3.4128846416819798E-3</v>
      </c>
      <c r="P88" s="640"/>
      <c r="Q88" s="650"/>
      <c r="S88" s="687">
        <f t="shared" si="7"/>
        <v>2071</v>
      </c>
      <c r="T88" s="688">
        <f>IF(Select2=1,Food!$W90,"")</f>
        <v>1.2713605729391653E-8</v>
      </c>
      <c r="U88" s="689">
        <f>IF(Select2=1,Paper!$W90,"")</f>
        <v>5.5846438401546943E-3</v>
      </c>
      <c r="V88" s="681">
        <f>IF(Select2=1,Nappies!$W90,"")</f>
        <v>0</v>
      </c>
      <c r="W88" s="689">
        <f>IF(Select2=1,Garden!$W90,"")</f>
        <v>0</v>
      </c>
      <c r="X88" s="681">
        <f>IF(Select2=1,Wood!$W90,"")</f>
        <v>1.4497514491258624E-2</v>
      </c>
      <c r="Y88" s="689">
        <f>IF(Select2=1,Textiles!$W90,"")</f>
        <v>7.0132736597291524E-4</v>
      </c>
      <c r="Z88" s="683">
        <f>Sludge!W90</f>
        <v>0</v>
      </c>
      <c r="AA88" s="683" t="str">
        <f>IF(Select2=2,MSW!$W90,"")</f>
        <v/>
      </c>
      <c r="AB88" s="690">
        <f>Industry!$W90</f>
        <v>0</v>
      </c>
      <c r="AC88" s="691">
        <f t="shared" si="5"/>
        <v>2.0783498410991964E-2</v>
      </c>
      <c r="AD88" s="692">
        <f>Recovery_OX!R83</f>
        <v>0</v>
      </c>
      <c r="AE88" s="648"/>
      <c r="AF88" s="694">
        <f>(AC88-AD88)*(1-Recovery_OX!U83)</f>
        <v>2.0783498410991964E-2</v>
      </c>
    </row>
    <row r="89" spans="2:32">
      <c r="B89" s="687">
        <f t="shared" si="6"/>
        <v>2072</v>
      </c>
      <c r="C89" s="688">
        <f>IF(Select2=1,Food!$K91,"")</f>
        <v>1.2737825514558877E-8</v>
      </c>
      <c r="D89" s="689">
        <f>IF(Select2=1,Paper!$K91,"")</f>
        <v>2.5202303030210536E-3</v>
      </c>
      <c r="E89" s="681">
        <f>IF(Select2=1,Nappies!$K91,"")</f>
        <v>5.9003216696716415E-5</v>
      </c>
      <c r="F89" s="689">
        <f>IF(Select2=1,Garden!$K91,"")</f>
        <v>0</v>
      </c>
      <c r="G89" s="681">
        <f>IF(Select2=1,Wood!$K91,"")</f>
        <v>0</v>
      </c>
      <c r="H89" s="689">
        <f>IF(Select2=1,Textiles!$K91,"")</f>
        <v>5.9669588785970801E-4</v>
      </c>
      <c r="I89" s="690">
        <f>Sludge!K91</f>
        <v>0</v>
      </c>
      <c r="J89" s="690" t="str">
        <f>IF(Select2=2,MSW!$K91,"")</f>
        <v/>
      </c>
      <c r="K89" s="690">
        <f>Industry!$K91</f>
        <v>0</v>
      </c>
      <c r="L89" s="691">
        <f t="shared" si="8"/>
        <v>3.1759421454029923E-3</v>
      </c>
      <c r="M89" s="692">
        <f>Recovery_OX!C84</f>
        <v>0</v>
      </c>
      <c r="N89" s="648"/>
      <c r="O89" s="693">
        <f>(L89-M89)*(1-Recovery_OX!F84)</f>
        <v>3.1759421454029923E-3</v>
      </c>
      <c r="P89" s="640"/>
      <c r="Q89" s="650"/>
      <c r="S89" s="687">
        <f t="shared" si="7"/>
        <v>2072</v>
      </c>
      <c r="T89" s="688">
        <f>IF(Select2=1,Food!$W91,"")</f>
        <v>8.5221847778047799E-9</v>
      </c>
      <c r="U89" s="689">
        <f>IF(Select2=1,Paper!$W91,"")</f>
        <v>5.2070874029360604E-3</v>
      </c>
      <c r="V89" s="681">
        <f>IF(Select2=1,Nappies!$W91,"")</f>
        <v>0</v>
      </c>
      <c r="W89" s="689">
        <f>IF(Select2=1,Garden!$W91,"")</f>
        <v>0</v>
      </c>
      <c r="X89" s="681">
        <f>IF(Select2=1,Wood!$W91,"")</f>
        <v>1.3998878515031886E-2</v>
      </c>
      <c r="Y89" s="689">
        <f>IF(Select2=1,Textiles!$W91,"")</f>
        <v>6.5391330176406339E-4</v>
      </c>
      <c r="Z89" s="683">
        <f>Sludge!W91</f>
        <v>0</v>
      </c>
      <c r="AA89" s="683" t="str">
        <f>IF(Select2=2,MSW!$W91,"")</f>
        <v/>
      </c>
      <c r="AB89" s="690">
        <f>Industry!$W91</f>
        <v>0</v>
      </c>
      <c r="AC89" s="691">
        <f t="shared" si="5"/>
        <v>1.9859887741916788E-2</v>
      </c>
      <c r="AD89" s="692">
        <f>Recovery_OX!R84</f>
        <v>0</v>
      </c>
      <c r="AE89" s="648"/>
      <c r="AF89" s="694">
        <f>(AC89-AD89)*(1-Recovery_OX!U84)</f>
        <v>1.9859887741916788E-2</v>
      </c>
    </row>
    <row r="90" spans="2:32">
      <c r="B90" s="687">
        <f t="shared" si="6"/>
        <v>2073</v>
      </c>
      <c r="C90" s="688">
        <f>IF(Select2=1,Food!$K92,"")</f>
        <v>8.5384197853130475E-9</v>
      </c>
      <c r="D90" s="689">
        <f>IF(Select2=1,Paper!$K92,"")</f>
        <v>2.3498471592765255E-3</v>
      </c>
      <c r="E90" s="681">
        <f>IF(Select2=1,Nappies!$K92,"")</f>
        <v>4.9778937993031937E-5</v>
      </c>
      <c r="F90" s="689">
        <f>IF(Select2=1,Garden!$K92,"")</f>
        <v>0</v>
      </c>
      <c r="G90" s="681">
        <f>IF(Select2=1,Wood!$K92,"")</f>
        <v>0</v>
      </c>
      <c r="H90" s="689">
        <f>IF(Select2=1,Textiles!$K92,"")</f>
        <v>5.5635555820368436E-4</v>
      </c>
      <c r="I90" s="690">
        <f>Sludge!K92</f>
        <v>0</v>
      </c>
      <c r="J90" s="690" t="str">
        <f>IF(Select2=2,MSW!$K92,"")</f>
        <v/>
      </c>
      <c r="K90" s="690">
        <f>Industry!$K92</f>
        <v>0</v>
      </c>
      <c r="L90" s="691">
        <f t="shared" si="8"/>
        <v>2.9559901938930274E-3</v>
      </c>
      <c r="M90" s="692">
        <f>Recovery_OX!C85</f>
        <v>0</v>
      </c>
      <c r="N90" s="648"/>
      <c r="O90" s="693">
        <f>(L90-M90)*(1-Recovery_OX!F85)</f>
        <v>2.9559901938930274E-3</v>
      </c>
      <c r="P90" s="640"/>
      <c r="Q90" s="650"/>
      <c r="S90" s="687">
        <f t="shared" si="7"/>
        <v>2073</v>
      </c>
      <c r="T90" s="688">
        <f>IF(Select2=1,Food!$W92,"")</f>
        <v>5.7125912925823257E-9</v>
      </c>
      <c r="U90" s="689">
        <f>IF(Select2=1,Paper!$W92,"")</f>
        <v>4.8550561142076962E-3</v>
      </c>
      <c r="V90" s="681">
        <f>IF(Select2=1,Nappies!$W92,"")</f>
        <v>0</v>
      </c>
      <c r="W90" s="689">
        <f>IF(Select2=1,Garden!$W92,"")</f>
        <v>0</v>
      </c>
      <c r="X90" s="681">
        <f>IF(Select2=1,Wood!$W92,"")</f>
        <v>1.3517392915646468E-2</v>
      </c>
      <c r="Y90" s="689">
        <f>IF(Select2=1,Textiles!$W92,"")</f>
        <v>6.097047213191062E-4</v>
      </c>
      <c r="Z90" s="683">
        <f>Sludge!W92</f>
        <v>0</v>
      </c>
      <c r="AA90" s="683" t="str">
        <f>IF(Select2=2,MSW!$W92,"")</f>
        <v/>
      </c>
      <c r="AB90" s="690">
        <f>Industry!$W92</f>
        <v>0</v>
      </c>
      <c r="AC90" s="691">
        <f t="shared" si="5"/>
        <v>1.8982159463764563E-2</v>
      </c>
      <c r="AD90" s="692">
        <f>Recovery_OX!R85</f>
        <v>0</v>
      </c>
      <c r="AE90" s="648"/>
      <c r="AF90" s="694">
        <f>(AC90-AD90)*(1-Recovery_OX!U85)</f>
        <v>1.8982159463764563E-2</v>
      </c>
    </row>
    <row r="91" spans="2:32">
      <c r="B91" s="687">
        <f t="shared" si="6"/>
        <v>2074</v>
      </c>
      <c r="C91" s="688">
        <f>IF(Select2=1,Food!$K93,"")</f>
        <v>5.7234739435626554E-9</v>
      </c>
      <c r="D91" s="689">
        <f>IF(Select2=1,Paper!$K93,"")</f>
        <v>2.1909829690329808E-3</v>
      </c>
      <c r="E91" s="681">
        <f>IF(Select2=1,Nappies!$K93,"")</f>
        <v>4.1996738592254044E-5</v>
      </c>
      <c r="F91" s="689">
        <f>IF(Select2=1,Garden!$K93,"")</f>
        <v>0</v>
      </c>
      <c r="G91" s="681">
        <f>IF(Select2=1,Wood!$K93,"")</f>
        <v>0</v>
      </c>
      <c r="H91" s="689">
        <f>IF(Select2=1,Textiles!$K93,"")</f>
        <v>5.1874248413943946E-4</v>
      </c>
      <c r="I91" s="690">
        <f>Sludge!K93</f>
        <v>0</v>
      </c>
      <c r="J91" s="690" t="str">
        <f>IF(Select2=2,MSW!$K93,"")</f>
        <v/>
      </c>
      <c r="K91" s="690">
        <f>Industry!$K93</f>
        <v>0</v>
      </c>
      <c r="L91" s="691">
        <f t="shared" si="8"/>
        <v>2.7517279152386178E-3</v>
      </c>
      <c r="M91" s="692">
        <f>Recovery_OX!C86</f>
        <v>0</v>
      </c>
      <c r="N91" s="648"/>
      <c r="O91" s="693">
        <f>(L91-M91)*(1-Recovery_OX!F86)</f>
        <v>2.7517279152386178E-3</v>
      </c>
      <c r="P91" s="640"/>
      <c r="Q91" s="650"/>
      <c r="S91" s="687">
        <f t="shared" si="7"/>
        <v>2074</v>
      </c>
      <c r="T91" s="688">
        <f>IF(Select2=1,Food!$W93,"")</f>
        <v>3.8292644582265766E-9</v>
      </c>
      <c r="U91" s="689">
        <f>IF(Select2=1,Paper!$W93,"")</f>
        <v>4.5268243161838435E-3</v>
      </c>
      <c r="V91" s="681">
        <f>IF(Select2=1,Nappies!$W93,"")</f>
        <v>0</v>
      </c>
      <c r="W91" s="689">
        <f>IF(Select2=1,Garden!$W93,"")</f>
        <v>0</v>
      </c>
      <c r="X91" s="681">
        <f>IF(Select2=1,Wood!$W93,"")</f>
        <v>1.3052467813029888E-2</v>
      </c>
      <c r="Y91" s="689">
        <f>IF(Select2=1,Textiles!$W93,"")</f>
        <v>5.6848491412541302E-4</v>
      </c>
      <c r="Z91" s="683">
        <f>Sludge!W93</f>
        <v>0</v>
      </c>
      <c r="AA91" s="683" t="str">
        <f>IF(Select2=2,MSW!$W93,"")</f>
        <v/>
      </c>
      <c r="AB91" s="690">
        <f>Industry!$W93</f>
        <v>0</v>
      </c>
      <c r="AC91" s="691">
        <f t="shared" si="5"/>
        <v>1.8147780872603603E-2</v>
      </c>
      <c r="AD91" s="692">
        <f>Recovery_OX!R86</f>
        <v>0</v>
      </c>
      <c r="AE91" s="648"/>
      <c r="AF91" s="694">
        <f>(AC91-AD91)*(1-Recovery_OX!U86)</f>
        <v>1.8147780872603603E-2</v>
      </c>
    </row>
    <row r="92" spans="2:32">
      <c r="B92" s="687">
        <f t="shared" si="6"/>
        <v>2075</v>
      </c>
      <c r="C92" s="688">
        <f>IF(Select2=1,Food!$K94,"")</f>
        <v>3.8365593173327012E-9</v>
      </c>
      <c r="D92" s="689">
        <f>IF(Select2=1,Paper!$K94,"")</f>
        <v>2.042858979845537E-3</v>
      </c>
      <c r="E92" s="681">
        <f>IF(Select2=1,Nappies!$K94,"")</f>
        <v>3.5431170762080278E-5</v>
      </c>
      <c r="F92" s="689">
        <f>IF(Select2=1,Garden!$K94,"")</f>
        <v>0</v>
      </c>
      <c r="G92" s="681">
        <f>IF(Select2=1,Wood!$K94,"")</f>
        <v>0</v>
      </c>
      <c r="H92" s="689">
        <f>IF(Select2=1,Textiles!$K94,"")</f>
        <v>4.8367228633427268E-4</v>
      </c>
      <c r="I92" s="690">
        <f>Sludge!K94</f>
        <v>0</v>
      </c>
      <c r="J92" s="690" t="str">
        <f>IF(Select2=2,MSW!$K94,"")</f>
        <v/>
      </c>
      <c r="K92" s="690">
        <f>Industry!$K94</f>
        <v>0</v>
      </c>
      <c r="L92" s="691">
        <f t="shared" si="8"/>
        <v>2.5619662735012071E-3</v>
      </c>
      <c r="M92" s="692">
        <f>Recovery_OX!C87</f>
        <v>0</v>
      </c>
      <c r="N92" s="648"/>
      <c r="O92" s="693">
        <f>(L92-M92)*(1-Recovery_OX!F87)</f>
        <v>2.5619662735012071E-3</v>
      </c>
      <c r="P92" s="640"/>
      <c r="Q92" s="650"/>
      <c r="S92" s="687">
        <f t="shared" si="7"/>
        <v>2075</v>
      </c>
      <c r="T92" s="688">
        <f>IF(Select2=1,Food!$W94,"")</f>
        <v>2.5668327279210766E-9</v>
      </c>
      <c r="U92" s="689">
        <f>IF(Select2=1,Paper!$W94,"")</f>
        <v>4.2207830162097866E-3</v>
      </c>
      <c r="V92" s="681">
        <f>IF(Select2=1,Nappies!$W94,"")</f>
        <v>0</v>
      </c>
      <c r="W92" s="689">
        <f>IF(Select2=1,Garden!$W94,"")</f>
        <v>0</v>
      </c>
      <c r="X92" s="681">
        <f>IF(Select2=1,Wood!$W94,"")</f>
        <v>1.2603533615789215E-2</v>
      </c>
      <c r="Y92" s="689">
        <f>IF(Select2=1,Textiles!$W94,"")</f>
        <v>5.300518206402988E-4</v>
      </c>
      <c r="Z92" s="683">
        <f>Sludge!W94</f>
        <v>0</v>
      </c>
      <c r="AA92" s="683" t="str">
        <f>IF(Select2=2,MSW!$W94,"")</f>
        <v/>
      </c>
      <c r="AB92" s="690">
        <f>Industry!$W94</f>
        <v>0</v>
      </c>
      <c r="AC92" s="691">
        <f t="shared" si="5"/>
        <v>1.7354371019472029E-2</v>
      </c>
      <c r="AD92" s="692">
        <f>Recovery_OX!R87</f>
        <v>0</v>
      </c>
      <c r="AE92" s="648"/>
      <c r="AF92" s="694">
        <f>(AC92-AD92)*(1-Recovery_OX!U87)</f>
        <v>1.7354371019472029E-2</v>
      </c>
    </row>
    <row r="93" spans="2:32">
      <c r="B93" s="687">
        <f t="shared" si="6"/>
        <v>2076</v>
      </c>
      <c r="C93" s="688">
        <f>IF(Select2=1,Food!$K95,"")</f>
        <v>2.5717226182129172E-9</v>
      </c>
      <c r="D93" s="689">
        <f>IF(Select2=1,Paper!$K95,"")</f>
        <v>1.9047490877473487E-3</v>
      </c>
      <c r="E93" s="681">
        <f>IF(Select2=1,Nappies!$K95,"")</f>
        <v>2.9892032182785609E-5</v>
      </c>
      <c r="F93" s="689">
        <f>IF(Select2=1,Garden!$K95,"")</f>
        <v>0</v>
      </c>
      <c r="G93" s="681">
        <f>IF(Select2=1,Wood!$K95,"")</f>
        <v>0</v>
      </c>
      <c r="H93" s="689">
        <f>IF(Select2=1,Textiles!$K95,"")</f>
        <v>4.5097305063785607E-4</v>
      </c>
      <c r="I93" s="690">
        <f>Sludge!K95</f>
        <v>0</v>
      </c>
      <c r="J93" s="690" t="str">
        <f>IF(Select2=2,MSW!$K95,"")</f>
        <v/>
      </c>
      <c r="K93" s="690">
        <f>Industry!$K95</f>
        <v>0</v>
      </c>
      <c r="L93" s="691">
        <f t="shared" si="8"/>
        <v>2.3856167422906089E-3</v>
      </c>
      <c r="M93" s="692">
        <f>Recovery_OX!C88</f>
        <v>0</v>
      </c>
      <c r="N93" s="648"/>
      <c r="O93" s="693">
        <f>(L93-M93)*(1-Recovery_OX!F88)</f>
        <v>2.3856167422906089E-3</v>
      </c>
      <c r="P93" s="640"/>
      <c r="Q93" s="650"/>
      <c r="S93" s="687">
        <f t="shared" si="7"/>
        <v>2076</v>
      </c>
      <c r="T93" s="688">
        <f>IF(Select2=1,Food!$W95,"")</f>
        <v>1.7205994323458418E-9</v>
      </c>
      <c r="U93" s="689">
        <f>IF(Select2=1,Paper!$W95,"")</f>
        <v>3.9354319994779931E-3</v>
      </c>
      <c r="V93" s="681">
        <f>IF(Select2=1,Nappies!$W95,"")</f>
        <v>0</v>
      </c>
      <c r="W93" s="689">
        <f>IF(Select2=1,Garden!$W95,"")</f>
        <v>0</v>
      </c>
      <c r="X93" s="681">
        <f>IF(Select2=1,Wood!$W95,"")</f>
        <v>1.2170040323390379E-2</v>
      </c>
      <c r="Y93" s="689">
        <f>IF(Select2=1,Textiles!$W95,"")</f>
        <v>4.9421704179491077E-4</v>
      </c>
      <c r="Z93" s="683">
        <f>Sludge!W95</f>
        <v>0</v>
      </c>
      <c r="AA93" s="683" t="str">
        <f>IF(Select2=2,MSW!$W95,"")</f>
        <v/>
      </c>
      <c r="AB93" s="690">
        <f>Industry!$W95</f>
        <v>0</v>
      </c>
      <c r="AC93" s="691">
        <f t="shared" si="5"/>
        <v>1.6599691085262713E-2</v>
      </c>
      <c r="AD93" s="692">
        <f>Recovery_OX!R88</f>
        <v>0</v>
      </c>
      <c r="AE93" s="648"/>
      <c r="AF93" s="694">
        <f>(AC93-AD93)*(1-Recovery_OX!U88)</f>
        <v>1.6599691085262713E-2</v>
      </c>
    </row>
    <row r="94" spans="2:32">
      <c r="B94" s="687">
        <f t="shared" si="6"/>
        <v>2077</v>
      </c>
      <c r="C94" s="688">
        <f>IF(Select2=1,Food!$K96,"")</f>
        <v>1.7238772238313778E-9</v>
      </c>
      <c r="D94" s="689">
        <f>IF(Select2=1,Paper!$K96,"")</f>
        <v>1.7759762778871207E-3</v>
      </c>
      <c r="E94" s="681">
        <f>IF(Select2=1,Nappies!$K96,"")</f>
        <v>2.5218855849183022E-5</v>
      </c>
      <c r="F94" s="689">
        <f>IF(Select2=1,Garden!$K96,"")</f>
        <v>0</v>
      </c>
      <c r="G94" s="681">
        <f>IF(Select2=1,Wood!$K96,"")</f>
        <v>0</v>
      </c>
      <c r="H94" s="689">
        <f>IF(Select2=1,Textiles!$K96,"")</f>
        <v>4.2048448535886925E-4</v>
      </c>
      <c r="I94" s="690">
        <f>Sludge!K96</f>
        <v>0</v>
      </c>
      <c r="J94" s="690" t="str">
        <f>IF(Select2=2,MSW!$K96,"")</f>
        <v/>
      </c>
      <c r="K94" s="690">
        <f>Industry!$K96</f>
        <v>0</v>
      </c>
      <c r="L94" s="691">
        <f t="shared" si="8"/>
        <v>2.2216813429723967E-3</v>
      </c>
      <c r="M94" s="692">
        <f>Recovery_OX!C89</f>
        <v>0</v>
      </c>
      <c r="N94" s="648"/>
      <c r="O94" s="693">
        <f>(L94-M94)*(1-Recovery_OX!F89)</f>
        <v>2.2216813429723967E-3</v>
      </c>
      <c r="P94" s="640"/>
      <c r="Q94" s="650"/>
      <c r="S94" s="687">
        <f t="shared" si="7"/>
        <v>2077</v>
      </c>
      <c r="T94" s="688">
        <f>IF(Select2=1,Food!$W96,"")</f>
        <v>1.1533522906989594E-9</v>
      </c>
      <c r="U94" s="689">
        <f>IF(Select2=1,Paper!$W96,"")</f>
        <v>3.6693724749733898E-3</v>
      </c>
      <c r="V94" s="681">
        <f>IF(Select2=1,Nappies!$W96,"")</f>
        <v>0</v>
      </c>
      <c r="W94" s="689">
        <f>IF(Select2=1,Garden!$W96,"")</f>
        <v>0</v>
      </c>
      <c r="X94" s="681">
        <f>IF(Select2=1,Wood!$W96,"")</f>
        <v>1.1751456852338736E-2</v>
      </c>
      <c r="Y94" s="689">
        <f>IF(Select2=1,Textiles!$W96,"")</f>
        <v>4.6080491546177457E-4</v>
      </c>
      <c r="Z94" s="683">
        <f>Sludge!W96</f>
        <v>0</v>
      </c>
      <c r="AA94" s="683" t="str">
        <f>IF(Select2=2,MSW!$W96,"")</f>
        <v/>
      </c>
      <c r="AB94" s="690">
        <f>Industry!$W96</f>
        <v>0</v>
      </c>
      <c r="AC94" s="691">
        <f t="shared" si="5"/>
        <v>1.5881635396126192E-2</v>
      </c>
      <c r="AD94" s="692">
        <f>Recovery_OX!R89</f>
        <v>0</v>
      </c>
      <c r="AE94" s="648"/>
      <c r="AF94" s="694">
        <f>(AC94-AD94)*(1-Recovery_OX!U89)</f>
        <v>1.5881635396126192E-2</v>
      </c>
    </row>
    <row r="95" spans="2:32">
      <c r="B95" s="687">
        <f t="shared" si="6"/>
        <v>2078</v>
      </c>
      <c r="C95" s="688">
        <f>IF(Select2=1,Food!$K97,"")</f>
        <v>1.1555494600384394E-9</v>
      </c>
      <c r="D95" s="689">
        <f>IF(Select2=1,Paper!$K97,"")</f>
        <v>1.6559093058015205E-3</v>
      </c>
      <c r="E95" s="681">
        <f>IF(Select2=1,Nappies!$K97,"")</f>
        <v>2.1276261394771629E-5</v>
      </c>
      <c r="F95" s="689">
        <f>IF(Select2=1,Garden!$K97,"")</f>
        <v>0</v>
      </c>
      <c r="G95" s="681">
        <f>IF(Select2=1,Wood!$K97,"")</f>
        <v>0</v>
      </c>
      <c r="H95" s="689">
        <f>IF(Select2=1,Textiles!$K97,"")</f>
        <v>3.9205713551494293E-4</v>
      </c>
      <c r="I95" s="690">
        <f>Sludge!K97</f>
        <v>0</v>
      </c>
      <c r="J95" s="690" t="str">
        <f>IF(Select2=2,MSW!$K97,"")</f>
        <v/>
      </c>
      <c r="K95" s="690">
        <f>Industry!$K97</f>
        <v>0</v>
      </c>
      <c r="L95" s="691">
        <f t="shared" si="8"/>
        <v>2.0692438582606953E-3</v>
      </c>
      <c r="M95" s="692">
        <f>Recovery_OX!C90</f>
        <v>0</v>
      </c>
      <c r="N95" s="648"/>
      <c r="O95" s="693">
        <f>(L95-M95)*(1-Recovery_OX!F90)</f>
        <v>2.0692438582606953E-3</v>
      </c>
      <c r="P95" s="640"/>
      <c r="Q95" s="650"/>
      <c r="S95" s="687">
        <f t="shared" si="7"/>
        <v>2078</v>
      </c>
      <c r="T95" s="688">
        <f>IF(Select2=1,Food!$W97,"")</f>
        <v>7.7311516059663665E-10</v>
      </c>
      <c r="U95" s="689">
        <f>IF(Select2=1,Paper!$W97,"")</f>
        <v>3.4213002185981825E-3</v>
      </c>
      <c r="V95" s="681">
        <f>IF(Select2=1,Nappies!$W97,"")</f>
        <v>0</v>
      </c>
      <c r="W95" s="689">
        <f>IF(Select2=1,Garden!$W97,"")</f>
        <v>0</v>
      </c>
      <c r="X95" s="681">
        <f>IF(Select2=1,Wood!$W97,"")</f>
        <v>1.1347270385535378E-2</v>
      </c>
      <c r="Y95" s="689">
        <f>IF(Select2=1,Textiles!$W97,"")</f>
        <v>4.2965165535884155E-4</v>
      </c>
      <c r="Z95" s="683">
        <f>Sludge!W97</f>
        <v>0</v>
      </c>
      <c r="AA95" s="683" t="str">
        <f>IF(Select2=2,MSW!$W97,"")</f>
        <v/>
      </c>
      <c r="AB95" s="690">
        <f>Industry!$W97</f>
        <v>0</v>
      </c>
      <c r="AC95" s="691">
        <f t="shared" si="5"/>
        <v>1.5198223032607561E-2</v>
      </c>
      <c r="AD95" s="692">
        <f>Recovery_OX!R90</f>
        <v>0</v>
      </c>
      <c r="AE95" s="648"/>
      <c r="AF95" s="694">
        <f>(AC95-AD95)*(1-Recovery_OX!U90)</f>
        <v>1.5198223032607561E-2</v>
      </c>
    </row>
    <row r="96" spans="2:32">
      <c r="B96" s="687">
        <f t="shared" si="6"/>
        <v>2079</v>
      </c>
      <c r="C96" s="688">
        <f>IF(Select2=1,Food!$K98,"")</f>
        <v>7.7458796724942487E-10</v>
      </c>
      <c r="D96" s="689">
        <f>IF(Select2=1,Paper!$K98,"")</f>
        <v>1.5439596030540868E-3</v>
      </c>
      <c r="E96" s="681">
        <f>IF(Select2=1,Nappies!$K98,"")</f>
        <v>1.7950033167476729E-5</v>
      </c>
      <c r="F96" s="689">
        <f>IF(Select2=1,Garden!$K98,"")</f>
        <v>0</v>
      </c>
      <c r="G96" s="681">
        <f>IF(Select2=1,Wood!$K98,"")</f>
        <v>0</v>
      </c>
      <c r="H96" s="689">
        <f>IF(Select2=1,Textiles!$K98,"")</f>
        <v>3.655516502041616E-4</v>
      </c>
      <c r="I96" s="690">
        <f>Sludge!K98</f>
        <v>0</v>
      </c>
      <c r="J96" s="690" t="str">
        <f>IF(Select2=2,MSW!$K98,"")</f>
        <v/>
      </c>
      <c r="K96" s="690">
        <f>Industry!$K98</f>
        <v>0</v>
      </c>
      <c r="L96" s="691">
        <f t="shared" si="8"/>
        <v>1.9274620610136924E-3</v>
      </c>
      <c r="M96" s="692">
        <f>Recovery_OX!C91</f>
        <v>0</v>
      </c>
      <c r="N96" s="648"/>
      <c r="O96" s="693">
        <f>(L96-M96)*(1-Recovery_OX!F91)</f>
        <v>1.9274620610136924E-3</v>
      </c>
      <c r="P96" s="638"/>
      <c r="S96" s="687">
        <f t="shared" si="7"/>
        <v>2079</v>
      </c>
      <c r="T96" s="688">
        <f>IF(Select2=1,Food!$W98,"")</f>
        <v>5.1823459004198816E-10</v>
      </c>
      <c r="U96" s="689">
        <f>IF(Select2=1,Paper!$W98,"")</f>
        <v>3.1899991798638155E-3</v>
      </c>
      <c r="V96" s="681">
        <f>IF(Select2=1,Nappies!$W98,"")</f>
        <v>0</v>
      </c>
      <c r="W96" s="689">
        <f>IF(Select2=1,Garden!$W98,"")</f>
        <v>0</v>
      </c>
      <c r="X96" s="681">
        <f>IF(Select2=1,Wood!$W98,"")</f>
        <v>1.0956985744012045E-2</v>
      </c>
      <c r="Y96" s="689">
        <f>IF(Select2=1,Textiles!$W98,"")</f>
        <v>4.0060454816894425E-4</v>
      </c>
      <c r="Z96" s="683">
        <f>Sludge!W98</f>
        <v>0</v>
      </c>
      <c r="AA96" s="683" t="str">
        <f>IF(Select2=2,MSW!$W98,"")</f>
        <v/>
      </c>
      <c r="AB96" s="690">
        <f>Industry!$W98</f>
        <v>0</v>
      </c>
      <c r="AC96" s="691">
        <f t="shared" si="5"/>
        <v>1.4547589990279396E-2</v>
      </c>
      <c r="AD96" s="692">
        <f>Recovery_OX!R91</f>
        <v>0</v>
      </c>
      <c r="AE96" s="648"/>
      <c r="AF96" s="694">
        <f>(AC96-AD96)*(1-Recovery_OX!U91)</f>
        <v>1.4547589990279396E-2</v>
      </c>
    </row>
    <row r="97" spans="2:32" ht="13.5" thickBot="1">
      <c r="B97" s="695">
        <f t="shared" si="6"/>
        <v>2080</v>
      </c>
      <c r="C97" s="696">
        <f>IF(Select2=1,Food!$K99,"")</f>
        <v>5.1922184186528672E-10</v>
      </c>
      <c r="D97" s="697">
        <f>IF(Select2=1,Paper!$K99,"")</f>
        <v>1.4395783920720716E-3</v>
      </c>
      <c r="E97" s="697">
        <f>IF(Select2=1,Nappies!$K99,"")</f>
        <v>1.5143811440138258E-5</v>
      </c>
      <c r="F97" s="697">
        <f>IF(Select2=1,Garden!$K99,"")</f>
        <v>0</v>
      </c>
      <c r="G97" s="697">
        <f>IF(Select2=1,Wood!$K99,"")</f>
        <v>0</v>
      </c>
      <c r="H97" s="697">
        <f>IF(Select2=1,Textiles!$K99,"")</f>
        <v>3.4083809950678128E-4</v>
      </c>
      <c r="I97" s="698">
        <f>Sludge!K99</f>
        <v>0</v>
      </c>
      <c r="J97" s="698" t="str">
        <f>IF(Select2=2,MSW!$K99,"")</f>
        <v/>
      </c>
      <c r="K97" s="690">
        <f>Industry!$K99</f>
        <v>0</v>
      </c>
      <c r="L97" s="691">
        <f t="shared" si="8"/>
        <v>1.795560822240833E-3</v>
      </c>
      <c r="M97" s="699">
        <f>Recovery_OX!C92</f>
        <v>0</v>
      </c>
      <c r="N97" s="648"/>
      <c r="O97" s="700">
        <f>(L97-M97)*(1-Recovery_OX!F92)</f>
        <v>1.795560822240833E-3</v>
      </c>
      <c r="S97" s="695">
        <f t="shared" si="7"/>
        <v>2080</v>
      </c>
      <c r="T97" s="696">
        <f>IF(Select2=1,Food!$W99,"")</f>
        <v>3.4738303425420617E-10</v>
      </c>
      <c r="U97" s="697">
        <f>IF(Select2=1,Paper!$W99,"")</f>
        <v>2.974335520810065E-3</v>
      </c>
      <c r="V97" s="697">
        <f>IF(Select2=1,Nappies!$W99,"")</f>
        <v>0</v>
      </c>
      <c r="W97" s="697">
        <f>IF(Select2=1,Garden!$W99,"")</f>
        <v>0</v>
      </c>
      <c r="X97" s="697">
        <f>IF(Select2=1,Wood!$W99,"")</f>
        <v>1.0580124780274973E-2</v>
      </c>
      <c r="Y97" s="697">
        <f>IF(Select2=1,Textiles!$W99,"")</f>
        <v>3.7352120493893841E-4</v>
      </c>
      <c r="Z97" s="698">
        <f>Sludge!W99</f>
        <v>0</v>
      </c>
      <c r="AA97" s="698" t="str">
        <f>IF(Select2=2,MSW!$W99,"")</f>
        <v/>
      </c>
      <c r="AB97" s="690">
        <f>Industry!$W99</f>
        <v>0</v>
      </c>
      <c r="AC97" s="701">
        <f t="shared" si="5"/>
        <v>1.3927981853407011E-2</v>
      </c>
      <c r="AD97" s="699">
        <f>Recovery_OX!R92</f>
        <v>0</v>
      </c>
      <c r="AE97" s="648"/>
      <c r="AF97" s="702">
        <f>(AC97-AD97)*(1-Recovery_OX!U92)</f>
        <v>1.3927981853407011E-2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36" t="s">
        <v>284</v>
      </c>
      <c r="D8" s="837"/>
      <c r="E8" s="838"/>
      <c r="F8" s="836" t="s">
        <v>285</v>
      </c>
      <c r="G8" s="837"/>
      <c r="H8" s="839"/>
      <c r="I8" s="435"/>
      <c r="J8" s="836" t="s">
        <v>286</v>
      </c>
      <c r="K8" s="837"/>
      <c r="L8" s="839"/>
      <c r="M8" s="840" t="s">
        <v>287</v>
      </c>
      <c r="N8" s="841"/>
      <c r="O8" s="842"/>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2.4267484850399999E-2</v>
      </c>
      <c r="E12" s="464">
        <f>Stored_C!G18+Stored_C!M18</f>
        <v>2.0020675001580002E-2</v>
      </c>
      <c r="F12" s="465">
        <f>F11+HWP!C12</f>
        <v>0</v>
      </c>
      <c r="G12" s="463">
        <f>G11+HWP!D12</f>
        <v>2.4267484850399999E-2</v>
      </c>
      <c r="H12" s="464">
        <f>H11+HWP!E12</f>
        <v>2.0020675001580002E-2</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2.4846007744800006E-2</v>
      </c>
      <c r="E13" s="473">
        <f>Stored_C!G19+Stored_C!M19</f>
        <v>2.049795638946E-2</v>
      </c>
      <c r="F13" s="474">
        <f>F12+HWP!C13</f>
        <v>0</v>
      </c>
      <c r="G13" s="472">
        <f>G12+HWP!D13</f>
        <v>4.9113492595200009E-2</v>
      </c>
      <c r="H13" s="473">
        <f>H12+HWP!E13</f>
        <v>4.0518631391040005E-2</v>
      </c>
      <c r="I13" s="456"/>
      <c r="J13" s="475">
        <f>Garden!J20</f>
        <v>0</v>
      </c>
      <c r="K13" s="476">
        <f>Paper!J20</f>
        <v>5.6687198777834657E-3</v>
      </c>
      <c r="L13" s="477">
        <f>Wood!J20</f>
        <v>0</v>
      </c>
      <c r="M13" s="478">
        <f>J13*(1-Recovery_OX!E13)*(1-Recovery_OX!F13)</f>
        <v>0</v>
      </c>
      <c r="N13" s="476">
        <f>K13*(1-Recovery_OX!E13)*(1-Recovery_OX!F13)</f>
        <v>5.6687198777834657E-3</v>
      </c>
      <c r="O13" s="477">
        <f>L13*(1-Recovery_OX!E13)*(1-Recovery_OX!F13)</f>
        <v>0</v>
      </c>
    </row>
    <row r="14" spans="2:15">
      <c r="B14" s="470">
        <f t="shared" ref="B14:B77" si="0">B13+1</f>
        <v>1952</v>
      </c>
      <c r="C14" s="471">
        <f>Stored_C!E20</f>
        <v>0</v>
      </c>
      <c r="D14" s="472">
        <f>Stored_C!F20+Stored_C!L20</f>
        <v>2.5332387590400008E-2</v>
      </c>
      <c r="E14" s="473">
        <f>Stored_C!G20+Stored_C!M20</f>
        <v>2.0899219762080003E-2</v>
      </c>
      <c r="F14" s="474">
        <f>F13+HWP!C14</f>
        <v>0</v>
      </c>
      <c r="G14" s="472">
        <f>G13+HWP!D14</f>
        <v>7.4445880185600014E-2</v>
      </c>
      <c r="H14" s="473">
        <f>H13+HWP!E14</f>
        <v>6.1417851153120012E-2</v>
      </c>
      <c r="I14" s="456"/>
      <c r="J14" s="475">
        <f>Garden!J21</f>
        <v>0</v>
      </c>
      <c r="K14" s="476">
        <f>Paper!J21</f>
        <v>1.108933828316803E-2</v>
      </c>
      <c r="L14" s="477">
        <f>Wood!J21</f>
        <v>0</v>
      </c>
      <c r="M14" s="478">
        <f>J14*(1-Recovery_OX!E14)*(1-Recovery_OX!F14)</f>
        <v>0</v>
      </c>
      <c r="N14" s="476">
        <f>K14*(1-Recovery_OX!E14)*(1-Recovery_OX!F14)</f>
        <v>1.108933828316803E-2</v>
      </c>
      <c r="O14" s="477">
        <f>L14*(1-Recovery_OX!E14)*(1-Recovery_OX!F14)</f>
        <v>0</v>
      </c>
    </row>
    <row r="15" spans="2:15">
      <c r="B15" s="470">
        <f t="shared" si="0"/>
        <v>1953</v>
      </c>
      <c r="C15" s="471">
        <f>Stored_C!E21</f>
        <v>0</v>
      </c>
      <c r="D15" s="472">
        <f>Stored_C!F21+Stored_C!L21</f>
        <v>2.5604717529600005E-2</v>
      </c>
      <c r="E15" s="473">
        <f>Stored_C!G21+Stored_C!M21</f>
        <v>2.1123891961920004E-2</v>
      </c>
      <c r="F15" s="474">
        <f>F14+HWP!C15</f>
        <v>0</v>
      </c>
      <c r="G15" s="472">
        <f>G14+HWP!D15</f>
        <v>0.10005059771520002</v>
      </c>
      <c r="H15" s="473">
        <f>H14+HWP!E15</f>
        <v>8.254174311504002E-2</v>
      </c>
      <c r="I15" s="456"/>
      <c r="J15" s="475">
        <f>Garden!J22</f>
        <v>0</v>
      </c>
      <c r="K15" s="476">
        <f>Paper!J22</f>
        <v>1.6257104417697277E-2</v>
      </c>
      <c r="L15" s="477">
        <f>Wood!J22</f>
        <v>0</v>
      </c>
      <c r="M15" s="478">
        <f>J15*(1-Recovery_OX!E15)*(1-Recovery_OX!F15)</f>
        <v>0</v>
      </c>
      <c r="N15" s="476">
        <f>K15*(1-Recovery_OX!E15)*(1-Recovery_OX!F15)</f>
        <v>1.6257104417697277E-2</v>
      </c>
      <c r="O15" s="477">
        <f>L15*(1-Recovery_OX!E15)*(1-Recovery_OX!F15)</f>
        <v>0</v>
      </c>
    </row>
    <row r="16" spans="2:15">
      <c r="B16" s="470">
        <f t="shared" si="0"/>
        <v>1954</v>
      </c>
      <c r="C16" s="471">
        <f>Stored_C!E22</f>
        <v>0</v>
      </c>
      <c r="D16" s="472">
        <f>Stored_C!F22+Stored_C!L22</f>
        <v>2.6282690755200001E-2</v>
      </c>
      <c r="E16" s="473">
        <f>Stored_C!G22+Stored_C!M22</f>
        <v>2.1683219873040002E-2</v>
      </c>
      <c r="F16" s="474">
        <f>F15+HWP!C16</f>
        <v>0</v>
      </c>
      <c r="G16" s="472">
        <f>G15+HWP!D16</f>
        <v>0.12633328847040001</v>
      </c>
      <c r="H16" s="473">
        <f>H15+HWP!E16</f>
        <v>0.10422496298808002</v>
      </c>
      <c r="I16" s="456"/>
      <c r="J16" s="475">
        <f>Garden!J23</f>
        <v>0</v>
      </c>
      <c r="K16" s="476">
        <f>Paper!J23</f>
        <v>2.1139112051093738E-2</v>
      </c>
      <c r="L16" s="477">
        <f>Wood!J23</f>
        <v>0</v>
      </c>
      <c r="M16" s="478">
        <f>J16*(1-Recovery_OX!E16)*(1-Recovery_OX!F16)</f>
        <v>0</v>
      </c>
      <c r="N16" s="476">
        <f>K16*(1-Recovery_OX!E16)*(1-Recovery_OX!F16)</f>
        <v>2.1139112051093738E-2</v>
      </c>
      <c r="O16" s="477">
        <f>L16*(1-Recovery_OX!E16)*(1-Recovery_OX!F16)</f>
        <v>0</v>
      </c>
    </row>
    <row r="17" spans="2:15">
      <c r="B17" s="470">
        <f t="shared" si="0"/>
        <v>1955</v>
      </c>
      <c r="C17" s="471">
        <f>Stored_C!E23</f>
        <v>0</v>
      </c>
      <c r="D17" s="472">
        <f>Stored_C!F23+Stored_C!L23</f>
        <v>2.7391258963200004E-2</v>
      </c>
      <c r="E17" s="473">
        <f>Stored_C!G23+Stored_C!M23</f>
        <v>2.2597788644640002E-2</v>
      </c>
      <c r="F17" s="474">
        <f>F16+HWP!C17</f>
        <v>0</v>
      </c>
      <c r="G17" s="472">
        <f>G16+HWP!D17</f>
        <v>0.15372454743360001</v>
      </c>
      <c r="H17" s="473">
        <f>H16+HWP!E17</f>
        <v>0.12682275163272003</v>
      </c>
      <c r="I17" s="456"/>
      <c r="J17" s="475">
        <f>Garden!J24</f>
        <v>0</v>
      </c>
      <c r="K17" s="476">
        <f>Paper!J24</f>
        <v>2.5849435744658821E-2</v>
      </c>
      <c r="L17" s="477">
        <f>Wood!J24</f>
        <v>0</v>
      </c>
      <c r="M17" s="478">
        <f>J17*(1-Recovery_OX!E17)*(1-Recovery_OX!F17)</f>
        <v>0</v>
      </c>
      <c r="N17" s="476">
        <f>K17*(1-Recovery_OX!E17)*(1-Recovery_OX!F17)</f>
        <v>2.5849435744658821E-2</v>
      </c>
      <c r="O17" s="477">
        <f>L17*(1-Recovery_OX!E17)*(1-Recovery_OX!F17)</f>
        <v>0</v>
      </c>
    </row>
    <row r="18" spans="2:15">
      <c r="B18" s="470">
        <f t="shared" si="0"/>
        <v>1956</v>
      </c>
      <c r="C18" s="471">
        <f>Stored_C!E24</f>
        <v>0</v>
      </c>
      <c r="D18" s="472">
        <f>Stored_C!F24+Stored_C!L24</f>
        <v>2.77653561768E-2</v>
      </c>
      <c r="E18" s="473">
        <f>Stored_C!G24+Stored_C!M24</f>
        <v>2.2906418845859998E-2</v>
      </c>
      <c r="F18" s="474">
        <f>F17+HWP!C18</f>
        <v>0</v>
      </c>
      <c r="G18" s="472">
        <f>G17+HWP!D18</f>
        <v>0.18148990361040002</v>
      </c>
      <c r="H18" s="473">
        <f>H17+HWP!E18</f>
        <v>0.14972917047858003</v>
      </c>
      <c r="I18" s="456"/>
      <c r="J18" s="475">
        <f>Garden!J25</f>
        <v>0</v>
      </c>
      <c r="K18" s="476">
        <f>Paper!J25</f>
        <v>3.0500266461320428E-2</v>
      </c>
      <c r="L18" s="477">
        <f>Wood!J25</f>
        <v>0</v>
      </c>
      <c r="M18" s="478">
        <f>J18*(1-Recovery_OX!E18)*(1-Recovery_OX!F18)</f>
        <v>0</v>
      </c>
      <c r="N18" s="476">
        <f>K18*(1-Recovery_OX!E18)*(1-Recovery_OX!F18)</f>
        <v>3.0500266461320428E-2</v>
      </c>
      <c r="O18" s="477">
        <f>L18*(1-Recovery_OX!E18)*(1-Recovery_OX!F18)</f>
        <v>0</v>
      </c>
    </row>
    <row r="19" spans="2:15">
      <c r="B19" s="470">
        <f t="shared" si="0"/>
        <v>1957</v>
      </c>
      <c r="C19" s="471">
        <f>Stored_C!E25</f>
        <v>0</v>
      </c>
      <c r="D19" s="472">
        <f>Stored_C!F25+Stored_C!L25</f>
        <v>2.8132502560800004E-2</v>
      </c>
      <c r="E19" s="473">
        <f>Stored_C!G25+Stored_C!M25</f>
        <v>2.3209314612660001E-2</v>
      </c>
      <c r="F19" s="474">
        <f>F18+HWP!C19</f>
        <v>0</v>
      </c>
      <c r="G19" s="472">
        <f>G18+HWP!D19</f>
        <v>0.20962240617120001</v>
      </c>
      <c r="H19" s="473">
        <f>H18+HWP!E19</f>
        <v>0.17293848509124005</v>
      </c>
      <c r="I19" s="456"/>
      <c r="J19" s="475">
        <f>Garden!J26</f>
        <v>0</v>
      </c>
      <c r="K19" s="476">
        <f>Paper!J26</f>
        <v>3.4924058850915811E-2</v>
      </c>
      <c r="L19" s="477">
        <f>Wood!J26</f>
        <v>0</v>
      </c>
      <c r="M19" s="478">
        <f>J19*(1-Recovery_OX!E19)*(1-Recovery_OX!F19)</f>
        <v>0</v>
      </c>
      <c r="N19" s="476">
        <f>K19*(1-Recovery_OX!E19)*(1-Recovery_OX!F19)</f>
        <v>3.4924058850915811E-2</v>
      </c>
      <c r="O19" s="477">
        <f>L19*(1-Recovery_OX!E19)*(1-Recovery_OX!F19)</f>
        <v>0</v>
      </c>
    </row>
    <row r="20" spans="2:15">
      <c r="B20" s="470">
        <f t="shared" si="0"/>
        <v>1958</v>
      </c>
      <c r="C20" s="471">
        <f>Stored_C!E26</f>
        <v>0</v>
      </c>
      <c r="D20" s="472">
        <f>Stored_C!F26+Stored_C!L26</f>
        <v>2.8489846492800001E-2</v>
      </c>
      <c r="E20" s="473">
        <f>Stored_C!G26+Stored_C!M26</f>
        <v>2.3504123356559999E-2</v>
      </c>
      <c r="F20" s="474">
        <f>F19+HWP!C20</f>
        <v>0</v>
      </c>
      <c r="G20" s="472">
        <f>G19+HWP!D20</f>
        <v>0.23811225266400002</v>
      </c>
      <c r="H20" s="473">
        <f>H19+HWP!E20</f>
        <v>0.19644260844780004</v>
      </c>
      <c r="I20" s="456"/>
      <c r="J20" s="475">
        <f>Garden!J27</f>
        <v>0</v>
      </c>
      <c r="K20" s="476">
        <f>Paper!J27</f>
        <v>3.9134538440819162E-2</v>
      </c>
      <c r="L20" s="477">
        <f>Wood!J27</f>
        <v>0</v>
      </c>
      <c r="M20" s="478">
        <f>J20*(1-Recovery_OX!E20)*(1-Recovery_OX!F20)</f>
        <v>0</v>
      </c>
      <c r="N20" s="476">
        <f>K20*(1-Recovery_OX!E20)*(1-Recovery_OX!F20)</f>
        <v>3.9134538440819162E-2</v>
      </c>
      <c r="O20" s="477">
        <f>L20*(1-Recovery_OX!E20)*(1-Recovery_OX!F20)</f>
        <v>0</v>
      </c>
    </row>
    <row r="21" spans="2:15">
      <c r="B21" s="470">
        <f t="shared" si="0"/>
        <v>1959</v>
      </c>
      <c r="C21" s="471">
        <f>Stored_C!E27</f>
        <v>0</v>
      </c>
      <c r="D21" s="472">
        <f>Stored_C!F27+Stored_C!L27</f>
        <v>2.8833110539200003E-2</v>
      </c>
      <c r="E21" s="473">
        <f>Stored_C!G27+Stored_C!M27</f>
        <v>2.3787316194840008E-2</v>
      </c>
      <c r="F21" s="474">
        <f>F20+HWP!C21</f>
        <v>0</v>
      </c>
      <c r="G21" s="472">
        <f>G20+HWP!D21</f>
        <v>0.2669453632032</v>
      </c>
      <c r="H21" s="473">
        <f>H20+HWP!E21</f>
        <v>0.22022992464264005</v>
      </c>
      <c r="I21" s="456"/>
      <c r="J21" s="475">
        <f>Garden!J28</f>
        <v>0</v>
      </c>
      <c r="K21" s="476">
        <f>Paper!J28</f>
        <v>4.3143836708276345E-2</v>
      </c>
      <c r="L21" s="477">
        <f>Wood!J28</f>
        <v>0</v>
      </c>
      <c r="M21" s="478">
        <f>J21*(1-Recovery_OX!E21)*(1-Recovery_OX!F21)</f>
        <v>0</v>
      </c>
      <c r="N21" s="476">
        <f>K21*(1-Recovery_OX!E21)*(1-Recovery_OX!F21)</f>
        <v>4.3143836708276345E-2</v>
      </c>
      <c r="O21" s="477">
        <f>L21*(1-Recovery_OX!E21)*(1-Recovery_OX!F21)</f>
        <v>0</v>
      </c>
    </row>
    <row r="22" spans="2:15">
      <c r="B22" s="470">
        <f t="shared" si="0"/>
        <v>1960</v>
      </c>
      <c r="C22" s="471">
        <f>Stored_C!E28</f>
        <v>0</v>
      </c>
      <c r="D22" s="472">
        <f>Stored_C!F28+Stored_C!L28</f>
        <v>2.9423574602400006E-2</v>
      </c>
      <c r="E22" s="473">
        <f>Stored_C!G28+Stored_C!M28</f>
        <v>2.4274449046980003E-2</v>
      </c>
      <c r="F22" s="474">
        <f>F21+HWP!C22</f>
        <v>0</v>
      </c>
      <c r="G22" s="472">
        <f>G21+HWP!D22</f>
        <v>0.29636893780560003</v>
      </c>
      <c r="H22" s="473">
        <f>H21+HWP!E22</f>
        <v>0.24450437368962005</v>
      </c>
      <c r="I22" s="456"/>
      <c r="J22" s="475">
        <f>Garden!J29</f>
        <v>0</v>
      </c>
      <c r="K22" s="476">
        <f>Paper!J29</f>
        <v>4.6962265788218521E-2</v>
      </c>
      <c r="L22" s="477">
        <f>Wood!J29</f>
        <v>0</v>
      </c>
      <c r="M22" s="478">
        <f>J22*(1-Recovery_OX!E22)*(1-Recovery_OX!F22)</f>
        <v>0</v>
      </c>
      <c r="N22" s="476">
        <f>K22*(1-Recovery_OX!E22)*(1-Recovery_OX!F22)</f>
        <v>4.6962265788218521E-2</v>
      </c>
      <c r="O22" s="477">
        <f>L22*(1-Recovery_OX!E22)*(1-Recovery_OX!F22)</f>
        <v>0</v>
      </c>
    </row>
    <row r="23" spans="2:15">
      <c r="B23" s="470">
        <f t="shared" si="0"/>
        <v>1961</v>
      </c>
      <c r="C23" s="471">
        <f>Stored_C!E29</f>
        <v>0</v>
      </c>
      <c r="D23" s="472">
        <f>Stored_C!F29+Stored_C!L29</f>
        <v>2.3010000384000001E-2</v>
      </c>
      <c r="E23" s="473">
        <f>Stored_C!G29+Stored_C!M29</f>
        <v>1.8983250316800003E-2</v>
      </c>
      <c r="F23" s="474">
        <f>F22+HWP!C23</f>
        <v>0</v>
      </c>
      <c r="G23" s="472">
        <f>G22+HWP!D23</f>
        <v>0.31937893818960006</v>
      </c>
      <c r="H23" s="473">
        <f>H22+HWP!E23</f>
        <v>0.26348762400642006</v>
      </c>
      <c r="I23" s="456"/>
      <c r="J23" s="475">
        <f>Garden!J30</f>
        <v>0</v>
      </c>
      <c r="K23" s="476">
        <f>Paper!J30</f>
        <v>5.0660473864713111E-2</v>
      </c>
      <c r="L23" s="477">
        <f>Wood!J30</f>
        <v>0</v>
      </c>
      <c r="M23" s="478">
        <f>J23*(1-Recovery_OX!E23)*(1-Recovery_OX!F23)</f>
        <v>0</v>
      </c>
      <c r="N23" s="476">
        <f>K23*(1-Recovery_OX!E23)*(1-Recovery_OX!F23)</f>
        <v>5.0660473864713111E-2</v>
      </c>
      <c r="O23" s="477">
        <f>L23*(1-Recovery_OX!E23)*(1-Recovery_OX!F23)</f>
        <v>0</v>
      </c>
    </row>
    <row r="24" spans="2:15">
      <c r="B24" s="470">
        <f t="shared" si="0"/>
        <v>1962</v>
      </c>
      <c r="C24" s="471">
        <f>Stored_C!E30</f>
        <v>0</v>
      </c>
      <c r="D24" s="472">
        <f>Stored_C!F30+Stored_C!L30</f>
        <v>2.3185796424000003E-2</v>
      </c>
      <c r="E24" s="473">
        <f>Stored_C!G30+Stored_C!M30</f>
        <v>1.9128282049800001E-2</v>
      </c>
      <c r="F24" s="474">
        <f>F23+HWP!C24</f>
        <v>0</v>
      </c>
      <c r="G24" s="472">
        <f>G23+HWP!D24</f>
        <v>0.34256473461360004</v>
      </c>
      <c r="H24" s="473">
        <f>H23+HWP!E24</f>
        <v>0.28261590605622006</v>
      </c>
      <c r="I24" s="456"/>
      <c r="J24" s="475">
        <f>Garden!J31</f>
        <v>0</v>
      </c>
      <c r="K24" s="476">
        <f>Paper!J31</f>
        <v>5.2610492779718944E-2</v>
      </c>
      <c r="L24" s="477">
        <f>Wood!J31</f>
        <v>0</v>
      </c>
      <c r="M24" s="478">
        <f>J24*(1-Recovery_OX!E24)*(1-Recovery_OX!F24)</f>
        <v>0</v>
      </c>
      <c r="N24" s="476">
        <f>K24*(1-Recovery_OX!E24)*(1-Recovery_OX!F24)</f>
        <v>5.2610492779718944E-2</v>
      </c>
      <c r="O24" s="477">
        <f>L24*(1-Recovery_OX!E24)*(1-Recovery_OX!F24)</f>
        <v>0</v>
      </c>
    </row>
    <row r="25" spans="2:15">
      <c r="B25" s="470">
        <f t="shared" si="0"/>
        <v>1963</v>
      </c>
      <c r="C25" s="471">
        <f>Stored_C!E31</f>
        <v>0</v>
      </c>
      <c r="D25" s="472">
        <f>Stored_C!F31+Stored_C!L31</f>
        <v>2.3334372432000004E-2</v>
      </c>
      <c r="E25" s="473">
        <f>Stored_C!G31+Stored_C!M31</f>
        <v>1.9250857256400002E-2</v>
      </c>
      <c r="F25" s="474">
        <f>F24+HWP!C25</f>
        <v>0</v>
      </c>
      <c r="G25" s="472">
        <f>G24+HWP!D25</f>
        <v>0.36589910704560002</v>
      </c>
      <c r="H25" s="473">
        <f>H24+HWP!E25</f>
        <v>0.30186676331262008</v>
      </c>
      <c r="I25" s="456"/>
      <c r="J25" s="475">
        <f>Garden!J32</f>
        <v>0</v>
      </c>
      <c r="K25" s="476">
        <f>Paper!J32</f>
        <v>5.4469743127456734E-2</v>
      </c>
      <c r="L25" s="477">
        <f>Wood!J32</f>
        <v>0</v>
      </c>
      <c r="M25" s="478">
        <f>J25*(1-Recovery_OX!E25)*(1-Recovery_OX!F25)</f>
        <v>0</v>
      </c>
      <c r="N25" s="476">
        <f>K25*(1-Recovery_OX!E25)*(1-Recovery_OX!F25)</f>
        <v>5.4469743127456734E-2</v>
      </c>
      <c r="O25" s="477">
        <f>L25*(1-Recovery_OX!E25)*(1-Recovery_OX!F25)</f>
        <v>0</v>
      </c>
    </row>
    <row r="26" spans="2:15">
      <c r="B26" s="470">
        <f t="shared" si="0"/>
        <v>1964</v>
      </c>
      <c r="C26" s="471">
        <f>Stored_C!E32</f>
        <v>0</v>
      </c>
      <c r="D26" s="472">
        <f>Stored_C!F32+Stored_C!L32</f>
        <v>2.3475981408000002E-2</v>
      </c>
      <c r="E26" s="473">
        <f>Stored_C!G32+Stored_C!M32</f>
        <v>1.93676846616E-2</v>
      </c>
      <c r="F26" s="474">
        <f>F25+HWP!C26</f>
        <v>0</v>
      </c>
      <c r="G26" s="472">
        <f>G25+HWP!D26</f>
        <v>0.38937508845360003</v>
      </c>
      <c r="H26" s="473">
        <f>H25+HWP!E26</f>
        <v>0.32123444797422007</v>
      </c>
      <c r="I26" s="456"/>
      <c r="J26" s="475">
        <f>Garden!J33</f>
        <v>0</v>
      </c>
      <c r="K26" s="476">
        <f>Paper!J33</f>
        <v>5.6238003009164469E-2</v>
      </c>
      <c r="L26" s="477">
        <f>Wood!J33</f>
        <v>0</v>
      </c>
      <c r="M26" s="478">
        <f>J26*(1-Recovery_OX!E26)*(1-Recovery_OX!F26)</f>
        <v>0</v>
      </c>
      <c r="N26" s="476">
        <f>K26*(1-Recovery_OX!E26)*(1-Recovery_OX!F26)</f>
        <v>5.6238003009164469E-2</v>
      </c>
      <c r="O26" s="477">
        <f>L26*(1-Recovery_OX!E26)*(1-Recovery_OX!F26)</f>
        <v>0</v>
      </c>
    </row>
    <row r="27" spans="2:15">
      <c r="B27" s="470">
        <f t="shared" si="0"/>
        <v>1965</v>
      </c>
      <c r="C27" s="471">
        <f>Stored_C!E33</f>
        <v>0</v>
      </c>
      <c r="D27" s="472">
        <f>Stored_C!F33+Stored_C!L33</f>
        <v>2.3629256112000011E-2</v>
      </c>
      <c r="E27" s="473">
        <f>Stored_C!G33+Stored_C!M33</f>
        <v>1.9494136292400006E-2</v>
      </c>
      <c r="F27" s="474">
        <f>F26+HWP!C27</f>
        <v>0</v>
      </c>
      <c r="G27" s="472">
        <f>G26+HWP!D27</f>
        <v>0.41300434456560003</v>
      </c>
      <c r="H27" s="473">
        <f>H26+HWP!E27</f>
        <v>0.34072858426662006</v>
      </c>
      <c r="I27" s="456"/>
      <c r="J27" s="475">
        <f>Garden!J34</f>
        <v>0</v>
      </c>
      <c r="K27" s="476">
        <f>Paper!J34</f>
        <v>5.7919796491250987E-2</v>
      </c>
      <c r="L27" s="477">
        <f>Wood!J34</f>
        <v>0</v>
      </c>
      <c r="M27" s="478">
        <f>J27*(1-Recovery_OX!E27)*(1-Recovery_OX!F27)</f>
        <v>0</v>
      </c>
      <c r="N27" s="476">
        <f>K27*(1-Recovery_OX!E27)*(1-Recovery_OX!F27)</f>
        <v>5.7919796491250987E-2</v>
      </c>
      <c r="O27" s="477">
        <f>L27*(1-Recovery_OX!E27)*(1-Recovery_OX!F27)</f>
        <v>0</v>
      </c>
    </row>
    <row r="28" spans="2:15">
      <c r="B28" s="470">
        <f t="shared" si="0"/>
        <v>1966</v>
      </c>
      <c r="C28" s="471">
        <f>Stored_C!E34</f>
        <v>0</v>
      </c>
      <c r="D28" s="472">
        <f>Stored_C!F34+Stored_C!L34</f>
        <v>2.3705245368000005E-2</v>
      </c>
      <c r="E28" s="473">
        <f>Stored_C!G34+Stored_C!M34</f>
        <v>1.9556827428600005E-2</v>
      </c>
      <c r="F28" s="474">
        <f>F27+HWP!C28</f>
        <v>0</v>
      </c>
      <c r="G28" s="472">
        <f>G27+HWP!D28</f>
        <v>0.43670958993360004</v>
      </c>
      <c r="H28" s="473">
        <f>H27+HWP!E28</f>
        <v>0.36028541169522005</v>
      </c>
      <c r="I28" s="456"/>
      <c r="J28" s="475">
        <f>Garden!J35</f>
        <v>0</v>
      </c>
      <c r="K28" s="476">
        <f>Paper!J35</f>
        <v>5.952369427164441E-2</v>
      </c>
      <c r="L28" s="477">
        <f>Wood!J35</f>
        <v>0</v>
      </c>
      <c r="M28" s="478">
        <f>J28*(1-Recovery_OX!E28)*(1-Recovery_OX!F28)</f>
        <v>0</v>
      </c>
      <c r="N28" s="476">
        <f>K28*(1-Recovery_OX!E28)*(1-Recovery_OX!F28)</f>
        <v>5.952369427164441E-2</v>
      </c>
      <c r="O28" s="477">
        <f>L28*(1-Recovery_OX!E28)*(1-Recovery_OX!F28)</f>
        <v>0</v>
      </c>
    </row>
    <row r="29" spans="2:15">
      <c r="B29" s="470">
        <f t="shared" si="0"/>
        <v>1967</v>
      </c>
      <c r="C29" s="471">
        <f>Stored_C!E35</f>
        <v>0</v>
      </c>
      <c r="D29" s="472">
        <f>Stored_C!F35+Stored_C!L35</f>
        <v>2.4280463337354008E-2</v>
      </c>
      <c r="E29" s="473">
        <f>Stored_C!G35+Stored_C!M35</f>
        <v>2.0031382253317055E-2</v>
      </c>
      <c r="F29" s="474">
        <f>F28+HWP!C29</f>
        <v>0</v>
      </c>
      <c r="G29" s="472">
        <f>G28+HWP!D29</f>
        <v>0.46099005327095405</v>
      </c>
      <c r="H29" s="473">
        <f>H28+HWP!E29</f>
        <v>0.38031679394853712</v>
      </c>
      <c r="I29" s="456"/>
      <c r="J29" s="475">
        <f>Garden!J36</f>
        <v>0</v>
      </c>
      <c r="K29" s="476">
        <f>Paper!J36</f>
        <v>6.1036909224682856E-2</v>
      </c>
      <c r="L29" s="477">
        <f>Wood!J36</f>
        <v>0</v>
      </c>
      <c r="M29" s="478">
        <f>J29*(1-Recovery_OX!E29)*(1-Recovery_OX!F29)</f>
        <v>0</v>
      </c>
      <c r="N29" s="476">
        <f>K29*(1-Recovery_OX!E29)*(1-Recovery_OX!F29)</f>
        <v>6.1036909224682856E-2</v>
      </c>
      <c r="O29" s="477">
        <f>L29*(1-Recovery_OX!E29)*(1-Recovery_OX!F29)</f>
        <v>0</v>
      </c>
    </row>
    <row r="30" spans="2:15">
      <c r="B30" s="470">
        <f t="shared" si="0"/>
        <v>1968</v>
      </c>
      <c r="C30" s="471">
        <f>Stored_C!E36</f>
        <v>0</v>
      </c>
      <c r="D30" s="472">
        <f>Stored_C!F36+Stored_C!L36</f>
        <v>2.4094427002440626E-2</v>
      </c>
      <c r="E30" s="473">
        <f>Stored_C!G36+Stored_C!M36</f>
        <v>1.9877902277013516E-2</v>
      </c>
      <c r="F30" s="474">
        <f>F29+HWP!C30</f>
        <v>0</v>
      </c>
      <c r="G30" s="472">
        <f>G29+HWP!D30</f>
        <v>0.48508448027339468</v>
      </c>
      <c r="H30" s="473">
        <f>H29+HWP!E30</f>
        <v>0.40019469622555065</v>
      </c>
      <c r="I30" s="456"/>
      <c r="J30" s="475">
        <f>Garden!J37</f>
        <v>0</v>
      </c>
      <c r="K30" s="476">
        <f>Paper!J37</f>
        <v>6.2500304566724105E-2</v>
      </c>
      <c r="L30" s="477">
        <f>Wood!J37</f>
        <v>0</v>
      </c>
      <c r="M30" s="478">
        <f>J30*(1-Recovery_OX!E30)*(1-Recovery_OX!F30)</f>
        <v>0</v>
      </c>
      <c r="N30" s="476">
        <f>K30*(1-Recovery_OX!E30)*(1-Recovery_OX!F30)</f>
        <v>6.2500304566724105E-2</v>
      </c>
      <c r="O30" s="477">
        <f>L30*(1-Recovery_OX!E30)*(1-Recovery_OX!F30)</f>
        <v>0</v>
      </c>
    </row>
    <row r="31" spans="2:15">
      <c r="B31" s="470">
        <f t="shared" si="0"/>
        <v>1969</v>
      </c>
      <c r="C31" s="471">
        <f>Stored_C!E37</f>
        <v>0</v>
      </c>
      <c r="D31" s="472">
        <f>Stored_C!F37+Stored_C!L37</f>
        <v>2.39097340460744E-2</v>
      </c>
      <c r="E31" s="473">
        <f>Stored_C!G37+Stored_C!M37</f>
        <v>1.9725530588011377E-2</v>
      </c>
      <c r="F31" s="474">
        <f>F30+HWP!C31</f>
        <v>0</v>
      </c>
      <c r="G31" s="472">
        <f>G30+HWP!D31</f>
        <v>0.50899421431946912</v>
      </c>
      <c r="H31" s="473">
        <f>H30+HWP!E31</f>
        <v>0.419920226813562</v>
      </c>
      <c r="I31" s="456"/>
      <c r="J31" s="475">
        <f>Garden!J38</f>
        <v>0</v>
      </c>
      <c r="K31" s="476">
        <f>Paper!J38</f>
        <v>6.3741852467709539E-2</v>
      </c>
      <c r="L31" s="477">
        <f>Wood!J38</f>
        <v>0</v>
      </c>
      <c r="M31" s="478">
        <f>J31*(1-Recovery_OX!E31)*(1-Recovery_OX!F31)</f>
        <v>0</v>
      </c>
      <c r="N31" s="476">
        <f>K31*(1-Recovery_OX!E31)*(1-Recovery_OX!F31)</f>
        <v>6.3741852467709539E-2</v>
      </c>
      <c r="O31" s="477">
        <f>L31*(1-Recovery_OX!E31)*(1-Recovery_OX!F31)</f>
        <v>0</v>
      </c>
    </row>
    <row r="32" spans="2:15">
      <c r="B32" s="470">
        <f t="shared" si="0"/>
        <v>1970</v>
      </c>
      <c r="C32" s="471">
        <f>Stored_C!E38</f>
        <v>0</v>
      </c>
      <c r="D32" s="472">
        <f>Stored_C!F38+Stored_C!L38</f>
        <v>2.3726375733842162E-2</v>
      </c>
      <c r="E32" s="473">
        <f>Stored_C!G38+Stored_C!M38</f>
        <v>1.9574259980419784E-2</v>
      </c>
      <c r="F32" s="474">
        <f>F31+HWP!C32</f>
        <v>0</v>
      </c>
      <c r="G32" s="472">
        <f>G31+HWP!D32</f>
        <v>0.53272059005331129</v>
      </c>
      <c r="H32" s="473">
        <f>H31+HWP!E32</f>
        <v>0.43949448679398179</v>
      </c>
      <c r="I32" s="456"/>
      <c r="J32" s="475">
        <f>Garden!J39</f>
        <v>0</v>
      </c>
      <c r="K32" s="476">
        <f>Paper!J39</f>
        <v>6.4779235513786018E-2</v>
      </c>
      <c r="L32" s="477">
        <f>Wood!J39</f>
        <v>0</v>
      </c>
      <c r="M32" s="478">
        <f>J32*(1-Recovery_OX!E32)*(1-Recovery_OX!F32)</f>
        <v>0</v>
      </c>
      <c r="N32" s="476">
        <f>K32*(1-Recovery_OX!E32)*(1-Recovery_OX!F32)</f>
        <v>6.4779235513786018E-2</v>
      </c>
      <c r="O32" s="477">
        <f>L32*(1-Recovery_OX!E32)*(1-Recovery_OX!F32)</f>
        <v>0</v>
      </c>
    </row>
    <row r="33" spans="2:15">
      <c r="B33" s="470">
        <f t="shared" si="0"/>
        <v>1971</v>
      </c>
      <c r="C33" s="471">
        <f>Stored_C!E39</f>
        <v>0</v>
      </c>
      <c r="D33" s="472">
        <f>Stored_C!F39+Stored_C!L39</f>
        <v>2.354434337604468E-2</v>
      </c>
      <c r="E33" s="473">
        <f>Stored_C!G39+Stored_C!M39</f>
        <v>1.942408328523686E-2</v>
      </c>
      <c r="F33" s="474">
        <f>F32+HWP!C33</f>
        <v>0</v>
      </c>
      <c r="G33" s="472">
        <f>G32+HWP!D33</f>
        <v>0.55626493342935601</v>
      </c>
      <c r="H33" s="473">
        <f>H32+HWP!E33</f>
        <v>0.45891857007921866</v>
      </c>
      <c r="I33" s="456"/>
      <c r="J33" s="475">
        <f>Garden!J40</f>
        <v>0</v>
      </c>
      <c r="K33" s="476">
        <f>Paper!J40</f>
        <v>6.5628882687746817E-2</v>
      </c>
      <c r="L33" s="477">
        <f>Wood!J40</f>
        <v>0</v>
      </c>
      <c r="M33" s="478">
        <f>J33*(1-Recovery_OX!E33)*(1-Recovery_OX!F33)</f>
        <v>0</v>
      </c>
      <c r="N33" s="476">
        <f>K33*(1-Recovery_OX!E33)*(1-Recovery_OX!F33)</f>
        <v>6.5628882687746817E-2</v>
      </c>
      <c r="O33" s="477">
        <f>L33*(1-Recovery_OX!E33)*(1-Recovery_OX!F33)</f>
        <v>0</v>
      </c>
    </row>
    <row r="34" spans="2:15">
      <c r="B34" s="470">
        <f t="shared" si="0"/>
        <v>1972</v>
      </c>
      <c r="C34" s="471">
        <f>Stored_C!E40</f>
        <v>0</v>
      </c>
      <c r="D34" s="472">
        <f>Stored_C!F40+Stored_C!L40</f>
        <v>2.3363628327635375E-2</v>
      </c>
      <c r="E34" s="473">
        <f>Stored_C!G40+Stored_C!M40</f>
        <v>1.9274993370299181E-2</v>
      </c>
      <c r="F34" s="474">
        <f>F33+HWP!C34</f>
        <v>0</v>
      </c>
      <c r="G34" s="472">
        <f>G33+HWP!D34</f>
        <v>0.5796285617569914</v>
      </c>
      <c r="H34" s="473">
        <f>H33+HWP!E34</f>
        <v>0.47819356344951786</v>
      </c>
      <c r="I34" s="456"/>
      <c r="J34" s="475">
        <f>Garden!J41</f>
        <v>0</v>
      </c>
      <c r="K34" s="476">
        <f>Paper!J41</f>
        <v>6.6306055367854402E-2</v>
      </c>
      <c r="L34" s="477">
        <f>Wood!J41</f>
        <v>0</v>
      </c>
      <c r="M34" s="478">
        <f>J34*(1-Recovery_OX!E34)*(1-Recovery_OX!F34)</f>
        <v>0</v>
      </c>
      <c r="N34" s="476">
        <f>K34*(1-Recovery_OX!E34)*(1-Recovery_OX!F34)</f>
        <v>6.6306055367854402E-2</v>
      </c>
      <c r="O34" s="477">
        <f>L34*(1-Recovery_OX!E34)*(1-Recovery_OX!F34)</f>
        <v>0</v>
      </c>
    </row>
    <row r="35" spans="2:15">
      <c r="B35" s="470">
        <f t="shared" si="0"/>
        <v>1973</v>
      </c>
      <c r="C35" s="471">
        <f>Stored_C!E41</f>
        <v>0</v>
      </c>
      <c r="D35" s="472">
        <f>Stored_C!F41+Stored_C!L41</f>
        <v>2.3184221988156156E-2</v>
      </c>
      <c r="E35" s="473">
        <f>Stored_C!G41+Stored_C!M41</f>
        <v>1.9126983140228825E-2</v>
      </c>
      <c r="F35" s="474">
        <f>F34+HWP!C35</f>
        <v>0</v>
      </c>
      <c r="G35" s="472">
        <f>G34+HWP!D35</f>
        <v>0.60281278374514757</v>
      </c>
      <c r="H35" s="473">
        <f>H34+HWP!E35</f>
        <v>0.49732054658974667</v>
      </c>
      <c r="I35" s="456"/>
      <c r="J35" s="475">
        <f>Garden!J42</f>
        <v>0</v>
      </c>
      <c r="K35" s="476">
        <f>Paper!J42</f>
        <v>6.6824927486170027E-2</v>
      </c>
      <c r="L35" s="477">
        <f>Wood!J42</f>
        <v>0</v>
      </c>
      <c r="M35" s="478">
        <f>J35*(1-Recovery_OX!E35)*(1-Recovery_OX!F35)</f>
        <v>0</v>
      </c>
      <c r="N35" s="476">
        <f>K35*(1-Recovery_OX!E35)*(1-Recovery_OX!F35)</f>
        <v>6.6824927486170027E-2</v>
      </c>
      <c r="O35" s="477">
        <f>L35*(1-Recovery_OX!E35)*(1-Recovery_OX!F35)</f>
        <v>0</v>
      </c>
    </row>
    <row r="36" spans="2:15">
      <c r="B36" s="470">
        <f t="shared" si="0"/>
        <v>1974</v>
      </c>
      <c r="C36" s="471">
        <f>Stored_C!E42</f>
        <v>0</v>
      </c>
      <c r="D36" s="472">
        <f>Stored_C!F42+Stored_C!L42</f>
        <v>2.3006115801670467E-2</v>
      </c>
      <c r="E36" s="473">
        <f>Stored_C!G42+Stored_C!M42</f>
        <v>1.8980045536378134E-2</v>
      </c>
      <c r="F36" s="474">
        <f>F35+HWP!C36</f>
        <v>0</v>
      </c>
      <c r="G36" s="472">
        <f>G35+HWP!D36</f>
        <v>0.62581889954681802</v>
      </c>
      <c r="H36" s="473">
        <f>H35+HWP!E36</f>
        <v>0.51630059212612478</v>
      </c>
      <c r="I36" s="456"/>
      <c r="J36" s="475">
        <f>Garden!J43</f>
        <v>0</v>
      </c>
      <c r="K36" s="476">
        <f>Paper!J43</f>
        <v>6.7198660241795619E-2</v>
      </c>
      <c r="L36" s="477">
        <f>Wood!J43</f>
        <v>0</v>
      </c>
      <c r="M36" s="478">
        <f>J36*(1-Recovery_OX!E36)*(1-Recovery_OX!F36)</f>
        <v>0</v>
      </c>
      <c r="N36" s="476">
        <f>K36*(1-Recovery_OX!E36)*(1-Recovery_OX!F36)</f>
        <v>6.7198660241795619E-2</v>
      </c>
      <c r="O36" s="477">
        <f>L36*(1-Recovery_OX!E36)*(1-Recovery_OX!F36)</f>
        <v>0</v>
      </c>
    </row>
    <row r="37" spans="2:15">
      <c r="B37" s="470">
        <f t="shared" si="0"/>
        <v>1975</v>
      </c>
      <c r="C37" s="471">
        <f>Stored_C!E43</f>
        <v>0</v>
      </c>
      <c r="D37" s="472">
        <f>Stored_C!F43+Stored_C!L43</f>
        <v>2.2829301256693583E-2</v>
      </c>
      <c r="E37" s="473">
        <f>Stored_C!G43+Stored_C!M43</f>
        <v>1.8834173536772206E-2</v>
      </c>
      <c r="F37" s="474">
        <f>F36+HWP!C37</f>
        <v>0</v>
      </c>
      <c r="G37" s="472">
        <f>G36+HWP!D37</f>
        <v>0.6486482008035116</v>
      </c>
      <c r="H37" s="473">
        <f>H36+HWP!E37</f>
        <v>0.53513476566289697</v>
      </c>
      <c r="I37" s="456"/>
      <c r="J37" s="475">
        <f>Garden!J44</f>
        <v>0</v>
      </c>
      <c r="K37" s="476">
        <f>Paper!J44</f>
        <v>6.7439471737690118E-2</v>
      </c>
      <c r="L37" s="477">
        <f>Wood!J44</f>
        <v>0</v>
      </c>
      <c r="M37" s="478">
        <f>J37*(1-Recovery_OX!E37)*(1-Recovery_OX!F37)</f>
        <v>0</v>
      </c>
      <c r="N37" s="476">
        <f>K37*(1-Recovery_OX!E37)*(1-Recovery_OX!F37)</f>
        <v>6.7439471737690118E-2</v>
      </c>
      <c r="O37" s="477">
        <f>L37*(1-Recovery_OX!E37)*(1-Recovery_OX!F37)</f>
        <v>0</v>
      </c>
    </row>
    <row r="38" spans="2:15">
      <c r="B38" s="470">
        <f t="shared" si="0"/>
        <v>1976</v>
      </c>
      <c r="C38" s="471">
        <f>Stored_C!E44</f>
        <v>0</v>
      </c>
      <c r="D38" s="472">
        <f>Stored_C!F44+Stored_C!L44</f>
        <v>2.265376988612015E-2</v>
      </c>
      <c r="E38" s="473">
        <f>Stored_C!G44+Stored_C!M44</f>
        <v>1.8689360156049124E-2</v>
      </c>
      <c r="F38" s="474">
        <f>F37+HWP!C38</f>
        <v>0</v>
      </c>
      <c r="G38" s="472">
        <f>G37+HWP!D38</f>
        <v>0.67130197068963171</v>
      </c>
      <c r="H38" s="473">
        <f>H37+HWP!E38</f>
        <v>0.55382412581894613</v>
      </c>
      <c r="I38" s="456"/>
      <c r="J38" s="475">
        <f>Garden!J45</f>
        <v>0</v>
      </c>
      <c r="K38" s="476">
        <f>Paper!J45</f>
        <v>6.7558701884787714E-2</v>
      </c>
      <c r="L38" s="477">
        <f>Wood!J45</f>
        <v>0</v>
      </c>
      <c r="M38" s="478">
        <f>J38*(1-Recovery_OX!E38)*(1-Recovery_OX!F38)</f>
        <v>0</v>
      </c>
      <c r="N38" s="476">
        <f>K38*(1-Recovery_OX!E38)*(1-Recovery_OX!F38)</f>
        <v>6.7558701884787714E-2</v>
      </c>
      <c r="O38" s="477">
        <f>L38*(1-Recovery_OX!E38)*(1-Recovery_OX!F38)</f>
        <v>0</v>
      </c>
    </row>
    <row r="39" spans="2:15">
      <c r="B39" s="470">
        <f t="shared" si="0"/>
        <v>1977</v>
      </c>
      <c r="C39" s="471">
        <f>Stored_C!E45</f>
        <v>0</v>
      </c>
      <c r="D39" s="472">
        <f>Stored_C!F45+Stored_C!L45</f>
        <v>2.2479513267149205E-2</v>
      </c>
      <c r="E39" s="473">
        <f>Stored_C!G45+Stored_C!M45</f>
        <v>1.8545598445398093E-2</v>
      </c>
      <c r="F39" s="474">
        <f>F38+HWP!C39</f>
        <v>0</v>
      </c>
      <c r="G39" s="472">
        <f>G38+HWP!D39</f>
        <v>0.69378148395678096</v>
      </c>
      <c r="H39" s="473">
        <f>H38+HWP!E39</f>
        <v>0.57236972426434418</v>
      </c>
      <c r="I39" s="456"/>
      <c r="J39" s="475">
        <f>Garden!J46</f>
        <v>0</v>
      </c>
      <c r="K39" s="476">
        <f>Paper!J46</f>
        <v>6.756687289389629E-2</v>
      </c>
      <c r="L39" s="477">
        <f>Wood!J46</f>
        <v>0</v>
      </c>
      <c r="M39" s="478">
        <f>J39*(1-Recovery_OX!E39)*(1-Recovery_OX!F39)</f>
        <v>0</v>
      </c>
      <c r="N39" s="476">
        <f>K39*(1-Recovery_OX!E39)*(1-Recovery_OX!F39)</f>
        <v>6.756687289389629E-2</v>
      </c>
      <c r="O39" s="477">
        <f>L39*(1-Recovery_OX!E39)*(1-Recovery_OX!F39)</f>
        <v>0</v>
      </c>
    </row>
    <row r="40" spans="2:15">
      <c r="B40" s="470">
        <f t="shared" si="0"/>
        <v>1978</v>
      </c>
      <c r="C40" s="471">
        <f>Stored_C!E46</f>
        <v>0</v>
      </c>
      <c r="D40" s="472">
        <f>Stored_C!F46+Stored_C!L46</f>
        <v>2.2306523021206483E-2</v>
      </c>
      <c r="E40" s="473">
        <f>Stored_C!G46+Stored_C!M46</f>
        <v>1.8402881492495346E-2</v>
      </c>
      <c r="F40" s="474">
        <f>F39+HWP!C40</f>
        <v>0</v>
      </c>
      <c r="G40" s="472">
        <f>G39+HWP!D40</f>
        <v>0.71608800697798747</v>
      </c>
      <c r="H40" s="473">
        <f>H39+HWP!E40</f>
        <v>0.59077260575683954</v>
      </c>
      <c r="I40" s="456"/>
      <c r="J40" s="475">
        <f>Garden!J47</f>
        <v>0</v>
      </c>
      <c r="K40" s="476">
        <f>Paper!J47</f>
        <v>6.7473745654177589E-2</v>
      </c>
      <c r="L40" s="477">
        <f>Wood!J47</f>
        <v>0</v>
      </c>
      <c r="M40" s="478">
        <f>J40*(1-Recovery_OX!E40)*(1-Recovery_OX!F40)</f>
        <v>0</v>
      </c>
      <c r="N40" s="476">
        <f>K40*(1-Recovery_OX!E40)*(1-Recovery_OX!F40)</f>
        <v>6.7473745654177589E-2</v>
      </c>
      <c r="O40" s="477">
        <f>L40*(1-Recovery_OX!E40)*(1-Recovery_OX!F40)</f>
        <v>0</v>
      </c>
    </row>
    <row r="41" spans="2:15">
      <c r="B41" s="470">
        <f t="shared" si="0"/>
        <v>1979</v>
      </c>
      <c r="C41" s="471">
        <f>Stored_C!E47</f>
        <v>0</v>
      </c>
      <c r="D41" s="472">
        <f>Stored_C!F47+Stored_C!L47</f>
        <v>2.2134790813864307E-2</v>
      </c>
      <c r="E41" s="473">
        <f>Stored_C!G47+Stored_C!M47</f>
        <v>1.8261202421438055E-2</v>
      </c>
      <c r="F41" s="474">
        <f>F40+HWP!C41</f>
        <v>0</v>
      </c>
      <c r="G41" s="472">
        <f>G40+HWP!D41</f>
        <v>0.73822279779185174</v>
      </c>
      <c r="H41" s="473">
        <f>H40+HWP!E41</f>
        <v>0.60903380817827757</v>
      </c>
      <c r="I41" s="456"/>
      <c r="J41" s="475">
        <f>Garden!J48</f>
        <v>0</v>
      </c>
      <c r="K41" s="476">
        <f>Paper!J48</f>
        <v>6.7288372276799235E-2</v>
      </c>
      <c r="L41" s="477">
        <f>Wood!J48</f>
        <v>0</v>
      </c>
      <c r="M41" s="478">
        <f>J41*(1-Recovery_OX!E41)*(1-Recovery_OX!F41)</f>
        <v>0</v>
      </c>
      <c r="N41" s="476">
        <f>K41*(1-Recovery_OX!E41)*(1-Recovery_OX!F41)</f>
        <v>6.7288372276799235E-2</v>
      </c>
      <c r="O41" s="477">
        <f>L41*(1-Recovery_OX!E41)*(1-Recovery_OX!F41)</f>
        <v>0</v>
      </c>
    </row>
    <row r="42" spans="2:15">
      <c r="B42" s="470">
        <f t="shared" si="0"/>
        <v>1980</v>
      </c>
      <c r="C42" s="471">
        <f>Stored_C!E48</f>
        <v>0</v>
      </c>
      <c r="D42" s="472">
        <f>Stored_C!F48+Stored_C!L48</f>
        <v>2.1966601266750006E-2</v>
      </c>
      <c r="E42" s="473">
        <f>Stored_C!G48+Stored_C!M48</f>
        <v>1.8122446045068755E-2</v>
      </c>
      <c r="F42" s="474">
        <f>F41+HWP!C42</f>
        <v>0</v>
      </c>
      <c r="G42" s="472">
        <f>G41+HWP!D42</f>
        <v>0.76018939905860172</v>
      </c>
      <c r="H42" s="473">
        <f>H41+HWP!E42</f>
        <v>0.62715625422334631</v>
      </c>
      <c r="I42" s="456"/>
      <c r="J42" s="475">
        <f>Garden!J49</f>
        <v>0</v>
      </c>
      <c r="K42" s="476">
        <f>Paper!J49</f>
        <v>6.7019145063504357E-2</v>
      </c>
      <c r="L42" s="477">
        <f>Wood!J49</f>
        <v>0</v>
      </c>
      <c r="M42" s="478">
        <f>J42*(1-Recovery_OX!E42)*(1-Recovery_OX!F42)</f>
        <v>0</v>
      </c>
      <c r="N42" s="476">
        <f>K42*(1-Recovery_OX!E42)*(1-Recovery_OX!F42)</f>
        <v>6.7019145063504357E-2</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0.76018939905860172</v>
      </c>
      <c r="H43" s="473">
        <f>H42+HWP!E43</f>
        <v>0.62715625422334631</v>
      </c>
      <c r="I43" s="456"/>
      <c r="J43" s="475">
        <f>Garden!J50</f>
        <v>0</v>
      </c>
      <c r="K43" s="476">
        <f>Paper!J50</f>
        <v>6.6674021583245646E-2</v>
      </c>
      <c r="L43" s="477">
        <f>Wood!J50</f>
        <v>0</v>
      </c>
      <c r="M43" s="478">
        <f>J43*(1-Recovery_OX!E43)*(1-Recovery_OX!F43)</f>
        <v>0</v>
      </c>
      <c r="N43" s="476">
        <f>K43*(1-Recovery_OX!E43)*(1-Recovery_OX!F43)</f>
        <v>6.6674021583245646E-2</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0.76018939905860172</v>
      </c>
      <c r="H44" s="473">
        <f>H43+HWP!E44</f>
        <v>0.62715625422334631</v>
      </c>
      <c r="I44" s="456"/>
      <c r="J44" s="475">
        <f>Garden!J51</f>
        <v>0</v>
      </c>
      <c r="K44" s="476">
        <f>Paper!J51</f>
        <v>6.2166445672494047E-2</v>
      </c>
      <c r="L44" s="477">
        <f>Wood!J51</f>
        <v>0</v>
      </c>
      <c r="M44" s="478">
        <f>J44*(1-Recovery_OX!E44)*(1-Recovery_OX!F44)</f>
        <v>0</v>
      </c>
      <c r="N44" s="476">
        <f>K44*(1-Recovery_OX!E44)*(1-Recovery_OX!F44)</f>
        <v>6.2166445672494047E-2</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0.76018939905860172</v>
      </c>
      <c r="H45" s="473">
        <f>H44+HWP!E45</f>
        <v>0.62715625422334631</v>
      </c>
      <c r="I45" s="456"/>
      <c r="J45" s="475">
        <f>Garden!J52</f>
        <v>0</v>
      </c>
      <c r="K45" s="476">
        <f>Paper!J52</f>
        <v>5.7963609750552328E-2</v>
      </c>
      <c r="L45" s="477">
        <f>Wood!J52</f>
        <v>0</v>
      </c>
      <c r="M45" s="478">
        <f>J45*(1-Recovery_OX!E45)*(1-Recovery_OX!F45)</f>
        <v>0</v>
      </c>
      <c r="N45" s="476">
        <f>K45*(1-Recovery_OX!E45)*(1-Recovery_OX!F45)</f>
        <v>5.7963609750552328E-2</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0.76018939905860172</v>
      </c>
      <c r="H46" s="473">
        <f>H45+HWP!E46</f>
        <v>0.62715625422334631</v>
      </c>
      <c r="I46" s="456"/>
      <c r="J46" s="475">
        <f>Garden!J53</f>
        <v>0</v>
      </c>
      <c r="K46" s="476">
        <f>Paper!J53</f>
        <v>5.4044911510855151E-2</v>
      </c>
      <c r="L46" s="477">
        <f>Wood!J53</f>
        <v>0</v>
      </c>
      <c r="M46" s="478">
        <f>J46*(1-Recovery_OX!E46)*(1-Recovery_OX!F46)</f>
        <v>0</v>
      </c>
      <c r="N46" s="476">
        <f>K46*(1-Recovery_OX!E46)*(1-Recovery_OX!F46)</f>
        <v>5.4044911510855151E-2</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0.76018939905860172</v>
      </c>
      <c r="H47" s="473">
        <f>H46+HWP!E47</f>
        <v>0.62715625422334631</v>
      </c>
      <c r="I47" s="456"/>
      <c r="J47" s="475">
        <f>Garden!J54</f>
        <v>0</v>
      </c>
      <c r="K47" s="476">
        <f>Paper!J54</f>
        <v>5.0391141490085195E-2</v>
      </c>
      <c r="L47" s="477">
        <f>Wood!J54</f>
        <v>0</v>
      </c>
      <c r="M47" s="478">
        <f>J47*(1-Recovery_OX!E47)*(1-Recovery_OX!F47)</f>
        <v>0</v>
      </c>
      <c r="N47" s="476">
        <f>K47*(1-Recovery_OX!E47)*(1-Recovery_OX!F47)</f>
        <v>5.0391141490085195E-2</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0.76018939905860172</v>
      </c>
      <c r="H48" s="473">
        <f>H47+HWP!E48</f>
        <v>0.62715625422334631</v>
      </c>
      <c r="I48" s="456"/>
      <c r="J48" s="475">
        <f>Garden!J55</f>
        <v>0</v>
      </c>
      <c r="K48" s="476">
        <f>Paper!J55</f>
        <v>4.6984388903361651E-2</v>
      </c>
      <c r="L48" s="477">
        <f>Wood!J55</f>
        <v>0</v>
      </c>
      <c r="M48" s="478">
        <f>J48*(1-Recovery_OX!E48)*(1-Recovery_OX!F48)</f>
        <v>0</v>
      </c>
      <c r="N48" s="476">
        <f>K48*(1-Recovery_OX!E48)*(1-Recovery_OX!F48)</f>
        <v>4.6984388903361651E-2</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0.76018939905860172</v>
      </c>
      <c r="H49" s="473">
        <f>H48+HWP!E49</f>
        <v>0.62715625422334631</v>
      </c>
      <c r="I49" s="456"/>
      <c r="J49" s="475">
        <f>Garden!J56</f>
        <v>0</v>
      </c>
      <c r="K49" s="476">
        <f>Paper!J56</f>
        <v>4.3807953845552021E-2</v>
      </c>
      <c r="L49" s="477">
        <f>Wood!J56</f>
        <v>0</v>
      </c>
      <c r="M49" s="478">
        <f>J49*(1-Recovery_OX!E49)*(1-Recovery_OX!F49)</f>
        <v>0</v>
      </c>
      <c r="N49" s="476">
        <f>K49*(1-Recovery_OX!E49)*(1-Recovery_OX!F49)</f>
        <v>4.3807953845552021E-2</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0.76018939905860172</v>
      </c>
      <c r="H50" s="473">
        <f>H49+HWP!E50</f>
        <v>0.62715625422334631</v>
      </c>
      <c r="I50" s="456"/>
      <c r="J50" s="475">
        <f>Garden!J57</f>
        <v>0</v>
      </c>
      <c r="K50" s="476">
        <f>Paper!J57</f>
        <v>4.0846265428317721E-2</v>
      </c>
      <c r="L50" s="477">
        <f>Wood!J57</f>
        <v>0</v>
      </c>
      <c r="M50" s="478">
        <f>J50*(1-Recovery_OX!E50)*(1-Recovery_OX!F50)</f>
        <v>0</v>
      </c>
      <c r="N50" s="476">
        <f>K50*(1-Recovery_OX!E50)*(1-Recovery_OX!F50)</f>
        <v>4.0846265428317721E-2</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0.76018939905860172</v>
      </c>
      <c r="H51" s="473">
        <f>H50+HWP!E51</f>
        <v>0.62715625422334631</v>
      </c>
      <c r="I51" s="456"/>
      <c r="J51" s="475">
        <f>Garden!J58</f>
        <v>0</v>
      </c>
      <c r="K51" s="476">
        <f>Paper!J58</f>
        <v>3.8084805451601436E-2</v>
      </c>
      <c r="L51" s="477">
        <f>Wood!J58</f>
        <v>0</v>
      </c>
      <c r="M51" s="478">
        <f>J51*(1-Recovery_OX!E51)*(1-Recovery_OX!F51)</f>
        <v>0</v>
      </c>
      <c r="N51" s="476">
        <f>K51*(1-Recovery_OX!E51)*(1-Recovery_OX!F51)</f>
        <v>3.8084805451601436E-2</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0.76018939905860172</v>
      </c>
      <c r="H52" s="473">
        <f>H51+HWP!E52</f>
        <v>0.62715625422334631</v>
      </c>
      <c r="I52" s="456"/>
      <c r="J52" s="475">
        <f>Garden!J59</f>
        <v>0</v>
      </c>
      <c r="K52" s="476">
        <f>Paper!J59</f>
        <v>3.5510037235393553E-2</v>
      </c>
      <c r="L52" s="477">
        <f>Wood!J59</f>
        <v>0</v>
      </c>
      <c r="M52" s="478">
        <f>J52*(1-Recovery_OX!E52)*(1-Recovery_OX!F52)</f>
        <v>0</v>
      </c>
      <c r="N52" s="476">
        <f>K52*(1-Recovery_OX!E52)*(1-Recovery_OX!F52)</f>
        <v>3.5510037235393553E-2</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0.76018939905860172</v>
      </c>
      <c r="H53" s="473">
        <f>H52+HWP!E53</f>
        <v>0.62715625422334631</v>
      </c>
      <c r="I53" s="456"/>
      <c r="J53" s="475">
        <f>Garden!J60</f>
        <v>0</v>
      </c>
      <c r="K53" s="476">
        <f>Paper!J60</f>
        <v>3.3109339262911049E-2</v>
      </c>
      <c r="L53" s="477">
        <f>Wood!J60</f>
        <v>0</v>
      </c>
      <c r="M53" s="478">
        <f>J53*(1-Recovery_OX!E53)*(1-Recovery_OX!F53)</f>
        <v>0</v>
      </c>
      <c r="N53" s="476">
        <f>K53*(1-Recovery_OX!E53)*(1-Recovery_OX!F53)</f>
        <v>3.3109339262911049E-2</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0.76018939905860172</v>
      </c>
      <c r="H54" s="473">
        <f>H53+HWP!E54</f>
        <v>0.62715625422334631</v>
      </c>
      <c r="I54" s="456"/>
      <c r="J54" s="475">
        <f>Garden!J61</f>
        <v>0</v>
      </c>
      <c r="K54" s="476">
        <f>Paper!J61</f>
        <v>3.0870943309907629E-2</v>
      </c>
      <c r="L54" s="477">
        <f>Wood!J61</f>
        <v>0</v>
      </c>
      <c r="M54" s="478">
        <f>J54*(1-Recovery_OX!E54)*(1-Recovery_OX!F54)</f>
        <v>0</v>
      </c>
      <c r="N54" s="476">
        <f>K54*(1-Recovery_OX!E54)*(1-Recovery_OX!F54)</f>
        <v>3.0870943309907629E-2</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0.76018939905860172</v>
      </c>
      <c r="H55" s="473">
        <f>H54+HWP!E55</f>
        <v>0.62715625422334631</v>
      </c>
      <c r="I55" s="456"/>
      <c r="J55" s="475">
        <f>Garden!J62</f>
        <v>0</v>
      </c>
      <c r="K55" s="476">
        <f>Paper!J62</f>
        <v>2.8783876756824752E-2</v>
      </c>
      <c r="L55" s="477">
        <f>Wood!J62</f>
        <v>0</v>
      </c>
      <c r="M55" s="478">
        <f>J55*(1-Recovery_OX!E55)*(1-Recovery_OX!F55)</f>
        <v>0</v>
      </c>
      <c r="N55" s="476">
        <f>K55*(1-Recovery_OX!E55)*(1-Recovery_OX!F55)</f>
        <v>2.8783876756824752E-2</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0.76018939905860172</v>
      </c>
      <c r="H56" s="473">
        <f>H55+HWP!E56</f>
        <v>0.62715625422334631</v>
      </c>
      <c r="I56" s="456"/>
      <c r="J56" s="475">
        <f>Garden!J63</f>
        <v>0</v>
      </c>
      <c r="K56" s="476">
        <f>Paper!J63</f>
        <v>2.6837908800997869E-2</v>
      </c>
      <c r="L56" s="477">
        <f>Wood!J63</f>
        <v>0</v>
      </c>
      <c r="M56" s="478">
        <f>J56*(1-Recovery_OX!E56)*(1-Recovery_OX!F56)</f>
        <v>0</v>
      </c>
      <c r="N56" s="476">
        <f>K56*(1-Recovery_OX!E56)*(1-Recovery_OX!F56)</f>
        <v>2.6837908800997869E-2</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0.76018939905860172</v>
      </c>
      <c r="H57" s="473">
        <f>H56+HWP!E57</f>
        <v>0.62715625422334631</v>
      </c>
      <c r="I57" s="456"/>
      <c r="J57" s="475">
        <f>Garden!J64</f>
        <v>0</v>
      </c>
      <c r="K57" s="476">
        <f>Paper!J64</f>
        <v>2.5023500305249871E-2</v>
      </c>
      <c r="L57" s="477">
        <f>Wood!J64</f>
        <v>0</v>
      </c>
      <c r="M57" s="478">
        <f>J57*(1-Recovery_OX!E57)*(1-Recovery_OX!F57)</f>
        <v>0</v>
      </c>
      <c r="N57" s="476">
        <f>K57*(1-Recovery_OX!E57)*(1-Recovery_OX!F57)</f>
        <v>2.5023500305249871E-2</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0.76018939905860172</v>
      </c>
      <c r="H58" s="473">
        <f>H57+HWP!E58</f>
        <v>0.62715625422334631</v>
      </c>
      <c r="I58" s="456"/>
      <c r="J58" s="475">
        <f>Garden!J65</f>
        <v>0</v>
      </c>
      <c r="K58" s="476">
        <f>Paper!J65</f>
        <v>2.3331757037029593E-2</v>
      </c>
      <c r="L58" s="477">
        <f>Wood!J65</f>
        <v>0</v>
      </c>
      <c r="M58" s="478">
        <f>J58*(1-Recovery_OX!E58)*(1-Recovery_OX!F58)</f>
        <v>0</v>
      </c>
      <c r="N58" s="476">
        <f>K58*(1-Recovery_OX!E58)*(1-Recovery_OX!F58)</f>
        <v>2.3331757037029593E-2</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0.76018939905860172</v>
      </c>
      <c r="H59" s="473">
        <f>H58+HWP!E59</f>
        <v>0.62715625422334631</v>
      </c>
      <c r="I59" s="456"/>
      <c r="J59" s="475">
        <f>Garden!J66</f>
        <v>0</v>
      </c>
      <c r="K59" s="476">
        <f>Paper!J66</f>
        <v>2.1754386068873512E-2</v>
      </c>
      <c r="L59" s="477">
        <f>Wood!J66</f>
        <v>0</v>
      </c>
      <c r="M59" s="478">
        <f>J59*(1-Recovery_OX!E59)*(1-Recovery_OX!F59)</f>
        <v>0</v>
      </c>
      <c r="N59" s="476">
        <f>K59*(1-Recovery_OX!E59)*(1-Recovery_OX!F59)</f>
        <v>2.1754386068873512E-2</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0.76018939905860172</v>
      </c>
      <c r="H60" s="473">
        <f>H59+HWP!E60</f>
        <v>0.62715625422334631</v>
      </c>
      <c r="I60" s="456"/>
      <c r="J60" s="475">
        <f>Garden!J67</f>
        <v>0</v>
      </c>
      <c r="K60" s="476">
        <f>Paper!J67</f>
        <v>2.0283655126465717E-2</v>
      </c>
      <c r="L60" s="477">
        <f>Wood!J67</f>
        <v>0</v>
      </c>
      <c r="M60" s="478">
        <f>J60*(1-Recovery_OX!E60)*(1-Recovery_OX!F60)</f>
        <v>0</v>
      </c>
      <c r="N60" s="476">
        <f>K60*(1-Recovery_OX!E60)*(1-Recovery_OX!F60)</f>
        <v>2.0283655126465717E-2</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0.76018939905860172</v>
      </c>
      <c r="H61" s="473">
        <f>H60+HWP!E61</f>
        <v>0.62715625422334631</v>
      </c>
      <c r="I61" s="456"/>
      <c r="J61" s="475">
        <f>Garden!J68</f>
        <v>0</v>
      </c>
      <c r="K61" s="476">
        <f>Paper!J68</f>
        <v>1.8912354685020238E-2</v>
      </c>
      <c r="L61" s="477">
        <f>Wood!J68</f>
        <v>0</v>
      </c>
      <c r="M61" s="478">
        <f>J61*(1-Recovery_OX!E61)*(1-Recovery_OX!F61)</f>
        <v>0</v>
      </c>
      <c r="N61" s="476">
        <f>K61*(1-Recovery_OX!E61)*(1-Recovery_OX!F61)</f>
        <v>1.8912354685020238E-2</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0.76018939905860172</v>
      </c>
      <c r="H62" s="473">
        <f>H61+HWP!E62</f>
        <v>0.62715625422334631</v>
      </c>
      <c r="I62" s="456"/>
      <c r="J62" s="475">
        <f>Garden!J69</f>
        <v>0</v>
      </c>
      <c r="K62" s="476">
        <f>Paper!J69</f>
        <v>1.7633762628182177E-2</v>
      </c>
      <c r="L62" s="477">
        <f>Wood!J69</f>
        <v>0</v>
      </c>
      <c r="M62" s="478">
        <f>J62*(1-Recovery_OX!E62)*(1-Recovery_OX!F62)</f>
        <v>0</v>
      </c>
      <c r="N62" s="476">
        <f>K62*(1-Recovery_OX!E62)*(1-Recovery_OX!F62)</f>
        <v>1.7633762628182177E-2</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0.76018939905860172</v>
      </c>
      <c r="H63" s="473">
        <f>H62+HWP!E63</f>
        <v>0.62715625422334631</v>
      </c>
      <c r="I63" s="456"/>
      <c r="J63" s="475">
        <f>Garden!J70</f>
        <v>0</v>
      </c>
      <c r="K63" s="476">
        <f>Paper!J70</f>
        <v>1.6441611296205534E-2</v>
      </c>
      <c r="L63" s="477">
        <f>Wood!J70</f>
        <v>0</v>
      </c>
      <c r="M63" s="478">
        <f>J63*(1-Recovery_OX!E63)*(1-Recovery_OX!F63)</f>
        <v>0</v>
      </c>
      <c r="N63" s="476">
        <f>K63*(1-Recovery_OX!E63)*(1-Recovery_OX!F63)</f>
        <v>1.6441611296205534E-2</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0.76018939905860172</v>
      </c>
      <c r="H64" s="473">
        <f>H63+HWP!E64</f>
        <v>0.62715625422334631</v>
      </c>
      <c r="I64" s="456"/>
      <c r="J64" s="475">
        <f>Garden!J71</f>
        <v>0</v>
      </c>
      <c r="K64" s="476">
        <f>Paper!J71</f>
        <v>1.5330056761877868E-2</v>
      </c>
      <c r="L64" s="477">
        <f>Wood!J71</f>
        <v>0</v>
      </c>
      <c r="M64" s="478">
        <f>J64*(1-Recovery_OX!E64)*(1-Recovery_OX!F64)</f>
        <v>0</v>
      </c>
      <c r="N64" s="476">
        <f>K64*(1-Recovery_OX!E64)*(1-Recovery_OX!F64)</f>
        <v>1.5330056761877868E-2</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0.76018939905860172</v>
      </c>
      <c r="H65" s="473">
        <f>H64+HWP!E65</f>
        <v>0.62715625422334631</v>
      </c>
      <c r="I65" s="456"/>
      <c r="J65" s="475">
        <f>Garden!J72</f>
        <v>0</v>
      </c>
      <c r="K65" s="476">
        <f>Paper!J72</f>
        <v>1.4293650183582318E-2</v>
      </c>
      <c r="L65" s="477">
        <f>Wood!J72</f>
        <v>0</v>
      </c>
      <c r="M65" s="478">
        <f>J65*(1-Recovery_OX!E65)*(1-Recovery_OX!F65)</f>
        <v>0</v>
      </c>
      <c r="N65" s="476">
        <f>K65*(1-Recovery_OX!E65)*(1-Recovery_OX!F65)</f>
        <v>1.4293650183582318E-2</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0.76018939905860172</v>
      </c>
      <c r="H66" s="473">
        <f>H65+HWP!E66</f>
        <v>0.62715625422334631</v>
      </c>
      <c r="I66" s="456"/>
      <c r="J66" s="475">
        <f>Garden!J73</f>
        <v>0</v>
      </c>
      <c r="K66" s="476">
        <f>Paper!J73</f>
        <v>1.3327311095069676E-2</v>
      </c>
      <c r="L66" s="477">
        <f>Wood!J73</f>
        <v>0</v>
      </c>
      <c r="M66" s="478">
        <f>J66*(1-Recovery_OX!E66)*(1-Recovery_OX!F66)</f>
        <v>0</v>
      </c>
      <c r="N66" s="476">
        <f>K66*(1-Recovery_OX!E66)*(1-Recovery_OX!F66)</f>
        <v>1.3327311095069676E-2</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0.76018939905860172</v>
      </c>
      <c r="H67" s="473">
        <f>H66+HWP!E67</f>
        <v>0.62715625422334631</v>
      </c>
      <c r="I67" s="456"/>
      <c r="J67" s="475">
        <f>Garden!J74</f>
        <v>0</v>
      </c>
      <c r="K67" s="476">
        <f>Paper!J74</f>
        <v>1.2426302501006943E-2</v>
      </c>
      <c r="L67" s="477">
        <f>Wood!J74</f>
        <v>0</v>
      </c>
      <c r="M67" s="478">
        <f>J67*(1-Recovery_OX!E67)*(1-Recovery_OX!F67)</f>
        <v>0</v>
      </c>
      <c r="N67" s="476">
        <f>K67*(1-Recovery_OX!E67)*(1-Recovery_OX!F67)</f>
        <v>1.2426302501006943E-2</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0.76018939905860172</v>
      </c>
      <c r="H68" s="473">
        <f>H67+HWP!E68</f>
        <v>0.62715625422334631</v>
      </c>
      <c r="I68" s="456"/>
      <c r="J68" s="475">
        <f>Garden!J75</f>
        <v>0</v>
      </c>
      <c r="K68" s="476">
        <f>Paper!J75</f>
        <v>1.1586207656220702E-2</v>
      </c>
      <c r="L68" s="477">
        <f>Wood!J75</f>
        <v>0</v>
      </c>
      <c r="M68" s="478">
        <f>J68*(1-Recovery_OX!E68)*(1-Recovery_OX!F68)</f>
        <v>0</v>
      </c>
      <c r="N68" s="476">
        <f>K68*(1-Recovery_OX!E68)*(1-Recovery_OX!F68)</f>
        <v>1.1586207656220702E-2</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0.76018939905860172</v>
      </c>
      <c r="H69" s="473">
        <f>H68+HWP!E69</f>
        <v>0.62715625422334631</v>
      </c>
      <c r="I69" s="456"/>
      <c r="J69" s="475">
        <f>Garden!J76</f>
        <v>0</v>
      </c>
      <c r="K69" s="476">
        <f>Paper!J76</f>
        <v>1.0802908414807164E-2</v>
      </c>
      <c r="L69" s="477">
        <f>Wood!J76</f>
        <v>0</v>
      </c>
      <c r="M69" s="478">
        <f>J69*(1-Recovery_OX!E69)*(1-Recovery_OX!F69)</f>
        <v>0</v>
      </c>
      <c r="N69" s="476">
        <f>K69*(1-Recovery_OX!E69)*(1-Recovery_OX!F69)</f>
        <v>1.0802908414807164E-2</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0.76018939905860172</v>
      </c>
      <c r="H70" s="473">
        <f>H69+HWP!E70</f>
        <v>0.62715625422334631</v>
      </c>
      <c r="I70" s="456"/>
      <c r="J70" s="475">
        <f>Garden!J77</f>
        <v>0</v>
      </c>
      <c r="K70" s="476">
        <f>Paper!J77</f>
        <v>1.0072565042976165E-2</v>
      </c>
      <c r="L70" s="477">
        <f>Wood!J77</f>
        <v>0</v>
      </c>
      <c r="M70" s="478">
        <f>J70*(1-Recovery_OX!E70)*(1-Recovery_OX!F70)</f>
        <v>0</v>
      </c>
      <c r="N70" s="476">
        <f>K70*(1-Recovery_OX!E70)*(1-Recovery_OX!F70)</f>
        <v>1.0072565042976165E-2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0.76018939905860172</v>
      </c>
      <c r="H71" s="473">
        <f>H70+HWP!E71</f>
        <v>0.62715625422334631</v>
      </c>
      <c r="I71" s="456"/>
      <c r="J71" s="475">
        <f>Garden!J78</f>
        <v>0</v>
      </c>
      <c r="K71" s="476">
        <f>Paper!J78</f>
        <v>9.3915973966716693E-3</v>
      </c>
      <c r="L71" s="477">
        <f>Wood!J78</f>
        <v>0</v>
      </c>
      <c r="M71" s="478">
        <f>J71*(1-Recovery_OX!E71)*(1-Recovery_OX!F71)</f>
        <v>0</v>
      </c>
      <c r="N71" s="476">
        <f>K71*(1-Recovery_OX!E71)*(1-Recovery_OX!F71)</f>
        <v>9.3915973966716693E-3</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0.76018939905860172</v>
      </c>
      <c r="H72" s="473">
        <f>H71+HWP!E72</f>
        <v>0.62715625422334631</v>
      </c>
      <c r="I72" s="456"/>
      <c r="J72" s="475">
        <f>Garden!J79</f>
        <v>0</v>
      </c>
      <c r="K72" s="476">
        <f>Paper!J79</f>
        <v>8.756667371701457E-3</v>
      </c>
      <c r="L72" s="477">
        <f>Wood!J79</f>
        <v>0</v>
      </c>
      <c r="M72" s="478">
        <f>J72*(1-Recovery_OX!E72)*(1-Recovery_OX!F72)</f>
        <v>0</v>
      </c>
      <c r="N72" s="476">
        <f>K72*(1-Recovery_OX!E72)*(1-Recovery_OX!F72)</f>
        <v>8.756667371701457E-3</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0.76018939905860172</v>
      </c>
      <c r="H73" s="473">
        <f>H72+HWP!E73</f>
        <v>0.62715625422334631</v>
      </c>
      <c r="I73" s="456"/>
      <c r="J73" s="475">
        <f>Garden!J80</f>
        <v>0</v>
      </c>
      <c r="K73" s="476">
        <f>Paper!J80</f>
        <v>8.1646625403465015E-3</v>
      </c>
      <c r="L73" s="477">
        <f>Wood!J80</f>
        <v>0</v>
      </c>
      <c r="M73" s="478">
        <f>J73*(1-Recovery_OX!E73)*(1-Recovery_OX!F73)</f>
        <v>0</v>
      </c>
      <c r="N73" s="476">
        <f>K73*(1-Recovery_OX!E73)*(1-Recovery_OX!F73)</f>
        <v>8.1646625403465015E-3</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0.76018939905860172</v>
      </c>
      <c r="H74" s="473">
        <f>H73+HWP!E74</f>
        <v>0.62715625422334631</v>
      </c>
      <c r="I74" s="456"/>
      <c r="J74" s="475">
        <f>Garden!J81</f>
        <v>0</v>
      </c>
      <c r="K74" s="476">
        <f>Paper!J81</f>
        <v>7.612680894236677E-3</v>
      </c>
      <c r="L74" s="477">
        <f>Wood!J81</f>
        <v>0</v>
      </c>
      <c r="M74" s="478">
        <f>J74*(1-Recovery_OX!E74)*(1-Recovery_OX!F74)</f>
        <v>0</v>
      </c>
      <c r="N74" s="476">
        <f>K74*(1-Recovery_OX!E74)*(1-Recovery_OX!F74)</f>
        <v>7.612680894236677E-3</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0.76018939905860172</v>
      </c>
      <c r="H75" s="473">
        <f>H74+HWP!E75</f>
        <v>0.62715625422334631</v>
      </c>
      <c r="I75" s="456"/>
      <c r="J75" s="475">
        <f>Garden!J82</f>
        <v>0</v>
      </c>
      <c r="K75" s="476">
        <f>Paper!J82</f>
        <v>7.0980166187023649E-3</v>
      </c>
      <c r="L75" s="477">
        <f>Wood!J82</f>
        <v>0</v>
      </c>
      <c r="M75" s="478">
        <f>J75*(1-Recovery_OX!E75)*(1-Recovery_OX!F75)</f>
        <v>0</v>
      </c>
      <c r="N75" s="476">
        <f>K75*(1-Recovery_OX!E75)*(1-Recovery_OX!F75)</f>
        <v>7.0980166187023649E-3</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0.76018939905860172</v>
      </c>
      <c r="H76" s="473">
        <f>H75+HWP!E76</f>
        <v>0.62715625422334631</v>
      </c>
      <c r="I76" s="456"/>
      <c r="J76" s="475">
        <f>Garden!J83</f>
        <v>0</v>
      </c>
      <c r="K76" s="476">
        <f>Paper!J83</f>
        <v>6.6181468288678009E-3</v>
      </c>
      <c r="L76" s="477">
        <f>Wood!J83</f>
        <v>0</v>
      </c>
      <c r="M76" s="478">
        <f>J76*(1-Recovery_OX!E76)*(1-Recovery_OX!F76)</f>
        <v>0</v>
      </c>
      <c r="N76" s="476">
        <f>K76*(1-Recovery_OX!E76)*(1-Recovery_OX!F76)</f>
        <v>6.6181468288678009E-3</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0.76018939905860172</v>
      </c>
      <c r="H77" s="473">
        <f>H76+HWP!E77</f>
        <v>0.62715625422334631</v>
      </c>
      <c r="I77" s="456"/>
      <c r="J77" s="475">
        <f>Garden!J84</f>
        <v>0</v>
      </c>
      <c r="K77" s="476">
        <f>Paper!J84</f>
        <v>6.170719202466487E-3</v>
      </c>
      <c r="L77" s="477">
        <f>Wood!J84</f>
        <v>0</v>
      </c>
      <c r="M77" s="478">
        <f>J77*(1-Recovery_OX!E77)*(1-Recovery_OX!F77)</f>
        <v>0</v>
      </c>
      <c r="N77" s="476">
        <f>K77*(1-Recovery_OX!E77)*(1-Recovery_OX!F77)</f>
        <v>6.170719202466487E-3</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0.76018939905860172</v>
      </c>
      <c r="H78" s="473">
        <f>H77+HWP!E78</f>
        <v>0.62715625422334631</v>
      </c>
      <c r="I78" s="456"/>
      <c r="J78" s="475">
        <f>Garden!J85</f>
        <v>0</v>
      </c>
      <c r="K78" s="476">
        <f>Paper!J85</f>
        <v>5.7535404487547145E-3</v>
      </c>
      <c r="L78" s="477">
        <f>Wood!J85</f>
        <v>0</v>
      </c>
      <c r="M78" s="478">
        <f>J78*(1-Recovery_OX!E78)*(1-Recovery_OX!F78)</f>
        <v>0</v>
      </c>
      <c r="N78" s="476">
        <f>K78*(1-Recovery_OX!E78)*(1-Recovery_OX!F78)</f>
        <v>5.7535404487547145E-3</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0.76018939905860172</v>
      </c>
      <c r="H79" s="473">
        <f>H78+HWP!E79</f>
        <v>0.62715625422334631</v>
      </c>
      <c r="I79" s="456"/>
      <c r="J79" s="475">
        <f>Garden!J86</f>
        <v>0</v>
      </c>
      <c r="K79" s="476">
        <f>Paper!J86</f>
        <v>5.3645655569977916E-3</v>
      </c>
      <c r="L79" s="477">
        <f>Wood!J86</f>
        <v>0</v>
      </c>
      <c r="M79" s="478">
        <f>J79*(1-Recovery_OX!E79)*(1-Recovery_OX!F79)</f>
        <v>0</v>
      </c>
      <c r="N79" s="476">
        <f>K79*(1-Recovery_OX!E79)*(1-Recovery_OX!F79)</f>
        <v>5.3645655569977916E-3</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0.76018939905860172</v>
      </c>
      <c r="H80" s="473">
        <f>H79+HWP!E80</f>
        <v>0.62715625422334631</v>
      </c>
      <c r="I80" s="456"/>
      <c r="J80" s="475">
        <f>Garden!J87</f>
        <v>0</v>
      </c>
      <c r="K80" s="476">
        <f>Paper!J87</f>
        <v>5.0018877718250518E-3</v>
      </c>
      <c r="L80" s="477">
        <f>Wood!J87</f>
        <v>0</v>
      </c>
      <c r="M80" s="478">
        <f>J80*(1-Recovery_OX!E80)*(1-Recovery_OX!F80)</f>
        <v>0</v>
      </c>
      <c r="N80" s="476">
        <f>K80*(1-Recovery_OX!E80)*(1-Recovery_OX!F80)</f>
        <v>5.0018877718250518E-3</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0.76018939905860172</v>
      </c>
      <c r="H81" s="473">
        <f>H80+HWP!E81</f>
        <v>0.62715625422334631</v>
      </c>
      <c r="I81" s="456"/>
      <c r="J81" s="475">
        <f>Garden!J88</f>
        <v>0</v>
      </c>
      <c r="K81" s="476">
        <f>Paper!J88</f>
        <v>4.6637292463128123E-3</v>
      </c>
      <c r="L81" s="477">
        <f>Wood!J88</f>
        <v>0</v>
      </c>
      <c r="M81" s="478">
        <f>J81*(1-Recovery_OX!E81)*(1-Recovery_OX!F81)</f>
        <v>0</v>
      </c>
      <c r="N81" s="476">
        <f>K81*(1-Recovery_OX!E81)*(1-Recovery_OX!F81)</f>
        <v>4.6637292463128123E-3</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0.76018939905860172</v>
      </c>
      <c r="H82" s="473">
        <f>H81+HWP!E82</f>
        <v>0.62715625422334631</v>
      </c>
      <c r="I82" s="456"/>
      <c r="J82" s="475">
        <f>Garden!J89</f>
        <v>0</v>
      </c>
      <c r="K82" s="476">
        <f>Paper!J89</f>
        <v>4.3484323269766924E-3</v>
      </c>
      <c r="L82" s="477">
        <f>Wood!J89</f>
        <v>0</v>
      </c>
      <c r="M82" s="478">
        <f>J82*(1-Recovery_OX!E82)*(1-Recovery_OX!F82)</f>
        <v>0</v>
      </c>
      <c r="N82" s="476">
        <f>K82*(1-Recovery_OX!E82)*(1-Recovery_OX!F82)</f>
        <v>4.3484323269766924E-3</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0.76018939905860172</v>
      </c>
      <c r="H83" s="473">
        <f>H82+HWP!E83</f>
        <v>0.62715625422334631</v>
      </c>
      <c r="I83" s="456"/>
      <c r="J83" s="475">
        <f>Garden!J90</f>
        <v>0</v>
      </c>
      <c r="K83" s="476">
        <f>Paper!J90</f>
        <v>4.0544514279523096E-3</v>
      </c>
      <c r="L83" s="477">
        <f>Wood!J90</f>
        <v>0</v>
      </c>
      <c r="M83" s="478">
        <f>J83*(1-Recovery_OX!E83)*(1-Recovery_OX!F83)</f>
        <v>0</v>
      </c>
      <c r="N83" s="476">
        <f>K83*(1-Recovery_OX!E83)*(1-Recovery_OX!F83)</f>
        <v>4.0544514279523096E-3</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0.76018939905860172</v>
      </c>
      <c r="H84" s="473">
        <f>H83+HWP!E84</f>
        <v>0.62715625422334631</v>
      </c>
      <c r="I84" s="456"/>
      <c r="J84" s="475">
        <f>Garden!J91</f>
        <v>0</v>
      </c>
      <c r="K84" s="476">
        <f>Paper!J91</f>
        <v>3.7803454545315804E-3</v>
      </c>
      <c r="L84" s="477">
        <f>Wood!J91</f>
        <v>0</v>
      </c>
      <c r="M84" s="478">
        <f>J84*(1-Recovery_OX!E84)*(1-Recovery_OX!F84)</f>
        <v>0</v>
      </c>
      <c r="N84" s="476">
        <f>K84*(1-Recovery_OX!E84)*(1-Recovery_OX!F84)</f>
        <v>3.7803454545315804E-3</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0.76018939905860172</v>
      </c>
      <c r="H85" s="473">
        <f>H84+HWP!E85</f>
        <v>0.62715625422334631</v>
      </c>
      <c r="I85" s="456"/>
      <c r="J85" s="475">
        <f>Garden!J92</f>
        <v>0</v>
      </c>
      <c r="K85" s="476">
        <f>Paper!J92</f>
        <v>3.5247707389147883E-3</v>
      </c>
      <c r="L85" s="477">
        <f>Wood!J92</f>
        <v>0</v>
      </c>
      <c r="M85" s="478">
        <f>J85*(1-Recovery_OX!E85)*(1-Recovery_OX!F85)</f>
        <v>0</v>
      </c>
      <c r="N85" s="476">
        <f>K85*(1-Recovery_OX!E85)*(1-Recovery_OX!F85)</f>
        <v>3.5247707389147883E-3</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0.76018939905860172</v>
      </c>
      <c r="H86" s="473">
        <f>H85+HWP!E86</f>
        <v>0.62715625422334631</v>
      </c>
      <c r="I86" s="456"/>
      <c r="J86" s="475">
        <f>Garden!J93</f>
        <v>0</v>
      </c>
      <c r="K86" s="476">
        <f>Paper!J93</f>
        <v>3.2864744535494716E-3</v>
      </c>
      <c r="L86" s="477">
        <f>Wood!J93</f>
        <v>0</v>
      </c>
      <c r="M86" s="478">
        <f>J86*(1-Recovery_OX!E86)*(1-Recovery_OX!F86)</f>
        <v>0</v>
      </c>
      <c r="N86" s="476">
        <f>K86*(1-Recovery_OX!E86)*(1-Recovery_OX!F86)</f>
        <v>3.2864744535494716E-3</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0.76018939905860172</v>
      </c>
      <c r="H87" s="473">
        <f>H86+HWP!E87</f>
        <v>0.62715625422334631</v>
      </c>
      <c r="I87" s="456"/>
      <c r="J87" s="475">
        <f>Garden!J94</f>
        <v>0</v>
      </c>
      <c r="K87" s="476">
        <f>Paper!J94</f>
        <v>3.0642884697683055E-3</v>
      </c>
      <c r="L87" s="477">
        <f>Wood!J94</f>
        <v>0</v>
      </c>
      <c r="M87" s="478">
        <f>J87*(1-Recovery_OX!E87)*(1-Recovery_OX!F87)</f>
        <v>0</v>
      </c>
      <c r="N87" s="476">
        <f>K87*(1-Recovery_OX!E87)*(1-Recovery_OX!F87)</f>
        <v>3.0642884697683055E-3</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0.76018939905860172</v>
      </c>
      <c r="H88" s="473">
        <f>H87+HWP!E88</f>
        <v>0.62715625422334631</v>
      </c>
      <c r="I88" s="456"/>
      <c r="J88" s="475">
        <f>Garden!J95</f>
        <v>0</v>
      </c>
      <c r="K88" s="476">
        <f>Paper!J95</f>
        <v>2.8571236316210233E-3</v>
      </c>
      <c r="L88" s="477">
        <f>Wood!J95</f>
        <v>0</v>
      </c>
      <c r="M88" s="478">
        <f>J88*(1-Recovery_OX!E88)*(1-Recovery_OX!F88)</f>
        <v>0</v>
      </c>
      <c r="N88" s="476">
        <f>K88*(1-Recovery_OX!E88)*(1-Recovery_OX!F88)</f>
        <v>2.8571236316210233E-3</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0.76018939905860172</v>
      </c>
      <c r="H89" s="473">
        <f>H88+HWP!E89</f>
        <v>0.62715625422334631</v>
      </c>
      <c r="I89" s="456"/>
      <c r="J89" s="475">
        <f>Garden!J96</f>
        <v>0</v>
      </c>
      <c r="K89" s="476">
        <f>Paper!J96</f>
        <v>2.6639644168306811E-3</v>
      </c>
      <c r="L89" s="477">
        <f>Wood!J96</f>
        <v>0</v>
      </c>
      <c r="M89" s="478">
        <f>J89*(1-Recovery_OX!E89)*(1-Recovery_OX!F89)</f>
        <v>0</v>
      </c>
      <c r="N89" s="476">
        <f>K89*(1-Recovery_OX!E89)*(1-Recovery_OX!F89)</f>
        <v>2.6639644168306811E-3</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0.76018939905860172</v>
      </c>
      <c r="H90" s="473">
        <f>H89+HWP!E90</f>
        <v>0.62715625422334631</v>
      </c>
      <c r="I90" s="456"/>
      <c r="J90" s="475">
        <f>Garden!J97</f>
        <v>0</v>
      </c>
      <c r="K90" s="476">
        <f>Paper!J97</f>
        <v>2.483863958702281E-3</v>
      </c>
      <c r="L90" s="477">
        <f>Wood!J97</f>
        <v>0</v>
      </c>
      <c r="M90" s="478">
        <f>J90*(1-Recovery_OX!E90)*(1-Recovery_OX!F90)</f>
        <v>0</v>
      </c>
      <c r="N90" s="476">
        <f>K90*(1-Recovery_OX!E90)*(1-Recovery_OX!F90)</f>
        <v>2.483863958702281E-3</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0.76018939905860172</v>
      </c>
      <c r="H91" s="473">
        <f>H90+HWP!E91</f>
        <v>0.62715625422334631</v>
      </c>
      <c r="I91" s="456"/>
      <c r="J91" s="475">
        <f>Garden!J98</f>
        <v>0</v>
      </c>
      <c r="K91" s="476">
        <f>Paper!J98</f>
        <v>2.3159394045811302E-3</v>
      </c>
      <c r="L91" s="477">
        <f>Wood!J98</f>
        <v>0</v>
      </c>
      <c r="M91" s="478">
        <f>J91*(1-Recovery_OX!E91)*(1-Recovery_OX!F91)</f>
        <v>0</v>
      </c>
      <c r="N91" s="476">
        <f>K91*(1-Recovery_OX!E91)*(1-Recovery_OX!F91)</f>
        <v>2.3159394045811302E-3</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0.76018939905860172</v>
      </c>
      <c r="H92" s="482">
        <f>H91+HWP!E92</f>
        <v>0.62715625422334631</v>
      </c>
      <c r="I92" s="456"/>
      <c r="J92" s="484">
        <f>Garden!J99</f>
        <v>0</v>
      </c>
      <c r="K92" s="485">
        <f>Paper!J99</f>
        <v>2.1593675881081075E-3</v>
      </c>
      <c r="L92" s="486">
        <f>Wood!J99</f>
        <v>0</v>
      </c>
      <c r="M92" s="487">
        <f>J92*(1-Recovery_OX!E92)*(1-Recovery_OX!F92)</f>
        <v>0</v>
      </c>
      <c r="N92" s="485">
        <f>K92*(1-Recovery_OX!E92)*(1-Recovery_OX!F92)</f>
        <v>2.1593675881081075E-3</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2017-09-14T06:45:16Z</dcterms:modified>
</cp:coreProperties>
</file>