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kar\"/>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28" s="1"/>
  <c r="C42" i="6"/>
  <c r="C41" i="28" s="1"/>
  <c r="C41" i="6"/>
  <c r="C40" i="28" s="1"/>
  <c r="C40" i="6"/>
  <c r="C39" i="28" s="1"/>
  <c r="C39" i="6"/>
  <c r="C38" i="28" s="1"/>
  <c r="C38" i="6"/>
  <c r="C37" i="28" s="1"/>
  <c r="C37" i="6"/>
  <c r="C36" i="28" s="1"/>
  <c r="C36" i="6"/>
  <c r="C35" i="28" s="1"/>
  <c r="C35" i="6"/>
  <c r="C34" i="28" s="1"/>
  <c r="C34" i="6"/>
  <c r="C33" i="28" s="1"/>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E71" i="7" s="1"/>
  <c r="P76" i="35" s="1"/>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K89" i="7" s="1"/>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F40" i="7"/>
  <c r="L93" i="6"/>
  <c r="L54" i="6"/>
  <c r="K23" i="6"/>
  <c r="K88" i="6"/>
  <c r="I89" i="7" s="1"/>
  <c r="L40" i="6"/>
  <c r="L24" i="6"/>
  <c r="L42" i="6"/>
  <c r="K65" i="6"/>
  <c r="F18" i="6"/>
  <c r="K26" i="6"/>
  <c r="O54" i="7"/>
  <c r="L34" i="6"/>
  <c r="F41" i="6"/>
  <c r="F93" i="6"/>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C46" i="7"/>
  <c r="C51" i="18" s="1"/>
  <c r="K48" i="6"/>
  <c r="L46" i="6"/>
  <c r="O68" i="7"/>
  <c r="I47" i="7"/>
  <c r="O65" i="7"/>
  <c r="E79" i="7"/>
  <c r="P84" i="35" s="1"/>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35" i="7"/>
  <c r="P40" i="35" s="1"/>
  <c r="O46" i="4"/>
  <c r="K7" i="34"/>
  <c r="W7" i="34"/>
  <c r="K13" i="34"/>
  <c r="W13" i="34"/>
  <c r="K7" i="35"/>
  <c r="K13" i="35"/>
  <c r="O73" i="7"/>
  <c r="P78" i="37" s="1"/>
  <c r="O52" i="7"/>
  <c r="C57" i="37" s="1"/>
  <c r="L93" i="7"/>
  <c r="L77" i="7"/>
  <c r="G43" i="7"/>
  <c r="P48" i="34" s="1"/>
  <c r="O89" i="7"/>
  <c r="P94" i="37" s="1"/>
  <c r="O79" i="7"/>
  <c r="C84" i="37" s="1"/>
  <c r="L37" i="7"/>
  <c r="O46" i="7"/>
  <c r="C51" i="37" s="1"/>
  <c r="G88" i="7"/>
  <c r="P93" i="34" s="1"/>
  <c r="L57" i="7"/>
  <c r="H35" i="7"/>
  <c r="P40" i="33" s="1"/>
  <c r="C75" i="7"/>
  <c r="C80" i="18" s="1"/>
  <c r="L74" i="7"/>
  <c r="O45" i="7"/>
  <c r="L72" i="7"/>
  <c r="G92" i="7"/>
  <c r="P97" i="34" s="1"/>
  <c r="D92" i="7"/>
  <c r="C97" i="35" s="1"/>
  <c r="K92" i="7"/>
  <c r="O92" i="7"/>
  <c r="P97" i="37" s="1"/>
  <c r="H76" i="7"/>
  <c r="P81" i="33" s="1"/>
  <c r="I49" i="7"/>
  <c r="L49"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R23" i="8"/>
  <c r="E24" i="18" s="1"/>
  <c r="Q82" i="18"/>
  <c r="R69" i="8"/>
  <c r="E70" i="33" s="1"/>
  <c r="R73" i="8"/>
  <c r="R55" i="8"/>
  <c r="H55" i="8"/>
  <c r="R59" i="8"/>
  <c r="Q60" i="40" s="1"/>
  <c r="H59" i="8"/>
  <c r="E82" i="36"/>
  <c r="E82" i="18"/>
  <c r="Q82" i="37"/>
  <c r="Q82" i="32"/>
  <c r="Q20" i="40"/>
  <c r="E82" i="32"/>
  <c r="H77" i="8"/>
  <c r="R77" i="8"/>
  <c r="R93" i="8"/>
  <c r="Q94" i="35" s="1"/>
  <c r="H93" i="8"/>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33"/>
  <c r="E58" i="31"/>
  <c r="R85" i="8"/>
  <c r="H85" i="8"/>
  <c r="R89" i="8"/>
  <c r="R27" i="8"/>
  <c r="R53" i="8"/>
  <c r="H53" i="8"/>
  <c r="E82" i="35"/>
  <c r="E82" i="31"/>
  <c r="H87" i="8"/>
  <c r="I88" i="7"/>
  <c r="C83" i="34"/>
  <c r="P83" i="32"/>
  <c r="C67" i="32"/>
  <c r="P67" i="32"/>
  <c r="C67" i="34"/>
  <c r="C62" i="34"/>
  <c r="P52" i="32"/>
  <c r="C42" i="34"/>
  <c r="F46" i="7"/>
  <c r="E56" i="7"/>
  <c r="P61" i="35" s="1"/>
  <c r="O62" i="6"/>
  <c r="M63" i="7" s="1"/>
  <c r="O74" i="6"/>
  <c r="M75" i="7" s="1"/>
  <c r="O23" i="6"/>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23" i="6"/>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C77"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O21" i="34"/>
  <c r="O21" i="18"/>
  <c r="O21" i="37"/>
  <c r="B21" i="33"/>
  <c r="W12" i="33"/>
  <c r="W10" i="33"/>
  <c r="D12" i="39"/>
  <c r="W6" i="34"/>
  <c r="K9" i="18"/>
  <c r="P51" i="18"/>
  <c r="P86" i="31"/>
  <c r="C71" i="35"/>
  <c r="C88" i="32"/>
  <c r="C83" i="32"/>
  <c r="P88" i="18"/>
  <c r="C86" i="35"/>
  <c r="C97" i="18"/>
  <c r="C64" i="33"/>
  <c r="C68" i="18"/>
  <c r="P90" i="32"/>
  <c r="C58" i="33"/>
  <c r="C94" i="31"/>
  <c r="P85" i="32"/>
  <c r="C63" i="37"/>
  <c r="P78" i="31"/>
  <c r="P68" i="32"/>
  <c r="C82" i="35"/>
  <c r="P94" i="31"/>
  <c r="C90" i="34"/>
  <c r="P41" i="31"/>
  <c r="C41" i="35"/>
  <c r="E35" i="31" l="1"/>
  <c r="Q96" i="40"/>
  <c r="R96" i="40" s="1"/>
  <c r="E83" i="31"/>
  <c r="Q96" i="34"/>
  <c r="R96" i="34" s="1"/>
  <c r="Q52" i="33"/>
  <c r="R52" i="33" s="1"/>
  <c r="T52" i="33" s="1"/>
  <c r="Q96" i="37"/>
  <c r="Q96" i="33"/>
  <c r="E52" i="33"/>
  <c r="F52" i="33" s="1"/>
  <c r="Q20" i="32"/>
  <c r="E35" i="18"/>
  <c r="E34" i="40"/>
  <c r="F34" i="40" s="1"/>
  <c r="E83" i="32"/>
  <c r="F83" i="32" s="1"/>
  <c r="E35" i="40"/>
  <c r="F35" i="40" s="1"/>
  <c r="Q76" i="18"/>
  <c r="E96" i="31"/>
  <c r="Q35" i="32"/>
  <c r="E83" i="37"/>
  <c r="F83" i="37" s="1"/>
  <c r="H83" i="37" s="1"/>
  <c r="Q52" i="37"/>
  <c r="Q84" i="40"/>
  <c r="Q35" i="34"/>
  <c r="E52" i="34"/>
  <c r="E35" i="32"/>
  <c r="Q96" i="31"/>
  <c r="R96" i="31" s="1"/>
  <c r="Q35" i="36"/>
  <c r="R35" i="36" s="1"/>
  <c r="E68" i="36"/>
  <c r="F68" i="36" s="1"/>
  <c r="E35" i="33"/>
  <c r="Q96" i="32"/>
  <c r="E96" i="34"/>
  <c r="F96" i="34" s="1"/>
  <c r="E96" i="36"/>
  <c r="F96" i="36" s="1"/>
  <c r="E35" i="34"/>
  <c r="C78" i="18"/>
  <c r="P82" i="18"/>
  <c r="C84" i="35"/>
  <c r="C63" i="32"/>
  <c r="C89" i="33"/>
  <c r="P84" i="31"/>
  <c r="P63" i="32"/>
  <c r="P93" i="32"/>
  <c r="C53" i="31"/>
  <c r="C82" i="31"/>
  <c r="F82" i="31" s="1"/>
  <c r="G82" i="31" s="1"/>
  <c r="C55" i="31"/>
  <c r="P79" i="32"/>
  <c r="M37" i="7"/>
  <c r="C93" i="34"/>
  <c r="P53" i="31"/>
  <c r="C95" i="32"/>
  <c r="C76"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P67" i="37"/>
  <c r="P44" i="33"/>
  <c r="C39" i="35"/>
  <c r="P80" i="32"/>
  <c r="C68" i="37"/>
  <c r="C52" i="31"/>
  <c r="P76" i="33"/>
  <c r="R76" i="33" s="1"/>
  <c r="T76" i="33" s="1"/>
  <c r="C82" i="37"/>
  <c r="F88" i="31"/>
  <c r="H88" i="31" s="1"/>
  <c r="E99" i="36"/>
  <c r="F99" i="36" s="1"/>
  <c r="Q61" i="35"/>
  <c r="R61" i="35" s="1"/>
  <c r="T61" i="35" s="1"/>
  <c r="C80" i="34"/>
  <c r="M76" i="7"/>
  <c r="P55" i="31"/>
  <c r="P82" i="6"/>
  <c r="C79" i="18"/>
  <c r="C52" i="35"/>
  <c r="P62" i="32"/>
  <c r="C79" i="32"/>
  <c r="Q82" i="31"/>
  <c r="R82" i="31" s="1"/>
  <c r="Q82" i="40"/>
  <c r="R82" i="40" s="1"/>
  <c r="Q58" i="35"/>
  <c r="R58" i="35" s="1"/>
  <c r="S58" i="35" s="1"/>
  <c r="E76" i="31"/>
  <c r="E82" i="37"/>
  <c r="Q20" i="31"/>
  <c r="E82" i="34"/>
  <c r="F82" i="34" s="1"/>
  <c r="H82" i="34" s="1"/>
  <c r="E83" i="40"/>
  <c r="F83" i="40" s="1"/>
  <c r="E82" i="40"/>
  <c r="F82" i="40" s="1"/>
  <c r="Q34" i="40"/>
  <c r="C77" i="35"/>
  <c r="C61" i="37"/>
  <c r="P61" i="37"/>
  <c r="F10" i="39"/>
  <c r="W6" i="18"/>
  <c r="Q83" i="33"/>
  <c r="P55" i="18"/>
  <c r="P76" i="6"/>
  <c r="C79" i="33"/>
  <c r="Q92" i="34"/>
  <c r="Q82" i="35"/>
  <c r="R82" i="35" s="1"/>
  <c r="Q58" i="37"/>
  <c r="R76" i="18"/>
  <c r="Q82" i="34"/>
  <c r="R82" i="34" s="1"/>
  <c r="Q82" i="33"/>
  <c r="R82" i="33" s="1"/>
  <c r="T82" i="33" s="1"/>
  <c r="E32" i="36"/>
  <c r="F32" i="36" s="1"/>
  <c r="P79" i="37"/>
  <c r="C79" i="37"/>
  <c r="D10" i="39"/>
  <c r="W6" i="37"/>
  <c r="P73" i="33"/>
  <c r="C73" i="33"/>
  <c r="P68" i="31"/>
  <c r="C52" i="34"/>
  <c r="C52" i="37"/>
  <c r="P52" i="37"/>
  <c r="C69" i="18"/>
  <c r="C68" i="31"/>
  <c r="P44" i="31"/>
  <c r="P96" i="32"/>
  <c r="C61" i="34"/>
  <c r="C43" i="32"/>
  <c r="C61" i="31"/>
  <c r="C92" i="33"/>
  <c r="C56" i="34"/>
  <c r="C90" i="37"/>
  <c r="C56" i="32"/>
  <c r="P52" i="33"/>
  <c r="P42" i="33"/>
  <c r="C68" i="34"/>
  <c r="F68" i="34" s="1"/>
  <c r="P57" i="31"/>
  <c r="P44" i="37"/>
  <c r="P59" i="31"/>
  <c r="C44" i="35"/>
  <c r="C92" i="34"/>
  <c r="C82" i="32"/>
  <c r="F82" i="32" s="1"/>
  <c r="C39" i="31"/>
  <c r="C77" i="31"/>
  <c r="C55" i="32"/>
  <c r="C83" i="37"/>
  <c r="P83" i="37"/>
  <c r="R82" i="37"/>
  <c r="S82" i="37" s="1"/>
  <c r="P98" i="32"/>
  <c r="P49" i="33"/>
  <c r="C45" i="37"/>
  <c r="C76" i="37"/>
  <c r="Q35" i="33"/>
  <c r="E35" i="37"/>
  <c r="E69" i="34"/>
  <c r="E34" i="34"/>
  <c r="Q58" i="40"/>
  <c r="R58" i="40" s="1"/>
  <c r="Q96" i="35"/>
  <c r="R96" i="35" s="1"/>
  <c r="E96" i="33"/>
  <c r="E96" i="32"/>
  <c r="E58" i="34"/>
  <c r="E68" i="18"/>
  <c r="Q35" i="40"/>
  <c r="R35" i="40" s="1"/>
  <c r="Q58" i="34"/>
  <c r="R58" i="34" s="1"/>
  <c r="E76" i="36"/>
  <c r="F76" i="36" s="1"/>
  <c r="E72" i="18"/>
  <c r="E52" i="32"/>
  <c r="F52" i="32" s="1"/>
  <c r="E20" i="40"/>
  <c r="F20" i="40" s="1"/>
  <c r="Q35" i="18"/>
  <c r="Q35" i="35"/>
  <c r="E68" i="31"/>
  <c r="E35" i="35"/>
  <c r="Q96" i="36"/>
  <c r="R96" i="36" s="1"/>
  <c r="Q35" i="31"/>
  <c r="Q96" i="18"/>
  <c r="R96" i="18" s="1"/>
  <c r="S96" i="18" s="1"/>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F61" i="36" s="1"/>
  <c r="Q69" i="32"/>
  <c r="Q61" i="33"/>
  <c r="R61" i="33" s="1"/>
  <c r="T61" i="33" s="1"/>
  <c r="Q61" i="36"/>
  <c r="R61" i="36" s="1"/>
  <c r="E32" i="32"/>
  <c r="E26" i="32"/>
  <c r="E61" i="33"/>
  <c r="F61" i="33" s="1"/>
  <c r="H61" i="33" s="1"/>
  <c r="Q32" i="35"/>
  <c r="E32" i="35"/>
  <c r="E61" i="31"/>
  <c r="Q61" i="18"/>
  <c r="Q61" i="34"/>
  <c r="Q61" i="37"/>
  <c r="E52" i="40"/>
  <c r="F52" i="40" s="1"/>
  <c r="Q32" i="32"/>
  <c r="E61" i="35"/>
  <c r="F61" i="35" s="1"/>
  <c r="E32" i="18"/>
  <c r="E61" i="34"/>
  <c r="Q32" i="18"/>
  <c r="E68" i="40"/>
  <c r="E32" i="37"/>
  <c r="Q32" i="40"/>
  <c r="R32" i="40" s="1"/>
  <c r="Q76" i="40"/>
  <c r="R76" i="40" s="1"/>
  <c r="E76" i="40"/>
  <c r="F76" i="40" s="1"/>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T94" i="31" s="1"/>
  <c r="Q52" i="34"/>
  <c r="Q68" i="32"/>
  <c r="Q68" i="31"/>
  <c r="Q68" i="34"/>
  <c r="R68" i="34" s="1"/>
  <c r="E76" i="37"/>
  <c r="F76" i="37" s="1"/>
  <c r="H76" i="37" s="1"/>
  <c r="Q76" i="31"/>
  <c r="R76" i="31" s="1"/>
  <c r="E76" i="34"/>
  <c r="Q22" i="35"/>
  <c r="E20" i="36"/>
  <c r="E52" i="36"/>
  <c r="Q20" i="34"/>
  <c r="E20" i="35"/>
  <c r="Q76" i="34"/>
  <c r="R76" i="34" s="1"/>
  <c r="E76" i="33"/>
  <c r="Q76" i="37"/>
  <c r="R76" i="37" s="1"/>
  <c r="S76" i="37" s="1"/>
  <c r="E22" i="31"/>
  <c r="Q52" i="31"/>
  <c r="R52" i="31" s="1"/>
  <c r="T52" i="31" s="1"/>
  <c r="Q20" i="18"/>
  <c r="Q20" i="35"/>
  <c r="E72" i="34"/>
  <c r="F72" i="34" s="1"/>
  <c r="G72" i="34" s="1"/>
  <c r="E22" i="36"/>
  <c r="E22" i="37"/>
  <c r="Q22" i="40"/>
  <c r="R22" i="40" s="1"/>
  <c r="Q68" i="40"/>
  <c r="R68" i="40" s="1"/>
  <c r="Q38" i="40"/>
  <c r="R38" i="40" s="1"/>
  <c r="E19" i="34"/>
  <c r="E94" i="36"/>
  <c r="E52" i="18"/>
  <c r="F52" i="18" s="1"/>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F58" i="36" s="1"/>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R40" i="40" s="1"/>
  <c r="E40" i="32"/>
  <c r="F40" i="32" s="1"/>
  <c r="E26" i="34"/>
  <c r="E26" i="36"/>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Q84" i="18"/>
  <c r="E98" i="35"/>
  <c r="Q98" i="33"/>
  <c r="E98" i="32"/>
  <c r="F98" i="32" s="1"/>
  <c r="E98" i="37"/>
  <c r="E98" i="36"/>
  <c r="E98" i="40"/>
  <c r="Q98" i="37"/>
  <c r="E98" i="33"/>
  <c r="Q27" i="37"/>
  <c r="Q27" i="34"/>
  <c r="E27" i="37"/>
  <c r="E27" i="31"/>
  <c r="Q27" i="33"/>
  <c r="Q27" i="36"/>
  <c r="R27" i="36" s="1"/>
  <c r="Q27" i="18"/>
  <c r="E27" i="36"/>
  <c r="F82" i="35"/>
  <c r="H82" i="35" s="1"/>
  <c r="Q69" i="31"/>
  <c r="Q69" i="35"/>
  <c r="R69" i="35" s="1"/>
  <c r="S69" i="35" s="1"/>
  <c r="Q69" i="37"/>
  <c r="Q99" i="31"/>
  <c r="Q99" i="35"/>
  <c r="R99" i="35" s="1"/>
  <c r="S99" i="35" s="1"/>
  <c r="E99" i="35"/>
  <c r="E69" i="35"/>
  <c r="Q72" i="35"/>
  <c r="R72" i="35" s="1"/>
  <c r="Q72" i="36"/>
  <c r="R72" i="36" s="1"/>
  <c r="Q72" i="37"/>
  <c r="E72" i="37"/>
  <c r="E72" i="35"/>
  <c r="Q22" i="18"/>
  <c r="Q22" i="37"/>
  <c r="E22" i="18"/>
  <c r="E22" i="33"/>
  <c r="Q22" i="36"/>
  <c r="R22" i="36" s="1"/>
  <c r="Q64" i="37"/>
  <c r="E64" i="40"/>
  <c r="E64" i="33"/>
  <c r="E64" i="34"/>
  <c r="E99" i="33"/>
  <c r="Q58" i="33"/>
  <c r="R58" i="33" s="1"/>
  <c r="T58" i="33" s="1"/>
  <c r="E58" i="33"/>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F38" i="40"/>
  <c r="Q19" i="34"/>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E19" i="40"/>
  <c r="E19" i="33"/>
  <c r="Q19" i="18"/>
  <c r="E19" i="18"/>
  <c r="E19" i="32"/>
  <c r="Q19" i="31"/>
  <c r="Q19" i="37"/>
  <c r="Q19" i="35"/>
  <c r="E19" i="36"/>
  <c r="Q19" i="33"/>
  <c r="E38" i="35"/>
  <c r="E38" i="18"/>
  <c r="Q38" i="34"/>
  <c r="E38" i="31"/>
  <c r="E38" i="34"/>
  <c r="Q38" i="37"/>
  <c r="Q38" i="33"/>
  <c r="Q38" i="31"/>
  <c r="E38" i="37"/>
  <c r="E38" i="33"/>
  <c r="E38" i="36"/>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Q84" i="36"/>
  <c r="R84" i="36" s="1"/>
  <c r="Q24" i="35"/>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R56" i="40" s="1"/>
  <c r="E56" i="32"/>
  <c r="Q56" i="32"/>
  <c r="R82" i="18"/>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R78" i="18" s="1"/>
  <c r="S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Q24" i="33"/>
  <c r="Q24" i="36"/>
  <c r="R24" i="36"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Q28" i="33"/>
  <c r="E28" i="34"/>
  <c r="E28" i="36"/>
  <c r="Q28" i="31"/>
  <c r="E28" i="40"/>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P73" i="6"/>
  <c r="P91" i="6"/>
  <c r="C70" i="35"/>
  <c r="C96" i="3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P64" i="37"/>
  <c r="C46" i="18"/>
  <c r="P46" i="18"/>
  <c r="C46" i="37"/>
  <c r="P46" i="37"/>
  <c r="C89" i="31"/>
  <c r="C89" i="35"/>
  <c r="P95" i="33"/>
  <c r="C95" i="33"/>
  <c r="C81" i="37"/>
  <c r="P81" i="37"/>
  <c r="C96" i="33"/>
  <c r="P96" i="33"/>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P39" i="18"/>
  <c r="C93" i="35"/>
  <c r="C93" i="31"/>
  <c r="P93" i="31"/>
  <c r="C94" i="32"/>
  <c r="C94" i="34"/>
  <c r="P94" i="32"/>
  <c r="C97" i="34"/>
  <c r="P97" i="32"/>
  <c r="C97" i="32"/>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76" i="18"/>
  <c r="F68" i="18"/>
  <c r="H68" i="18" s="1"/>
  <c r="F52" i="37"/>
  <c r="H52" i="37" s="1"/>
  <c r="E93" i="18"/>
  <c r="Q93" i="37"/>
  <c r="Q93" i="36"/>
  <c r="R93" i="36" s="1"/>
  <c r="E93" i="37"/>
  <c r="Q93" i="35"/>
  <c r="R93" i="35" s="1"/>
  <c r="T93" i="35" s="1"/>
  <c r="Q93" i="34"/>
  <c r="R93" i="34" s="1"/>
  <c r="Q93" i="33"/>
  <c r="R93" i="33" s="1"/>
  <c r="Q93" i="32"/>
  <c r="Q93" i="31"/>
  <c r="E93" i="36"/>
  <c r="E93" i="34"/>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E37" i="35"/>
  <c r="E37" i="33"/>
  <c r="E37" i="37"/>
  <c r="E37" i="34"/>
  <c r="E37" i="32"/>
  <c r="Q37" i="18"/>
  <c r="Q37" i="31"/>
  <c r="Q37" i="40"/>
  <c r="R37" i="40" s="1"/>
  <c r="E37" i="40"/>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E95" i="34"/>
  <c r="E95" i="32"/>
  <c r="E95" i="18"/>
  <c r="E95" i="35"/>
  <c r="E95" i="33"/>
  <c r="E95" i="31"/>
  <c r="Q95" i="40"/>
  <c r="R95" i="40" s="1"/>
  <c r="E95" i="40"/>
  <c r="Q31" i="35"/>
  <c r="Q31" i="34"/>
  <c r="Q31" i="33"/>
  <c r="Q31" i="32"/>
  <c r="Q31" i="31"/>
  <c r="Q31" i="18"/>
  <c r="E31" i="37"/>
  <c r="E31" i="36"/>
  <c r="E31" i="34"/>
  <c r="E31" i="32"/>
  <c r="E31" i="18"/>
  <c r="Q31" i="37"/>
  <c r="E31" i="35"/>
  <c r="E31" i="33"/>
  <c r="E31" i="3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F45" i="34" s="1"/>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F87" i="36" s="1"/>
  <c r="Q87" i="35"/>
  <c r="R87" i="35" s="1"/>
  <c r="T87" i="35" s="1"/>
  <c r="Q87" i="34"/>
  <c r="R87" i="34" s="1"/>
  <c r="Q87" i="33"/>
  <c r="Q87" i="32"/>
  <c r="Q87" i="31"/>
  <c r="Q87" i="37"/>
  <c r="E87" i="34"/>
  <c r="E87" i="32"/>
  <c r="E87" i="18"/>
  <c r="Q87" i="36"/>
  <c r="R87" i="36" s="1"/>
  <c r="E87" i="35"/>
  <c r="E87" i="33"/>
  <c r="E87" i="31"/>
  <c r="Q87" i="18"/>
  <c r="E87" i="40"/>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E29" i="34"/>
  <c r="E29" i="32"/>
  <c r="Q29" i="18"/>
  <c r="E29" i="35"/>
  <c r="E29" i="33"/>
  <c r="Q29" i="31"/>
  <c r="Q29" i="40"/>
  <c r="R29" i="40" s="1"/>
  <c r="E29" i="40"/>
  <c r="Q21" i="35"/>
  <c r="Q21" i="34"/>
  <c r="Q21" i="33"/>
  <c r="Q21" i="32"/>
  <c r="Q21" i="31"/>
  <c r="Q21" i="18"/>
  <c r="E21" i="37"/>
  <c r="E21" i="36"/>
  <c r="E21" i="34"/>
  <c r="E21" i="32"/>
  <c r="E21" i="18"/>
  <c r="Q21" i="37"/>
  <c r="E21" i="35"/>
  <c r="E21" i="33"/>
  <c r="E21" i="31"/>
  <c r="Q21" i="36"/>
  <c r="R21" i="36" s="1"/>
  <c r="E21" i="40"/>
  <c r="Q21" i="40"/>
  <c r="R21" i="40" s="1"/>
  <c r="E97" i="37"/>
  <c r="E97" i="36"/>
  <c r="Q97" i="35"/>
  <c r="R97" i="35" s="1"/>
  <c r="Q97" i="34"/>
  <c r="R97" i="34" s="1"/>
  <c r="Q97" i="33"/>
  <c r="Q97" i="32"/>
  <c r="Q97" i="31"/>
  <c r="R97" i="31" s="1"/>
  <c r="S97" i="31" s="1"/>
  <c r="Q97" i="18"/>
  <c r="R97" i="18" s="1"/>
  <c r="Q97" i="37"/>
  <c r="R97" i="37" s="1"/>
  <c r="S97" i="37" s="1"/>
  <c r="E97" i="34"/>
  <c r="E97" i="32"/>
  <c r="F97" i="32" s="1"/>
  <c r="E97" i="18"/>
  <c r="Q97" i="36"/>
  <c r="R97" i="36" s="1"/>
  <c r="E97" i="35"/>
  <c r="E97" i="33"/>
  <c r="E97" i="31"/>
  <c r="Q97" i="40"/>
  <c r="R97" i="40" s="1"/>
  <c r="E97" i="40"/>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Q25" i="34"/>
  <c r="Q25" i="33"/>
  <c r="Q25" i="32"/>
  <c r="Q25" i="18"/>
  <c r="E25" i="31"/>
  <c r="E25" i="18"/>
  <c r="E25" i="34"/>
  <c r="E25" i="32"/>
  <c r="Q25" i="31"/>
  <c r="Q25" i="37"/>
  <c r="E25" i="36"/>
  <c r="E25" i="35"/>
  <c r="E25" i="33"/>
  <c r="Q25" i="40"/>
  <c r="R25" i="40" s="1"/>
  <c r="E25" i="40"/>
  <c r="F25" i="40" s="1"/>
  <c r="C96" i="18"/>
  <c r="F96" i="18" s="1"/>
  <c r="C75" i="34"/>
  <c r="C75" i="32"/>
  <c r="P75" i="32"/>
  <c r="C75" i="37"/>
  <c r="P75" i="37"/>
  <c r="P58" i="18"/>
  <c r="C58" i="18"/>
  <c r="C70" i="18"/>
  <c r="P70" i="18"/>
  <c r="C84" i="32"/>
  <c r="P84" i="32"/>
  <c r="C84" i="34"/>
  <c r="C68" i="33"/>
  <c r="P68" i="33"/>
  <c r="K9" i="36"/>
  <c r="K12" i="36"/>
  <c r="K10" i="36"/>
  <c r="K8" i="40"/>
  <c r="W8" i="40"/>
  <c r="F82" i="18"/>
  <c r="W8" i="32"/>
  <c r="K8" i="32"/>
  <c r="K10" i="18"/>
  <c r="K12" i="18"/>
  <c r="R60" i="40"/>
  <c r="R84" i="40"/>
  <c r="R34" i="40"/>
  <c r="R92" i="40"/>
  <c r="R20" i="40"/>
  <c r="F36" i="36"/>
  <c r="R94" i="35"/>
  <c r="F69" i="36"/>
  <c r="F64" i="36"/>
  <c r="F30" i="36"/>
  <c r="F82" i="36"/>
  <c r="W10" i="18"/>
  <c r="W9" i="18"/>
  <c r="W12" i="18"/>
  <c r="F83" i="31"/>
  <c r="G83" i="31" s="1"/>
  <c r="F76" i="31"/>
  <c r="H76" i="31" s="1"/>
  <c r="F11" i="39"/>
  <c r="W6" i="32"/>
  <c r="W12" i="36"/>
  <c r="W9" i="36"/>
  <c r="W10" i="36"/>
  <c r="W12" i="31"/>
  <c r="W9" i="31"/>
  <c r="W10" i="31"/>
  <c r="F99" i="37"/>
  <c r="H99" i="37" s="1"/>
  <c r="F84" i="31"/>
  <c r="G84" i="31" s="1"/>
  <c r="H82" i="33"/>
  <c r="G82" i="33"/>
  <c r="R52" i="34"/>
  <c r="R61" i="34"/>
  <c r="R83" i="34"/>
  <c r="R92" i="34"/>
  <c r="S68" i="37" l="1"/>
  <c r="R64" i="31"/>
  <c r="S64" i="31" s="1"/>
  <c r="R96" i="33"/>
  <c r="T96" i="33" s="1"/>
  <c r="F52" i="34"/>
  <c r="H52" i="34" s="1"/>
  <c r="F50" i="33"/>
  <c r="G50" i="33" s="1"/>
  <c r="R69" i="31"/>
  <c r="T69" i="31" s="1"/>
  <c r="F96" i="35"/>
  <c r="G96" i="35" s="1"/>
  <c r="F64" i="34"/>
  <c r="G64" i="34" s="1"/>
  <c r="R83" i="33"/>
  <c r="T83" i="33" s="1"/>
  <c r="F72" i="18"/>
  <c r="G72" i="18" s="1"/>
  <c r="F87" i="31"/>
  <c r="G87" i="31" s="1"/>
  <c r="F96" i="37"/>
  <c r="H96" i="37" s="1"/>
  <c r="F66" i="18"/>
  <c r="G66" i="18" s="1"/>
  <c r="R87" i="18"/>
  <c r="T87" i="18" s="1"/>
  <c r="T62" i="18"/>
  <c r="R96" i="37"/>
  <c r="S96" i="37" s="1"/>
  <c r="R70" i="31"/>
  <c r="T70" i="31" s="1"/>
  <c r="F68" i="31"/>
  <c r="G68" i="31" s="1"/>
  <c r="R52" i="37"/>
  <c r="S52" i="37" s="1"/>
  <c r="F64" i="37"/>
  <c r="H64" i="37" s="1"/>
  <c r="F96" i="31"/>
  <c r="H96" i="31" s="1"/>
  <c r="F54" i="31"/>
  <c r="H54" i="31" s="1"/>
  <c r="T82" i="37"/>
  <c r="R58" i="37"/>
  <c r="S58" i="37" s="1"/>
  <c r="F72" i="31"/>
  <c r="H72" i="31" s="1"/>
  <c r="S69" i="36"/>
  <c r="F99" i="18"/>
  <c r="H99" i="18" s="1"/>
  <c r="F87" i="35"/>
  <c r="H87" i="35" s="1"/>
  <c r="F35" i="36"/>
  <c r="H35" i="36" s="1"/>
  <c r="F48" i="35"/>
  <c r="H48" i="35" s="1"/>
  <c r="R42" i="31"/>
  <c r="S42" i="31" s="1"/>
  <c r="F93" i="34"/>
  <c r="G93" i="34" s="1"/>
  <c r="R59" i="31"/>
  <c r="R57" i="31"/>
  <c r="S57" i="31" s="1"/>
  <c r="G82" i="34"/>
  <c r="F50" i="32"/>
  <c r="R62" i="33"/>
  <c r="T62" i="33" s="1"/>
  <c r="F95" i="32"/>
  <c r="R55" i="31"/>
  <c r="S55" i="31" s="1"/>
  <c r="R84" i="31"/>
  <c r="S84" i="31"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H68" i="37" s="1"/>
  <c r="G68" i="34"/>
  <c r="H68" i="34"/>
  <c r="E75" i="38"/>
  <c r="F53" i="31"/>
  <c r="H53" i="31" s="1"/>
  <c r="F86" i="36"/>
  <c r="H86" i="36" s="1"/>
  <c r="F90" i="36"/>
  <c r="H90" i="36" s="1"/>
  <c r="F48" i="34"/>
  <c r="G48" i="34" s="1"/>
  <c r="F80" i="31"/>
  <c r="H80" i="31" s="1"/>
  <c r="R47" i="37"/>
  <c r="S47" i="37" s="1"/>
  <c r="R71" i="37"/>
  <c r="T71" i="37" s="1"/>
  <c r="T77" i="18"/>
  <c r="H76" i="18"/>
  <c r="T86" i="31"/>
  <c r="R90" i="31"/>
  <c r="T90" i="31" s="1"/>
  <c r="T94" i="36"/>
  <c r="S88" i="18"/>
  <c r="S69" i="18"/>
  <c r="T40" i="18"/>
  <c r="S83" i="18"/>
  <c r="S46" i="36"/>
  <c r="S87" i="36"/>
  <c r="S54" i="36"/>
  <c r="S84" i="36"/>
  <c r="T99" i="35"/>
  <c r="G88" i="31"/>
  <c r="T64" i="35"/>
  <c r="F84" i="34"/>
  <c r="H84" i="34" s="1"/>
  <c r="R57" i="33"/>
  <c r="T57" i="33" s="1"/>
  <c r="S44" i="18"/>
  <c r="T97" i="36"/>
  <c r="R93" i="37"/>
  <c r="S93" i="37" s="1"/>
  <c r="G76" i="36"/>
  <c r="T54" i="31"/>
  <c r="T74" i="31"/>
  <c r="S78" i="31"/>
  <c r="S88" i="31"/>
  <c r="S62" i="18"/>
  <c r="T96" i="31"/>
  <c r="R61" i="37"/>
  <c r="S80" i="36"/>
  <c r="D51" i="38"/>
  <c r="S41" i="36"/>
  <c r="H36" i="36"/>
  <c r="D75" i="38"/>
  <c r="R81" i="37"/>
  <c r="T81" i="37" s="1"/>
  <c r="F57" i="35"/>
  <c r="H57" i="35" s="1"/>
  <c r="S39" i="36"/>
  <c r="T97" i="18"/>
  <c r="T85" i="36"/>
  <c r="T45" i="36"/>
  <c r="T41" i="36"/>
  <c r="R55" i="18"/>
  <c r="T55" i="18" s="1"/>
  <c r="F96" i="33"/>
  <c r="H96" i="33" s="1"/>
  <c r="T90" i="18"/>
  <c r="T82" i="18"/>
  <c r="R88" i="37"/>
  <c r="S88" i="37" s="1"/>
  <c r="T80" i="31"/>
  <c r="F98" i="34"/>
  <c r="H98" i="34" s="1"/>
  <c r="H68" i="36"/>
  <c r="R76" i="32"/>
  <c r="S52" i="31"/>
  <c r="S68" i="18"/>
  <c r="T52" i="37"/>
  <c r="F49" i="34"/>
  <c r="H49" i="34" s="1"/>
  <c r="S76" i="33"/>
  <c r="F48" i="31"/>
  <c r="H48" i="31" s="1"/>
  <c r="F73" i="32"/>
  <c r="R91" i="37"/>
  <c r="S91" i="37" s="1"/>
  <c r="F71" i="32"/>
  <c r="R83" i="37"/>
  <c r="R68" i="31"/>
  <c r="S68" i="31" s="1"/>
  <c r="R61" i="18"/>
  <c r="T61" i="18" s="1"/>
  <c r="R81" i="31"/>
  <c r="S81" i="31" s="1"/>
  <c r="R79" i="31"/>
  <c r="S79" i="31" s="1"/>
  <c r="F57" i="32"/>
  <c r="R46" i="31"/>
  <c r="S46" i="31" s="1"/>
  <c r="R65" i="37"/>
  <c r="T65" i="37" s="1"/>
  <c r="F58" i="18"/>
  <c r="G58" i="18" s="1"/>
  <c r="R81" i="32"/>
  <c r="R55" i="37"/>
  <c r="T55" i="37" s="1"/>
  <c r="F56" i="32"/>
  <c r="G83" i="37"/>
  <c r="F22" i="36"/>
  <c r="H22" i="36" s="1"/>
  <c r="T76" i="37"/>
  <c r="F69" i="34"/>
  <c r="H69" i="34" s="1"/>
  <c r="G68" i="18"/>
  <c r="F69" i="18"/>
  <c r="G69" i="18" s="1"/>
  <c r="D46" i="38"/>
  <c r="F66" i="35"/>
  <c r="H66" i="35" s="1"/>
  <c r="F64" i="35"/>
  <c r="H64" i="35" s="1"/>
  <c r="T88" i="33"/>
  <c r="D33" i="38"/>
  <c r="D65" i="38"/>
  <c r="F61" i="18"/>
  <c r="H61" i="18" s="1"/>
  <c r="T84" i="33"/>
  <c r="S84" i="33"/>
  <c r="T40" i="33"/>
  <c r="D87" i="38"/>
  <c r="F92" i="32"/>
  <c r="F83" i="34"/>
  <c r="G83" i="34" s="1"/>
  <c r="S80" i="31"/>
  <c r="G76" i="37"/>
  <c r="E62" i="38"/>
  <c r="F43" i="34"/>
  <c r="H43" i="34" s="1"/>
  <c r="R99" i="18"/>
  <c r="S99" i="18" s="1"/>
  <c r="T54" i="36"/>
  <c r="F24" i="36"/>
  <c r="G24" i="36" s="1"/>
  <c r="F67" i="31"/>
  <c r="G67" i="31" s="1"/>
  <c r="D69" i="38"/>
  <c r="R58" i="18"/>
  <c r="T58" i="18" s="1"/>
  <c r="F50" i="31"/>
  <c r="G50" i="31" s="1"/>
  <c r="F94" i="32"/>
  <c r="F58" i="37"/>
  <c r="H58" i="37" s="1"/>
  <c r="T77" i="33"/>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88" i="36"/>
  <c r="G88" i="36" s="1"/>
  <c r="F20" i="36"/>
  <c r="G20" i="36" s="1"/>
  <c r="F53" i="18"/>
  <c r="H53" i="18" s="1"/>
  <c r="R74" i="37"/>
  <c r="T74" i="37" s="1"/>
  <c r="F80" i="35"/>
  <c r="G80" i="35" s="1"/>
  <c r="F98" i="18"/>
  <c r="H98" i="18" s="1"/>
  <c r="R60" i="33"/>
  <c r="T60" i="33" s="1"/>
  <c r="F74" i="34"/>
  <c r="F80" i="34"/>
  <c r="H80" i="34" s="1"/>
  <c r="T84" i="37"/>
  <c r="S84" i="37"/>
  <c r="F92" i="40"/>
  <c r="D85" i="38"/>
  <c r="F83" i="35"/>
  <c r="S96" i="31"/>
  <c r="E92" i="38"/>
  <c r="T95" i="35"/>
  <c r="S53" i="31"/>
  <c r="H68" i="35"/>
  <c r="F59" i="36"/>
  <c r="H59" i="36" s="1"/>
  <c r="F83" i="33"/>
  <c r="G83" i="33" s="1"/>
  <c r="F87" i="33"/>
  <c r="G87" i="33" s="1"/>
  <c r="F58" i="32"/>
  <c r="F78" i="37"/>
  <c r="G78" i="37" s="1"/>
  <c r="F56" i="37"/>
  <c r="H56" i="37" s="1"/>
  <c r="F62" i="37"/>
  <c r="G62" i="37" s="1"/>
  <c r="F80" i="18"/>
  <c r="G80" i="18" s="1"/>
  <c r="F76" i="33"/>
  <c r="F52" i="36"/>
  <c r="G52" i="36" s="1"/>
  <c r="F53" i="37"/>
  <c r="G53" i="37" s="1"/>
  <c r="F22" i="40"/>
  <c r="S82" i="33"/>
  <c r="H92" i="34"/>
  <c r="F40" i="33"/>
  <c r="H40" i="33" s="1"/>
  <c r="S92" i="33"/>
  <c r="T92" i="33"/>
  <c r="F52" i="35"/>
  <c r="H52" i="35" s="1"/>
  <c r="F66" i="31"/>
  <c r="G66" i="31" s="1"/>
  <c r="S52" i="33"/>
  <c r="S74" i="31"/>
  <c r="T72" i="33"/>
  <c r="F97" i="31"/>
  <c r="H97" i="31" s="1"/>
  <c r="F19" i="36"/>
  <c r="G19" i="36" s="1"/>
  <c r="I19" i="36" s="1"/>
  <c r="F84" i="18"/>
  <c r="G84" i="18" s="1"/>
  <c r="F74" i="36"/>
  <c r="H74" i="36" s="1"/>
  <c r="S54" i="37"/>
  <c r="T93" i="33"/>
  <c r="S93" i="33"/>
  <c r="F64" i="40"/>
  <c r="D57" i="38"/>
  <c r="R68" i="33"/>
  <c r="S68" i="33" s="1"/>
  <c r="F76" i="34"/>
  <c r="H76"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90" i="40"/>
  <c r="D83" i="38"/>
  <c r="F98" i="31"/>
  <c r="H98" i="31" s="1"/>
  <c r="F98" i="40"/>
  <c r="F80" i="33"/>
  <c r="H80" i="33" s="1"/>
  <c r="E33" i="38"/>
  <c r="F40" i="34"/>
  <c r="G40" i="34" s="1"/>
  <c r="F62" i="40"/>
  <c r="D55" i="38"/>
  <c r="F50" i="37"/>
  <c r="H50" i="37" s="1"/>
  <c r="H61" i="35"/>
  <c r="G61" i="35"/>
  <c r="H53" i="35"/>
  <c r="G53" i="35"/>
  <c r="S90" i="33"/>
  <c r="E57" i="38"/>
  <c r="R66" i="31"/>
  <c r="T66" i="31" s="1"/>
  <c r="G61" i="33"/>
  <c r="F94" i="36"/>
  <c r="G94" i="36" s="1"/>
  <c r="F79" i="36"/>
  <c r="H79" i="36" s="1"/>
  <c r="F93" i="31"/>
  <c r="G93" i="31" s="1"/>
  <c r="F48" i="40"/>
  <c r="F44" i="40"/>
  <c r="T68" i="31"/>
  <c r="F26" i="36"/>
  <c r="G26" i="36" s="1"/>
  <c r="T62" i="31"/>
  <c r="S62" i="31"/>
  <c r="T83" i="18"/>
  <c r="S58" i="33"/>
  <c r="S90" i="18"/>
  <c r="F50" i="36"/>
  <c r="H50" i="36" s="1"/>
  <c r="F80" i="36"/>
  <c r="G80" i="36" s="1"/>
  <c r="F70" i="37"/>
  <c r="G70" i="37" s="1"/>
  <c r="F78" i="31"/>
  <c r="H78" i="31" s="1"/>
  <c r="H88" i="35"/>
  <c r="G88" i="35"/>
  <c r="R64" i="37"/>
  <c r="S64" i="37" s="1"/>
  <c r="R72" i="31"/>
  <c r="T72" i="31" s="1"/>
  <c r="F72" i="37"/>
  <c r="H72" i="37" s="1"/>
  <c r="R56" i="37"/>
  <c r="R72" i="32"/>
  <c r="F76" i="35"/>
  <c r="G76" i="35" s="1"/>
  <c r="F84" i="32"/>
  <c r="F75" i="32"/>
  <c r="R98" i="33"/>
  <c r="F89" i="37"/>
  <c r="G89" i="37" s="1"/>
  <c r="D62" i="38"/>
  <c r="T39" i="37"/>
  <c r="F68" i="33"/>
  <c r="G68" i="33" s="1"/>
  <c r="R75" i="37"/>
  <c r="T75" i="37" s="1"/>
  <c r="R73" i="31"/>
  <c r="T73" i="31" s="1"/>
  <c r="F99" i="35"/>
  <c r="G99" i="35" s="1"/>
  <c r="R56" i="18"/>
  <c r="T56" i="18" s="1"/>
  <c r="F99" i="33"/>
  <c r="F93" i="37"/>
  <c r="H93" i="37" s="1"/>
  <c r="G72" i="33"/>
  <c r="H72" i="33"/>
  <c r="F40" i="18"/>
  <c r="H40" i="18" s="1"/>
  <c r="T78" i="18"/>
  <c r="S85" i="36"/>
  <c r="F45" i="37"/>
  <c r="G45" i="37" s="1"/>
  <c r="F53" i="36"/>
  <c r="H53" i="36" s="1"/>
  <c r="D42" i="38"/>
  <c r="T53" i="37"/>
  <c r="F90" i="31"/>
  <c r="H90" i="31" s="1"/>
  <c r="R99" i="37"/>
  <c r="T99" i="37" s="1"/>
  <c r="F92" i="37"/>
  <c r="G92" i="37" s="1"/>
  <c r="F64" i="32"/>
  <c r="R69" i="33"/>
  <c r="F69" i="32"/>
  <c r="F58" i="35"/>
  <c r="G58" i="35" s="1"/>
  <c r="T80" i="35"/>
  <c r="S61" i="33"/>
  <c r="H76" i="36"/>
  <c r="T48" i="35"/>
  <c r="E59" i="38"/>
  <c r="F94" i="37"/>
  <c r="G94" i="37" s="1"/>
  <c r="F77" i="31"/>
  <c r="H77" i="31" s="1"/>
  <c r="F31" i="36"/>
  <c r="H31" i="36" s="1"/>
  <c r="F51" i="36"/>
  <c r="G51" i="36" s="1"/>
  <c r="F62" i="18"/>
  <c r="H62" i="18" s="1"/>
  <c r="D41" i="38"/>
  <c r="F83" i="18"/>
  <c r="H83" i="18" s="1"/>
  <c r="F60" i="18"/>
  <c r="H60" i="18" s="1"/>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G63" i="1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R46" i="37"/>
  <c r="S46" i="37" s="1"/>
  <c r="R39" i="33"/>
  <c r="T39" i="33" s="1"/>
  <c r="F85" i="18"/>
  <c r="H85" i="18" s="1"/>
  <c r="F87" i="32"/>
  <c r="R43" i="37"/>
  <c r="R43" i="31"/>
  <c r="T43" i="31" s="1"/>
  <c r="R89" i="31"/>
  <c r="S89" i="31" s="1"/>
  <c r="R93" i="18"/>
  <c r="S93" i="18" s="1"/>
  <c r="T80" i="33"/>
  <c r="R67" i="31"/>
  <c r="T67" i="31" s="1"/>
  <c r="F91" i="35"/>
  <c r="H91" i="35" s="1"/>
  <c r="F65" i="31"/>
  <c r="G65" i="31" s="1"/>
  <c r="S40" i="18"/>
  <c r="T89" i="33"/>
  <c r="G82" i="35"/>
  <c r="T97" i="31"/>
  <c r="S94" i="31"/>
  <c r="S45" i="37"/>
  <c r="S51" i="37"/>
  <c r="F81" i="32"/>
  <c r="F71" i="34"/>
  <c r="H71" i="34" s="1"/>
  <c r="H82" i="31"/>
  <c r="G52" i="37"/>
  <c r="H50" i="18"/>
  <c r="G50" i="18"/>
  <c r="T88" i="31"/>
  <c r="T51" i="33"/>
  <c r="S86" i="33"/>
  <c r="T69" i="18"/>
  <c r="S54" i="31"/>
  <c r="E83" i="38"/>
  <c r="S53" i="35"/>
  <c r="H51" i="31"/>
  <c r="F45" i="18"/>
  <c r="G45" i="18" s="1"/>
  <c r="F98" i="36"/>
  <c r="H98" i="36" s="1"/>
  <c r="F84" i="36"/>
  <c r="H84" i="36" s="1"/>
  <c r="D82" i="38"/>
  <c r="F65" i="18"/>
  <c r="G65" i="18" s="1"/>
  <c r="F97" i="37"/>
  <c r="G97" i="37" s="1"/>
  <c r="F60" i="37"/>
  <c r="H60" i="37" s="1"/>
  <c r="F54" i="33"/>
  <c r="H54" i="33" s="1"/>
  <c r="F50" i="40"/>
  <c r="D43" i="38"/>
  <c r="F80" i="40"/>
  <c r="D73" i="38"/>
  <c r="F64" i="33"/>
  <c r="S78" i="33"/>
  <c r="E73" i="38"/>
  <c r="H62" i="35"/>
  <c r="F48" i="36"/>
  <c r="H48" i="36" s="1"/>
  <c r="F45" i="36"/>
  <c r="G45" i="36" s="1"/>
  <c r="F94" i="18"/>
  <c r="G94" i="18" s="1"/>
  <c r="F50" i="35"/>
  <c r="G50" i="35" s="1"/>
  <c r="F92" i="18"/>
  <c r="H92" i="18" s="1"/>
  <c r="R98" i="31"/>
  <c r="T98" i="31" s="1"/>
  <c r="F72" i="35"/>
  <c r="H72" i="35" s="1"/>
  <c r="F62" i="33"/>
  <c r="E49" i="38"/>
  <c r="T71" i="35"/>
  <c r="E44" i="38"/>
  <c r="S97" i="36"/>
  <c r="F56" i="36"/>
  <c r="H56" i="36" s="1"/>
  <c r="F84" i="37"/>
  <c r="H84" i="37" s="1"/>
  <c r="F51" i="37"/>
  <c r="H51" i="37" s="1"/>
  <c r="F63" i="37"/>
  <c r="G63" i="37" s="1"/>
  <c r="F67" i="18"/>
  <c r="G67" i="18" s="1"/>
  <c r="F84" i="33"/>
  <c r="G84" i="33" s="1"/>
  <c r="R80" i="37"/>
  <c r="T80" i="37" s="1"/>
  <c r="R99" i="31"/>
  <c r="T99" i="31" s="1"/>
  <c r="F40" i="37"/>
  <c r="H40" i="37" s="1"/>
  <c r="G56" i="34"/>
  <c r="F98" i="35"/>
  <c r="H98" i="35" s="1"/>
  <c r="F90" i="33"/>
  <c r="F58" i="33"/>
  <c r="S70" i="37"/>
  <c r="T70" i="37"/>
  <c r="F99" i="31"/>
  <c r="H99" i="31" s="1"/>
  <c r="F59" i="31"/>
  <c r="F81" i="34"/>
  <c r="G81" i="34" s="1"/>
  <c r="F63" i="33"/>
  <c r="G63" i="33" s="1"/>
  <c r="F73" i="40"/>
  <c r="F85" i="31"/>
  <c r="G85" i="31" s="1"/>
  <c r="D78" i="38"/>
  <c r="F94" i="35"/>
  <c r="F52" i="31"/>
  <c r="G52" i="31" s="1"/>
  <c r="F84" i="35"/>
  <c r="F66" i="36"/>
  <c r="F40" i="36"/>
  <c r="H40" i="36" s="1"/>
  <c r="T50" i="37"/>
  <c r="F55" i="18"/>
  <c r="H55" i="18" s="1"/>
  <c r="F77" i="18"/>
  <c r="G77" i="18" s="1"/>
  <c r="F93" i="18"/>
  <c r="G93" i="18" s="1"/>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60" i="32"/>
  <c r="F19" i="40"/>
  <c r="H83" i="31"/>
  <c r="F44" i="37"/>
  <c r="H44" i="37" s="1"/>
  <c r="F39" i="31"/>
  <c r="H39" i="31" s="1"/>
  <c r="F25" i="36"/>
  <c r="G25" i="36" s="1"/>
  <c r="F46" i="36"/>
  <c r="H46" i="36" s="1"/>
  <c r="F38" i="36"/>
  <c r="H38" i="36" s="1"/>
  <c r="F54" i="36"/>
  <c r="F67" i="37"/>
  <c r="F45" i="31"/>
  <c r="G45" i="31" s="1"/>
  <c r="F74" i="37"/>
  <c r="G74" i="37" s="1"/>
  <c r="F65" i="34"/>
  <c r="H65" i="34" s="1"/>
  <c r="R70" i="33"/>
  <c r="S70" i="33" s="1"/>
  <c r="R62" i="37"/>
  <c r="T62" i="37" s="1"/>
  <c r="R74" i="18"/>
  <c r="T74" i="18" s="1"/>
  <c r="H70" i="34"/>
  <c r="F60" i="35"/>
  <c r="H60" i="35" s="1"/>
  <c r="F99" i="32"/>
  <c r="F78" i="32"/>
  <c r="F84" i="40"/>
  <c r="D77" i="38"/>
  <c r="D76" i="38"/>
  <c r="D56" i="38"/>
  <c r="F73" i="31"/>
  <c r="H73" i="31" s="1"/>
  <c r="R87" i="33"/>
  <c r="F41" i="37"/>
  <c r="H41" i="37" s="1"/>
  <c r="R92" i="18"/>
  <c r="T92" i="18" s="1"/>
  <c r="F56" i="33"/>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54" i="18"/>
  <c r="G54" i="18" s="1"/>
  <c r="F86" i="35"/>
  <c r="T88" i="37"/>
  <c r="F57" i="31"/>
  <c r="F90" i="37"/>
  <c r="F39" i="18"/>
  <c r="G39" i="18" s="1"/>
  <c r="F59" i="35"/>
  <c r="G59" i="35" s="1"/>
  <c r="F79" i="18"/>
  <c r="G79" i="18" s="1"/>
  <c r="F87" i="40"/>
  <c r="D80" i="38"/>
  <c r="F91" i="18"/>
  <c r="G91" i="18" s="1"/>
  <c r="F43" i="36"/>
  <c r="H43" i="36"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70" i="36"/>
  <c r="H70" i="36" s="1"/>
  <c r="F74" i="40"/>
  <c r="D67" i="38"/>
  <c r="F60" i="31"/>
  <c r="H60" i="31" s="1"/>
  <c r="D53" i="38"/>
  <c r="F78" i="35"/>
  <c r="F56" i="40"/>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F88" i="33"/>
  <c r="R94" i="18"/>
  <c r="S94" i="18" s="1"/>
  <c r="F87" i="37"/>
  <c r="G87" i="37" s="1"/>
  <c r="F77" i="34"/>
  <c r="G77" i="34" s="1"/>
  <c r="R56" i="33"/>
  <c r="R93" i="31"/>
  <c r="S93" i="31" s="1"/>
  <c r="R92" i="31"/>
  <c r="T92" i="31" s="1"/>
  <c r="F49" i="37"/>
  <c r="H49" i="37" s="1"/>
  <c r="F56" i="18"/>
  <c r="G56" i="18" s="1"/>
  <c r="R47" i="32"/>
  <c r="F46" i="18"/>
  <c r="G46" i="18" s="1"/>
  <c r="F78" i="33"/>
  <c r="F92" i="33"/>
  <c r="F94" i="33"/>
  <c r="T90" i="34"/>
  <c r="S90" i="34"/>
  <c r="S54" i="33"/>
  <c r="T54" i="33"/>
  <c r="F59" i="37"/>
  <c r="F67" i="40"/>
  <c r="D60" i="38"/>
  <c r="T79" i="33"/>
  <c r="S79" i="33"/>
  <c r="F75" i="36"/>
  <c r="G75" i="36" s="1"/>
  <c r="F57" i="40"/>
  <c r="F42" i="36"/>
  <c r="G42" i="36" s="1"/>
  <c r="H42" i="35"/>
  <c r="G42" i="35"/>
  <c r="F21" i="40"/>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S59" i="37"/>
  <c r="T59" i="37"/>
  <c r="F81" i="31"/>
  <c r="F73" i="35"/>
  <c r="F67" i="35"/>
  <c r="G67" i="35" s="1"/>
  <c r="F79" i="40"/>
  <c r="D72" i="38"/>
  <c r="T57" i="37"/>
  <c r="S57" i="37"/>
  <c r="F48" i="18"/>
  <c r="G48" i="18" s="1"/>
  <c r="F44" i="34"/>
  <c r="H44" i="34" s="1"/>
  <c r="F42" i="18"/>
  <c r="H42" i="18" s="1"/>
  <c r="F39" i="35"/>
  <c r="H39" i="35" s="1"/>
  <c r="F23" i="40"/>
  <c r="F95" i="18"/>
  <c r="H95" i="18" s="1"/>
  <c r="F97" i="40"/>
  <c r="D90" i="38"/>
  <c r="F97" i="35"/>
  <c r="G97" i="35" s="1"/>
  <c r="F97" i="36"/>
  <c r="G97" i="36" s="1"/>
  <c r="F29" i="40"/>
  <c r="F63" i="36"/>
  <c r="G63" i="36" s="1"/>
  <c r="F73" i="36"/>
  <c r="H73" i="36" s="1"/>
  <c r="F33" i="36"/>
  <c r="H33" i="36" s="1"/>
  <c r="R87" i="31"/>
  <c r="S87" i="31" s="1"/>
  <c r="F63" i="31"/>
  <c r="H63" i="31" s="1"/>
  <c r="F91" i="37"/>
  <c r="H91" i="37" s="1"/>
  <c r="F91" i="36"/>
  <c r="G91" i="36" s="1"/>
  <c r="F65" i="40"/>
  <c r="D58" i="38"/>
  <c r="E58" i="38"/>
  <c r="F43" i="40"/>
  <c r="D36" i="38"/>
  <c r="F79" i="31"/>
  <c r="H79" i="31" s="1"/>
  <c r="F55" i="37"/>
  <c r="H55" i="37" s="1"/>
  <c r="F89" i="36"/>
  <c r="G89" i="36" s="1"/>
  <c r="F77" i="37"/>
  <c r="F93" i="40"/>
  <c r="F93" i="35"/>
  <c r="H93" i="35" s="1"/>
  <c r="F93" i="36"/>
  <c r="H93" i="36" s="1"/>
  <c r="R91" i="31"/>
  <c r="T91" i="31" s="1"/>
  <c r="R49" i="31"/>
  <c r="S49" i="31" s="1"/>
  <c r="R95" i="31"/>
  <c r="T95" i="31" s="1"/>
  <c r="F54" i="37"/>
  <c r="H86" i="34"/>
  <c r="G86" i="34"/>
  <c r="F86" i="33"/>
  <c r="T55" i="33"/>
  <c r="T45" i="35"/>
  <c r="G90" i="34"/>
  <c r="T39" i="36"/>
  <c r="S46" i="35"/>
  <c r="E36" i="38"/>
  <c r="F23" i="36"/>
  <c r="G23" i="36" s="1"/>
  <c r="F29" i="36"/>
  <c r="G29" i="36" s="1"/>
  <c r="F91" i="34"/>
  <c r="G91" i="34" s="1"/>
  <c r="F54" i="32"/>
  <c r="R51" i="31"/>
  <c r="T51" i="31" s="1"/>
  <c r="F47" i="31"/>
  <c r="F71" i="18"/>
  <c r="G71" i="18" s="1"/>
  <c r="F46" i="31"/>
  <c r="G46" i="31" s="1"/>
  <c r="F54" i="35"/>
  <c r="S66" i="35"/>
  <c r="T66" i="35"/>
  <c r="F28" i="36"/>
  <c r="F86" i="31"/>
  <c r="F81" i="37"/>
  <c r="G81" i="37" s="1"/>
  <c r="F81" i="36"/>
  <c r="G81" i="36" s="1"/>
  <c r="F67" i="36"/>
  <c r="G67" i="36" s="1"/>
  <c r="F57" i="37"/>
  <c r="F73" i="37"/>
  <c r="D89" i="38"/>
  <c r="D38" i="38"/>
  <c r="D50" i="38"/>
  <c r="F21" i="36"/>
  <c r="G21" i="36" s="1"/>
  <c r="F85" i="37"/>
  <c r="T81" i="35"/>
  <c r="S81" i="35"/>
  <c r="F46" i="37"/>
  <c r="H46" i="37" s="1"/>
  <c r="H72" i="34"/>
  <c r="F85" i="40"/>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T48" i="33"/>
  <c r="S48" i="33"/>
  <c r="T45" i="33"/>
  <c r="T73" i="33"/>
  <c r="T79" i="37"/>
  <c r="S79" i="37"/>
  <c r="R46" i="18"/>
  <c r="T46" i="18" s="1"/>
  <c r="T81" i="33"/>
  <c r="S70" i="34"/>
  <c r="T67" i="35"/>
  <c r="T97" i="37"/>
  <c r="S41" i="37"/>
  <c r="G56" i="31"/>
  <c r="H56" i="31"/>
  <c r="T43" i="33"/>
  <c r="T67" i="37"/>
  <c r="R75" i="18"/>
  <c r="S75" i="18" s="1"/>
  <c r="S41" i="35"/>
  <c r="T78" i="35"/>
  <c r="S73" i="37"/>
  <c r="H72" i="18"/>
  <c r="R91" i="33"/>
  <c r="F71" i="31"/>
  <c r="F81" i="35"/>
  <c r="H81" i="35" s="1"/>
  <c r="F46" i="34"/>
  <c r="H46" i="34" s="1"/>
  <c r="R49" i="37"/>
  <c r="R43" i="18"/>
  <c r="S43" i="18" s="1"/>
  <c r="R95" i="37"/>
  <c r="F89" i="35"/>
  <c r="H87" i="31"/>
  <c r="S61" i="35"/>
  <c r="S77" i="35"/>
  <c r="F46" i="35"/>
  <c r="R42" i="37"/>
  <c r="R39" i="18"/>
  <c r="F51" i="35"/>
  <c r="H51" i="35" s="1"/>
  <c r="R47" i="18"/>
  <c r="R71" i="18"/>
  <c r="S71" i="18" s="1"/>
  <c r="R71" i="31"/>
  <c r="R89" i="37"/>
  <c r="G58" i="31"/>
  <c r="G36" i="36"/>
  <c r="H93" i="34"/>
  <c r="T59" i="31"/>
  <c r="S59" i="31"/>
  <c r="H85" i="34"/>
  <c r="G85" i="34"/>
  <c r="S41" i="31"/>
  <c r="T41" i="31"/>
  <c r="S86" i="31"/>
  <c r="T78" i="31"/>
  <c r="R63" i="32"/>
  <c r="R93" i="32"/>
  <c r="R74" i="32"/>
  <c r="T56" i="36"/>
  <c r="S78" i="36"/>
  <c r="S64" i="36"/>
  <c r="S34" i="36"/>
  <c r="T46" i="36"/>
  <c r="R96" i="32"/>
  <c r="R90" i="32"/>
  <c r="R68" i="32"/>
  <c r="R85" i="32"/>
  <c r="R49" i="32"/>
  <c r="T32" i="36"/>
  <c r="T50" i="36"/>
  <c r="S89" i="36"/>
  <c r="F59" i="40"/>
  <c r="F59" i="18"/>
  <c r="F81" i="33"/>
  <c r="H67" i="34"/>
  <c r="G67" i="34"/>
  <c r="F79" i="33"/>
  <c r="F75" i="18"/>
  <c r="S48" i="37"/>
  <c r="T48" i="37"/>
  <c r="H42" i="34"/>
  <c r="G42" i="34"/>
  <c r="F42" i="37"/>
  <c r="F42" i="33"/>
  <c r="R46" i="33"/>
  <c r="F97" i="18"/>
  <c r="R97" i="33"/>
  <c r="G58" i="34"/>
  <c r="H58" i="34"/>
  <c r="F75" i="35"/>
  <c r="R75" i="33"/>
  <c r="R67" i="33"/>
  <c r="R57" i="18"/>
  <c r="F51" i="33"/>
  <c r="F51" i="18"/>
  <c r="H51" i="18" s="1"/>
  <c r="R85" i="33"/>
  <c r="F49" i="33"/>
  <c r="F45" i="33"/>
  <c r="H45" i="34"/>
  <c r="G45" i="34"/>
  <c r="F43" i="18"/>
  <c r="G43" i="18" s="1"/>
  <c r="F41" i="33"/>
  <c r="F41" i="18"/>
  <c r="G41" i="18" s="1"/>
  <c r="F95" i="33"/>
  <c r="F77" i="33"/>
  <c r="F93" i="33"/>
  <c r="D66" i="38"/>
  <c r="D54" i="38"/>
  <c r="T38" i="36"/>
  <c r="S82" i="36"/>
  <c r="T29" i="36"/>
  <c r="F59" i="33"/>
  <c r="H79" i="34"/>
  <c r="G79" i="34"/>
  <c r="G57" i="34"/>
  <c r="H57" i="34"/>
  <c r="F57" i="33"/>
  <c r="F48" i="37"/>
  <c r="F48" i="33"/>
  <c r="D39" i="38"/>
  <c r="F46" i="40"/>
  <c r="F44" i="33"/>
  <c r="F42" i="40"/>
  <c r="D35" i="38"/>
  <c r="H39" i="34"/>
  <c r="G39" i="34"/>
  <c r="F39" i="33"/>
  <c r="F46" i="33"/>
  <c r="G63" i="34"/>
  <c r="H63" i="34"/>
  <c r="F73" i="33"/>
  <c r="F97" i="33"/>
  <c r="F75" i="33"/>
  <c r="F59" i="32"/>
  <c r="F59" i="34"/>
  <c r="F67" i="33"/>
  <c r="F81" i="18"/>
  <c r="F85" i="33"/>
  <c r="F63" i="35"/>
  <c r="F91" i="33"/>
  <c r="F65" i="37"/>
  <c r="F65" i="33"/>
  <c r="F49" i="18"/>
  <c r="F47" i="33"/>
  <c r="F79" i="35"/>
  <c r="F65" i="35"/>
  <c r="H55" i="35"/>
  <c r="G55" i="35"/>
  <c r="F71" i="33"/>
  <c r="F71" i="37"/>
  <c r="F89" i="33"/>
  <c r="S98" i="35"/>
  <c r="T98" i="35"/>
  <c r="T83" i="31"/>
  <c r="S83" i="31"/>
  <c r="S61" i="31"/>
  <c r="T61" i="31"/>
  <c r="T63" i="31"/>
  <c r="S63" i="31"/>
  <c r="H87" i="36"/>
  <c r="G87" i="36"/>
  <c r="G58" i="36"/>
  <c r="H58" i="36"/>
  <c r="G61" i="36"/>
  <c r="H61" i="36"/>
  <c r="T96" i="35"/>
  <c r="S96" i="35"/>
  <c r="T42" i="35"/>
  <c r="S42" i="35"/>
  <c r="S90" i="35"/>
  <c r="T90" i="35"/>
  <c r="K10" i="32"/>
  <c r="K9" i="32"/>
  <c r="K12" i="32"/>
  <c r="T76" i="31"/>
  <c r="S76" i="31"/>
  <c r="T60" i="18"/>
  <c r="S59" i="18"/>
  <c r="T89" i="18"/>
  <c r="T59" i="18"/>
  <c r="S86" i="18"/>
  <c r="T86" i="18"/>
  <c r="S97" i="18"/>
  <c r="S43" i="35"/>
  <c r="T43" i="35"/>
  <c r="T97" i="35"/>
  <c r="S97" i="35"/>
  <c r="T40" i="35"/>
  <c r="S40" i="35"/>
  <c r="G52" i="18"/>
  <c r="H52" i="18"/>
  <c r="S77" i="31"/>
  <c r="T77"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69" i="36"/>
  <c r="G69" i="36"/>
  <c r="T84" i="35"/>
  <c r="S84" i="35"/>
  <c r="T72" i="35"/>
  <c r="S72" i="35"/>
  <c r="S57" i="35"/>
  <c r="T57" i="35"/>
  <c r="T85" i="35"/>
  <c r="S85" i="35"/>
  <c r="G82" i="18"/>
  <c r="H82" i="18"/>
  <c r="S91" i="35"/>
  <c r="S76" i="35"/>
  <c r="T73" i="35"/>
  <c r="S59" i="35"/>
  <c r="D40" i="38"/>
  <c r="S79" i="18"/>
  <c r="T67" i="18"/>
  <c r="T73" i="18"/>
  <c r="S76" i="18"/>
  <c r="T96" i="18"/>
  <c r="T81" i="18"/>
  <c r="S82" i="18"/>
  <c r="S54" i="18"/>
  <c r="T52" i="18"/>
  <c r="T56" i="35"/>
  <c r="T88" i="18"/>
  <c r="T68" i="18"/>
  <c r="G76" i="31"/>
  <c r="E90" i="38"/>
  <c r="E45" i="38"/>
  <c r="T49" i="35"/>
  <c r="S50" i="35"/>
  <c r="S51" i="18"/>
  <c r="S56" i="36"/>
  <c r="T78" i="36"/>
  <c r="T64" i="36"/>
  <c r="T34" i="36"/>
  <c r="T74" i="36"/>
  <c r="T33" i="36"/>
  <c r="D70" i="38"/>
  <c r="S38" i="36"/>
  <c r="S50" i="36"/>
  <c r="T89" i="36"/>
  <c r="T74" i="35"/>
  <c r="S74" i="35"/>
  <c r="G96" i="36"/>
  <c r="H96" i="36"/>
  <c r="G99" i="36"/>
  <c r="H99" i="36"/>
  <c r="T82" i="35"/>
  <c r="S82" i="35"/>
  <c r="S65" i="35"/>
  <c r="T65" i="35"/>
  <c r="T39" i="35"/>
  <c r="S39" i="35"/>
  <c r="W10" i="40"/>
  <c r="W12" i="40"/>
  <c r="T24" i="40" s="1"/>
  <c r="W9" i="40"/>
  <c r="T58" i="31"/>
  <c r="S58" i="31"/>
  <c r="C84" i="38"/>
  <c r="C72" i="38"/>
  <c r="C62" i="38"/>
  <c r="C52" i="38"/>
  <c r="C40" i="38"/>
  <c r="C37" i="38"/>
  <c r="C86" i="38"/>
  <c r="C76" i="38"/>
  <c r="C64" i="38"/>
  <c r="C54" i="38"/>
  <c r="C44" i="38"/>
  <c r="C32" i="38"/>
  <c r="C41" i="38"/>
  <c r="C51" i="38"/>
  <c r="C69" i="38"/>
  <c r="C80" i="38"/>
  <c r="C60" i="38"/>
  <c r="C38" i="38"/>
  <c r="C43" i="38"/>
  <c r="C63" i="38"/>
  <c r="C87" i="38"/>
  <c r="C65" i="38"/>
  <c r="C85" i="38"/>
  <c r="C88" i="38"/>
  <c r="C68" i="38"/>
  <c r="C46" i="38"/>
  <c r="C89" i="38"/>
  <c r="C59" i="38"/>
  <c r="C83" i="38"/>
  <c r="C61" i="38"/>
  <c r="C56" i="38"/>
  <c r="C73" i="38"/>
  <c r="C91" i="38"/>
  <c r="C53" i="38"/>
  <c r="C70" i="38"/>
  <c r="C79" i="38"/>
  <c r="C49" i="38"/>
  <c r="C36" i="38"/>
  <c r="C81" i="38"/>
  <c r="C78" i="38"/>
  <c r="C47" i="38"/>
  <c r="C48" i="38"/>
  <c r="C92" i="38"/>
  <c r="C77" i="38"/>
  <c r="C35" i="38"/>
  <c r="C67" i="38"/>
  <c r="C34" i="38"/>
  <c r="C75" i="38"/>
  <c r="C90" i="38"/>
  <c r="C33" i="38"/>
  <c r="C66" i="38"/>
  <c r="G30" i="36"/>
  <c r="H30" i="36"/>
  <c r="S55" i="35"/>
  <c r="T55" i="35"/>
  <c r="S98" i="40"/>
  <c r="S93" i="40"/>
  <c r="T95" i="40"/>
  <c r="T99" i="40"/>
  <c r="T86" i="35"/>
  <c r="S86" i="35"/>
  <c r="S48" i="31"/>
  <c r="T48"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K9" i="40"/>
  <c r="K12" i="40"/>
  <c r="K10" i="40"/>
  <c r="S89" i="18"/>
  <c r="T79" i="18"/>
  <c r="S67" i="18"/>
  <c r="S73" i="18"/>
  <c r="T76" i="18"/>
  <c r="S53" i="18"/>
  <c r="T54" i="18"/>
  <c r="S52" i="18"/>
  <c r="S77" i="18"/>
  <c r="S80" i="18"/>
  <c r="H75" i="31"/>
  <c r="E71" i="38"/>
  <c r="S61" i="18"/>
  <c r="T51" i="18"/>
  <c r="T80" i="36"/>
  <c r="T87" i="36"/>
  <c r="S94" i="36"/>
  <c r="S45" i="36"/>
  <c r="S74" i="36"/>
  <c r="T53" i="31"/>
  <c r="S32" i="36"/>
  <c r="T82" i="36"/>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S69" i="31" l="1"/>
  <c r="H69" i="18"/>
  <c r="G22" i="36"/>
  <c r="G99" i="18"/>
  <c r="T96" i="37"/>
  <c r="S96" i="33"/>
  <c r="G86" i="36"/>
  <c r="H94" i="37"/>
  <c r="G64" i="37"/>
  <c r="S72" i="18"/>
  <c r="S72" i="37"/>
  <c r="G84" i="36"/>
  <c r="G87" i="35"/>
  <c r="S87" i="18"/>
  <c r="S55" i="37"/>
  <c r="G84" i="37"/>
  <c r="G78" i="36"/>
  <c r="G96" i="37"/>
  <c r="H63" i="18"/>
  <c r="G52" i="34"/>
  <c r="T64" i="31"/>
  <c r="G90" i="36"/>
  <c r="T57" i="31"/>
  <c r="H64" i="34"/>
  <c r="H96" i="35"/>
  <c r="H92" i="37"/>
  <c r="S70" i="31"/>
  <c r="S81" i="37"/>
  <c r="H68" i="31"/>
  <c r="T84" i="31"/>
  <c r="S83" i="33"/>
  <c r="T93" i="37"/>
  <c r="H24" i="36"/>
  <c r="H66" i="18"/>
  <c r="G73" i="34"/>
  <c r="G72" i="31"/>
  <c r="T42" i="31"/>
  <c r="T81" i="31"/>
  <c r="G96" i="31"/>
  <c r="H37" i="36"/>
  <c r="G54" i="31"/>
  <c r="H82" i="37"/>
  <c r="G66" i="35"/>
  <c r="H94" i="36"/>
  <c r="H62" i="37"/>
  <c r="H99" i="34"/>
  <c r="H53" i="37"/>
  <c r="H81" i="36"/>
  <c r="G83" i="36"/>
  <c r="T85" i="37"/>
  <c r="G50" i="34"/>
  <c r="G48" i="35"/>
  <c r="T58" i="37"/>
  <c r="G98" i="18"/>
  <c r="G35" i="36"/>
  <c r="H51" i="36"/>
  <c r="G68" i="37"/>
  <c r="S55" i="18"/>
  <c r="G80" i="31"/>
  <c r="S90" i="31"/>
  <c r="G60" i="18"/>
  <c r="H89" i="34"/>
  <c r="E78" i="38"/>
  <c r="D37" i="38"/>
  <c r="E63" i="38"/>
  <c r="G69" i="34"/>
  <c r="G84" i="34"/>
  <c r="H83" i="34"/>
  <c r="G59" i="36"/>
  <c r="G53" i="36"/>
  <c r="G48" i="36"/>
  <c r="G53" i="31"/>
  <c r="H19" i="36"/>
  <c r="J19" i="36" s="1"/>
  <c r="K19" i="36" s="1"/>
  <c r="I17" i="17" s="1"/>
  <c r="G34" i="36"/>
  <c r="H44" i="36"/>
  <c r="G86" i="18"/>
  <c r="G60" i="37"/>
  <c r="G70" i="18"/>
  <c r="G58" i="37"/>
  <c r="G44" i="35"/>
  <c r="S40" i="37"/>
  <c r="H67" i="31"/>
  <c r="G61" i="18"/>
  <c r="H69" i="31"/>
  <c r="S98" i="18"/>
  <c r="H61" i="34"/>
  <c r="D59" i="38"/>
  <c r="T55" i="31"/>
  <c r="H65" i="18"/>
  <c r="H52" i="31"/>
  <c r="H66" i="31"/>
  <c r="S62" i="33"/>
  <c r="H48" i="34"/>
  <c r="S4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I21" i="36" s="1"/>
  <c r="I22" i="36" s="1"/>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H64" i="33"/>
  <c r="G64" i="33"/>
  <c r="H56" i="18"/>
  <c r="H21" i="36"/>
  <c r="G98" i="36"/>
  <c r="G40" i="31"/>
  <c r="G55" i="37"/>
  <c r="G98" i="35"/>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S85" i="18"/>
  <c r="H54" i="34"/>
  <c r="G46" i="37"/>
  <c r="G93" i="35"/>
  <c r="G39" i="31"/>
  <c r="S74" i="33"/>
  <c r="S60" i="37"/>
  <c r="T60" i="37"/>
  <c r="S56" i="31"/>
  <c r="T56" i="31"/>
  <c r="G56" i="33"/>
  <c r="H56" i="33"/>
  <c r="G66" i="36"/>
  <c r="H66" i="36"/>
  <c r="G59" i="31"/>
  <c r="H59" i="31"/>
  <c r="S47" i="31"/>
  <c r="T75" i="18"/>
  <c r="T95" i="18"/>
  <c r="S51" i="31"/>
  <c r="G51" i="34"/>
  <c r="G91" i="37"/>
  <c r="G41" i="37"/>
  <c r="G95" i="31"/>
  <c r="H43" i="31"/>
  <c r="H66" i="34"/>
  <c r="G99" i="31"/>
  <c r="G74" i="35"/>
  <c r="H74" i="35"/>
  <c r="T87" i="33"/>
  <c r="S87" i="33"/>
  <c r="H66" i="33"/>
  <c r="G66" i="33"/>
  <c r="D49" i="38"/>
  <c r="G67" i="37"/>
  <c r="H67" i="37"/>
  <c r="S49" i="32"/>
  <c r="H78" i="33"/>
  <c r="G78" i="33"/>
  <c r="H74" i="31"/>
  <c r="G74" i="31"/>
  <c r="G78" i="35"/>
  <c r="H78" i="35"/>
  <c r="G94" i="34"/>
  <c r="H94" i="34"/>
  <c r="G90" i="37"/>
  <c r="H90" i="37"/>
  <c r="H55" i="36"/>
  <c r="H71" i="36"/>
  <c r="H87" i="18"/>
  <c r="H87" i="37"/>
  <c r="S63" i="18"/>
  <c r="G57" i="36"/>
  <c r="H81" i="37"/>
  <c r="T56" i="33"/>
  <c r="S56" i="33"/>
  <c r="H70" i="35"/>
  <c r="G70" i="35"/>
  <c r="H88" i="18"/>
  <c r="G88" i="18"/>
  <c r="G60" i="33"/>
  <c r="H60" i="33"/>
  <c r="G57" i="31"/>
  <c r="H57" i="31"/>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H73" i="37"/>
  <c r="G73" i="37"/>
  <c r="G54" i="37"/>
  <c r="H54" i="37"/>
  <c r="G77" i="37"/>
  <c r="H77" i="37"/>
  <c r="H55" i="33"/>
  <c r="G55" i="33"/>
  <c r="H43" i="35"/>
  <c r="G43" i="35"/>
  <c r="S96" i="32"/>
  <c r="H97" i="34"/>
  <c r="G46" i="34"/>
  <c r="T95" i="33"/>
  <c r="T71" i="33"/>
  <c r="S71" i="33"/>
  <c r="H95" i="35"/>
  <c r="G49" i="35"/>
  <c r="H49" i="35"/>
  <c r="H49" i="31"/>
  <c r="G49" i="31"/>
  <c r="G51" i="35"/>
  <c r="G89" i="31"/>
  <c r="H89" i="31"/>
  <c r="T71" i="18"/>
  <c r="S42" i="37"/>
  <c r="T42" i="37"/>
  <c r="G51" i="18"/>
  <c r="S39" i="18"/>
  <c r="T39" i="18"/>
  <c r="T49" i="37"/>
  <c r="S49" i="37"/>
  <c r="G71" i="31"/>
  <c r="H71" i="31"/>
  <c r="T47" i="18"/>
  <c r="S47" i="18"/>
  <c r="G89" i="35"/>
  <c r="H89" i="35"/>
  <c r="S46" i="18"/>
  <c r="T89" i="37"/>
  <c r="S89" i="37"/>
  <c r="H46" i="35"/>
  <c r="G46" i="35"/>
  <c r="S95" i="37"/>
  <c r="T95" i="37"/>
  <c r="T71" i="31"/>
  <c r="S71" i="31"/>
  <c r="T91" i="33"/>
  <c r="S91" i="33"/>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C58" i="38"/>
  <c r="C50" i="38"/>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C45" i="38"/>
  <c r="C57" i="38"/>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C71" i="38"/>
  <c r="C82" i="38"/>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J23" i="36" l="1"/>
  <c r="K23" i="36" s="1"/>
  <c r="I21" i="17" s="1"/>
  <c r="I20" i="40"/>
  <c r="I21" i="40" s="1"/>
  <c r="J22" i="40" s="1"/>
  <c r="K22" i="40" s="1"/>
  <c r="K20" i="17" s="1"/>
  <c r="J21" i="36"/>
  <c r="K21" i="36" s="1"/>
  <c r="I19"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U20" i="40"/>
  <c r="V21" i="40" s="1"/>
  <c r="W21" i="40" s="1"/>
  <c r="AB19" i="17" s="1"/>
  <c r="U21" i="36"/>
  <c r="V21" i="36"/>
  <c r="W21" i="36" s="1"/>
  <c r="Z19" i="17" s="1"/>
  <c r="V20" i="40"/>
  <c r="W20" i="40" s="1"/>
  <c r="AB18" i="17" s="1"/>
  <c r="J21" i="40" l="1"/>
  <c r="K21" i="40" s="1"/>
  <c r="K19" i="17" s="1"/>
  <c r="B25" i="33"/>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P30" i="35"/>
  <c r="R30" i="35" s="1"/>
  <c r="C31" i="31"/>
  <c r="F31" i="31" s="1"/>
  <c r="P31" i="31"/>
  <c r="R31" i="31" s="1"/>
  <c r="C31" i="35"/>
  <c r="F31" i="35" s="1"/>
  <c r="D24" i="38"/>
  <c r="C33" i="18"/>
  <c r="F33" i="18" s="1"/>
  <c r="P33" i="18"/>
  <c r="R33" i="18" s="1"/>
  <c r="P35" i="37"/>
  <c r="R35" i="37" s="1"/>
  <c r="C35" i="37"/>
  <c r="F35" i="37" s="1"/>
  <c r="P32" i="35"/>
  <c r="R32" i="35" s="1"/>
  <c r="C30" i="18"/>
  <c r="F30" i="18" s="1"/>
  <c r="P30" i="18"/>
  <c r="R30" i="18" s="1"/>
  <c r="C33" i="33"/>
  <c r="F33" i="33" s="1"/>
  <c r="P33" i="33"/>
  <c r="R33" i="33" s="1"/>
  <c r="P33" i="34"/>
  <c r="R33" i="34" s="1"/>
  <c r="E26" i="38"/>
  <c r="P35" i="35"/>
  <c r="R35" i="35" s="1"/>
  <c r="C32" i="37"/>
  <c r="F32" i="37" s="1"/>
  <c r="P32" i="37"/>
  <c r="R32" i="37" s="1"/>
  <c r="P37" i="33"/>
  <c r="R37" i="33" s="1"/>
  <c r="C37" i="33"/>
  <c r="F37" i="33" s="1"/>
  <c r="P36" i="34"/>
  <c r="R36" i="34" s="1"/>
  <c r="E29" i="38"/>
  <c r="C31" i="32"/>
  <c r="F31" i="32" s="1"/>
  <c r="C31" i="34"/>
  <c r="F31" i="34" s="1"/>
  <c r="P31" i="32"/>
  <c r="R31" i="32" s="1"/>
  <c r="C24" i="38"/>
  <c r="L33" i="7"/>
  <c r="C33" i="7"/>
  <c r="F33" i="7"/>
  <c r="G33" i="7"/>
  <c r="I33" i="7"/>
  <c r="J33" i="7"/>
  <c r="D33" i="7"/>
  <c r="H33" i="7"/>
  <c r="E33" i="7"/>
  <c r="K33" i="7"/>
  <c r="O33" i="7"/>
  <c r="M33" i="7"/>
  <c r="C30" i="34"/>
  <c r="F30" i="34" s="1"/>
  <c r="P30" i="32"/>
  <c r="R30" i="32" s="1"/>
  <c r="C30" i="32"/>
  <c r="F30" i="32" s="1"/>
  <c r="C23" i="38"/>
  <c r="P31" i="33"/>
  <c r="R31" i="33" s="1"/>
  <c r="C31" i="33"/>
  <c r="F31" i="33" s="1"/>
  <c r="C32" i="32"/>
  <c r="F32" i="32" s="1"/>
  <c r="C32" i="34"/>
  <c r="F32" i="34" s="1"/>
  <c r="P32" i="32"/>
  <c r="R32" i="32" s="1"/>
  <c r="C25" i="38"/>
  <c r="P37" i="34"/>
  <c r="R37" i="34" s="1"/>
  <c r="E30" i="38"/>
  <c r="P36" i="35"/>
  <c r="R36" i="35" s="1"/>
  <c r="P31" i="34"/>
  <c r="R31" i="34" s="1"/>
  <c r="E24" i="38"/>
  <c r="P35" i="34"/>
  <c r="R35" i="34" s="1"/>
  <c r="E28" i="38"/>
  <c r="P32" i="18"/>
  <c r="R32" i="18" s="1"/>
  <c r="C32" i="18"/>
  <c r="F32" i="18" s="1"/>
  <c r="C30" i="37"/>
  <c r="F30" i="37" s="1"/>
  <c r="P30" i="37"/>
  <c r="R30" i="37" s="1"/>
  <c r="C33" i="35"/>
  <c r="F33" i="35" s="1"/>
  <c r="P33" i="31"/>
  <c r="R33" i="31" s="1"/>
  <c r="C33" i="31"/>
  <c r="F33" i="31" s="1"/>
  <c r="D26" i="38"/>
  <c r="P31" i="18"/>
  <c r="R31" i="18" s="1"/>
  <c r="C31" i="18"/>
  <c r="F31" i="18" s="1"/>
  <c r="P32" i="31"/>
  <c r="R32" i="31" s="1"/>
  <c r="C32" i="35"/>
  <c r="F32" i="35" s="1"/>
  <c r="C32" i="31"/>
  <c r="F32" i="31" s="1"/>
  <c r="D25" i="38"/>
  <c r="C37" i="37"/>
  <c r="F37" i="37" s="1"/>
  <c r="P37" i="37"/>
  <c r="R37" i="37" s="1"/>
  <c r="P36" i="31"/>
  <c r="R36" i="31" s="1"/>
  <c r="C36" i="35"/>
  <c r="F36" i="35" s="1"/>
  <c r="C36" i="31"/>
  <c r="F36" i="31" s="1"/>
  <c r="D29" i="38"/>
  <c r="C30" i="35"/>
  <c r="F30" i="35" s="1"/>
  <c r="C30" i="31"/>
  <c r="F30" i="31" s="1"/>
  <c r="P30" i="31"/>
  <c r="R30" i="31" s="1"/>
  <c r="D23" i="38"/>
  <c r="P30" i="34"/>
  <c r="R30" i="34" s="1"/>
  <c r="E23" i="38"/>
  <c r="P33" i="37"/>
  <c r="R33" i="37" s="1"/>
  <c r="C33" i="37"/>
  <c r="F33" i="37" s="1"/>
  <c r="P35" i="18"/>
  <c r="R35" i="18" s="1"/>
  <c r="C35" i="18"/>
  <c r="F35" i="18" s="1"/>
  <c r="F29" i="7"/>
  <c r="C29" i="7"/>
  <c r="I29" i="7"/>
  <c r="J29" i="7"/>
  <c r="K29" i="7"/>
  <c r="H29" i="7"/>
  <c r="L29" i="7"/>
  <c r="G29" i="7"/>
  <c r="E29" i="7"/>
  <c r="O29" i="7"/>
  <c r="D29" i="7"/>
  <c r="M29" i="7"/>
  <c r="P32" i="34"/>
  <c r="R32" i="34" s="1"/>
  <c r="E25" i="38"/>
  <c r="P36" i="32"/>
  <c r="R36" i="32" s="1"/>
  <c r="C36" i="34"/>
  <c r="F36" i="34" s="1"/>
  <c r="C36" i="32"/>
  <c r="F36" i="32" s="1"/>
  <c r="C29" i="38"/>
  <c r="P35" i="33"/>
  <c r="R35" i="33" s="1"/>
  <c r="C35" i="33"/>
  <c r="F35" i="33" s="1"/>
  <c r="C32" i="33"/>
  <c r="F32" i="33" s="1"/>
  <c r="P32" i="33"/>
  <c r="R32" i="33" s="1"/>
  <c r="P37" i="35"/>
  <c r="R37" i="35" s="1"/>
  <c r="P36" i="37"/>
  <c r="R36" i="37" s="1"/>
  <c r="C36" i="37"/>
  <c r="F36" i="37" s="1"/>
  <c r="P36" i="18"/>
  <c r="R36" i="18" s="1"/>
  <c r="C36" i="18"/>
  <c r="F36" i="18" s="1"/>
  <c r="P30" i="33"/>
  <c r="R30" i="33" s="1"/>
  <c r="C30" i="33"/>
  <c r="F30" i="33" s="1"/>
  <c r="P31" i="35"/>
  <c r="R31" i="35" s="1"/>
  <c r="P33" i="32"/>
  <c r="R33" i="32" s="1"/>
  <c r="C33" i="32"/>
  <c r="F33" i="32" s="1"/>
  <c r="C33" i="34"/>
  <c r="F33" i="34" s="1"/>
  <c r="C26" i="38"/>
  <c r="P35" i="32"/>
  <c r="R35" i="32" s="1"/>
  <c r="C35" i="32"/>
  <c r="F35" i="32" s="1"/>
  <c r="C35" i="34"/>
  <c r="F35" i="34" s="1"/>
  <c r="C28" i="38"/>
  <c r="P37" i="32"/>
  <c r="R37" i="32" s="1"/>
  <c r="C37" i="34"/>
  <c r="F37" i="34" s="1"/>
  <c r="C37" i="32"/>
  <c r="F37" i="32" s="1"/>
  <c r="C30" i="38"/>
  <c r="C37" i="35"/>
  <c r="F37" i="35" s="1"/>
  <c r="C37" i="31"/>
  <c r="F37" i="31" s="1"/>
  <c r="P37" i="31"/>
  <c r="R37" i="31" s="1"/>
  <c r="D30" i="38"/>
  <c r="C36" i="33"/>
  <c r="F36" i="33" s="1"/>
  <c r="P36" i="33"/>
  <c r="R36" i="33" s="1"/>
  <c r="C31" i="37"/>
  <c r="F31" i="37" s="1"/>
  <c r="P31" i="37"/>
  <c r="R31" i="37" s="1"/>
  <c r="P33" i="35"/>
  <c r="R33" i="35" s="1"/>
  <c r="P35" i="31"/>
  <c r="R35" i="31" s="1"/>
  <c r="C35" i="31"/>
  <c r="F35" i="31" s="1"/>
  <c r="C35" i="35"/>
  <c r="F35" i="35" s="1"/>
  <c r="D28" i="38"/>
  <c r="H36" i="33" l="1"/>
  <c r="G36" i="33"/>
  <c r="S36" i="18"/>
  <c r="T36" i="18"/>
  <c r="C34" i="33"/>
  <c r="F34" i="33" s="1"/>
  <c r="P34" i="33"/>
  <c r="R34" i="33" s="1"/>
  <c r="H30" i="31"/>
  <c r="G30" i="31"/>
  <c r="G32" i="18"/>
  <c r="H32" i="18"/>
  <c r="T31" i="33"/>
  <c r="S31" i="33"/>
  <c r="P38" i="35"/>
  <c r="R38" i="35" s="1"/>
  <c r="S33" i="34"/>
  <c r="T33" i="34"/>
  <c r="G31" i="35"/>
  <c r="H31" i="35"/>
  <c r="S32" i="34"/>
  <c r="T32" i="34"/>
  <c r="G30" i="35"/>
  <c r="H30" i="35"/>
  <c r="T32" i="18"/>
  <c r="S32" i="18"/>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D31" i="38"/>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D27" i="38"/>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S37" i="35"/>
  <c r="T37" i="35"/>
  <c r="P34" i="35"/>
  <c r="R34" i="35" s="1"/>
  <c r="S30" i="34"/>
  <c r="T30" i="34"/>
  <c r="S36" i="31"/>
  <c r="T36" i="31"/>
  <c r="T30" i="37"/>
  <c r="S30" i="37"/>
  <c r="H32" i="32"/>
  <c r="G32" i="32"/>
  <c r="P38" i="34"/>
  <c r="R38" i="34" s="1"/>
  <c r="E31" i="38"/>
  <c r="G35" i="35"/>
  <c r="H35" i="35"/>
  <c r="G37" i="32"/>
  <c r="H37" i="32"/>
  <c r="G33" i="34"/>
  <c r="H33" i="34"/>
  <c r="T32" i="33"/>
  <c r="S32" i="33"/>
  <c r="G36" i="34"/>
  <c r="H36" i="34"/>
  <c r="P34" i="34"/>
  <c r="R34" i="34" s="1"/>
  <c r="E27" i="38"/>
  <c r="G31" i="18"/>
  <c r="H31" i="18"/>
  <c r="H30" i="37"/>
  <c r="G30" i="37"/>
  <c r="P38" i="37"/>
  <c r="R38" i="37" s="1"/>
  <c r="C38" i="37"/>
  <c r="F38" i="37" s="1"/>
  <c r="C38" i="34"/>
  <c r="F38" i="34" s="1"/>
  <c r="P38" i="32"/>
  <c r="R38" i="32" s="1"/>
  <c r="C38" i="32"/>
  <c r="F38" i="32" s="1"/>
  <c r="C31" i="38"/>
  <c r="T36" i="34"/>
  <c r="S36" i="34"/>
  <c r="S35" i="35"/>
  <c r="T35" i="35"/>
  <c r="G30" i="18"/>
  <c r="H30" i="18"/>
  <c r="G33" i="18"/>
  <c r="H33" i="18"/>
  <c r="H37" i="18"/>
  <c r="G37" i="18"/>
  <c r="G37" i="35"/>
  <c r="H37" i="35"/>
  <c r="H30" i="33"/>
  <c r="G30" i="33"/>
  <c r="P34" i="37"/>
  <c r="R34" i="37" s="1"/>
  <c r="C34" i="37"/>
  <c r="F34" i="37" s="1"/>
  <c r="C34" i="18"/>
  <c r="F34" i="18" s="1"/>
  <c r="P34" i="18"/>
  <c r="R34" i="18" s="1"/>
  <c r="H36" i="35"/>
  <c r="G36" i="35"/>
  <c r="G30" i="34"/>
  <c r="H30" i="34"/>
  <c r="H31" i="32"/>
  <c r="G31" i="32"/>
  <c r="S30" i="35"/>
  <c r="T30" i="35"/>
  <c r="G31" i="37"/>
  <c r="H31" i="37"/>
  <c r="S30" i="33"/>
  <c r="T30" i="33"/>
  <c r="G36" i="32"/>
  <c r="H36" i="32"/>
  <c r="P34" i="32"/>
  <c r="R34" i="32" s="1"/>
  <c r="C34" i="34"/>
  <c r="F34" i="34" s="1"/>
  <c r="C34" i="32"/>
  <c r="F34" i="32" s="1"/>
  <c r="C27" i="38"/>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T36" i="35"/>
  <c r="S36" i="35"/>
  <c r="G31" i="33"/>
  <c r="H31" i="33"/>
  <c r="P38" i="18"/>
  <c r="R38" i="18" s="1"/>
  <c r="C38" i="18"/>
  <c r="F38" i="18" s="1"/>
  <c r="T37" i="18"/>
  <c r="S37" i="18"/>
  <c r="H34" i="32" l="1"/>
  <c r="G34" i="32"/>
  <c r="S34" i="18"/>
  <c r="T34" i="18"/>
  <c r="G38" i="37"/>
  <c r="H38" i="37"/>
  <c r="T34" i="34"/>
  <c r="S34" i="34"/>
  <c r="S34" i="35"/>
  <c r="T34" i="35"/>
  <c r="P19" i="37"/>
  <c r="R19" i="37" s="1"/>
  <c r="C19" i="37"/>
  <c r="F19" i="37" s="1"/>
  <c r="L18" i="7"/>
  <c r="O18" i="7"/>
  <c r="H18" i="7"/>
  <c r="J18" i="7"/>
  <c r="K18" i="7"/>
  <c r="I18" i="7"/>
  <c r="F18" i="7"/>
  <c r="G18" i="7"/>
  <c r="E18" i="7"/>
  <c r="C18" i="7"/>
  <c r="D18" i="7"/>
  <c r="M18" i="7"/>
  <c r="G34" i="18"/>
  <c r="H34" i="18"/>
  <c r="T38" i="37"/>
  <c r="S38" i="37"/>
  <c r="C19" i="34"/>
  <c r="F19" i="34" s="1"/>
  <c r="P19" i="32"/>
  <c r="R19" i="32" s="1"/>
  <c r="C19" i="32"/>
  <c r="F19" i="32" s="1"/>
  <c r="C12" i="38"/>
  <c r="F12" i="38" s="1"/>
  <c r="H38" i="18"/>
  <c r="G38" i="18"/>
  <c r="P19" i="31"/>
  <c r="R19" i="31" s="1"/>
  <c r="C19" i="35"/>
  <c r="F19" i="35" s="1"/>
  <c r="C19" i="31"/>
  <c r="F19" i="31" s="1"/>
  <c r="D12" i="38"/>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H38" i="31"/>
  <c r="G38" i="31"/>
  <c r="S38" i="33"/>
  <c r="T38" i="33"/>
  <c r="H34" i="34"/>
  <c r="G34" i="34"/>
  <c r="G38" i="34"/>
  <c r="H38" i="34"/>
  <c r="T38" i="34"/>
  <c r="S38" i="34"/>
  <c r="P19" i="34"/>
  <c r="R19" i="34" s="1"/>
  <c r="E12" i="38"/>
  <c r="H12" i="38" s="1"/>
  <c r="T38" i="31"/>
  <c r="S38" i="31"/>
  <c r="S34" i="32"/>
  <c r="T34" i="32"/>
  <c r="C19" i="33"/>
  <c r="F19" i="33" s="1"/>
  <c r="P19" i="33"/>
  <c r="R19" i="33" s="1"/>
  <c r="P19" i="35"/>
  <c r="R19" i="35" s="1"/>
  <c r="H38" i="35"/>
  <c r="G38" i="35"/>
  <c r="O18" i="39" l="1"/>
  <c r="H19" i="33"/>
  <c r="J19" i="33" s="1"/>
  <c r="K19" i="33" s="1"/>
  <c r="H17" i="17" s="1"/>
  <c r="G19" i="33"/>
  <c r="I19" i="33" s="1"/>
  <c r="P20" i="37"/>
  <c r="R20" i="37" s="1"/>
  <c r="C20" i="37"/>
  <c r="F20" i="37" s="1"/>
  <c r="P22" i="33"/>
  <c r="R22" i="33" s="1"/>
  <c r="C22" i="33"/>
  <c r="F22" i="33" s="1"/>
  <c r="C20" i="33"/>
  <c r="F20" i="33" s="1"/>
  <c r="P20" i="33"/>
  <c r="R20" i="33" s="1"/>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P22" i="35"/>
  <c r="R22" i="35" s="1"/>
  <c r="T19" i="31"/>
  <c r="V19" i="31" s="1"/>
  <c r="W19" i="31" s="1"/>
  <c r="U17" i="17" s="1"/>
  <c r="S19" i="31"/>
  <c r="U19" i="31" s="1"/>
  <c r="D19" i="7"/>
  <c r="C19" i="7"/>
  <c r="K19" i="7"/>
  <c r="E19" i="7"/>
  <c r="L19" i="7"/>
  <c r="I19" i="7"/>
  <c r="O19" i="7"/>
  <c r="H19" i="7"/>
  <c r="J19" i="7"/>
  <c r="F19" i="7"/>
  <c r="G19" i="7"/>
  <c r="M19" i="7"/>
  <c r="C22" i="37"/>
  <c r="F22" i="37" s="1"/>
  <c r="P22" i="37"/>
  <c r="R22" i="37" s="1"/>
  <c r="G19" i="31"/>
  <c r="I19" i="31" s="1"/>
  <c r="H19" i="31"/>
  <c r="J19" i="31" s="1"/>
  <c r="C23" i="32"/>
  <c r="F23" i="32" s="1"/>
  <c r="P23" i="32"/>
  <c r="R23" i="32" s="1"/>
  <c r="C23" i="34"/>
  <c r="F23" i="34" s="1"/>
  <c r="C16" i="38"/>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C13" i="38"/>
  <c r="F13" i="38" s="1"/>
  <c r="P22" i="32"/>
  <c r="R22" i="32" s="1"/>
  <c r="C22" i="32"/>
  <c r="F22" i="32" s="1"/>
  <c r="C22" i="34"/>
  <c r="F22" i="34" s="1"/>
  <c r="C15" i="38"/>
  <c r="G19" i="32"/>
  <c r="I19" i="32" s="1"/>
  <c r="H19" i="32"/>
  <c r="J19" i="32" s="1"/>
  <c r="T19" i="33"/>
  <c r="V19" i="33" s="1"/>
  <c r="W19" i="33" s="1"/>
  <c r="Y17" i="17" s="1"/>
  <c r="S19" i="33"/>
  <c r="U19" i="33" s="1"/>
  <c r="P20" i="31"/>
  <c r="R20" i="31" s="1"/>
  <c r="C20" i="31"/>
  <c r="F20" i="31" s="1"/>
  <c r="D13" i="38"/>
  <c r="G13" i="38" s="1"/>
  <c r="C20" i="35"/>
  <c r="F20" i="35" s="1"/>
  <c r="S19" i="32"/>
  <c r="U19" i="32" s="1"/>
  <c r="T19" i="32"/>
  <c r="V19" i="32" s="1"/>
  <c r="W19" i="32" s="1"/>
  <c r="W17" i="17" s="1"/>
  <c r="C23" i="31"/>
  <c r="F23" i="31" s="1"/>
  <c r="C23" i="35"/>
  <c r="F23" i="35" s="1"/>
  <c r="P23" i="31"/>
  <c r="R23" i="31" s="1"/>
  <c r="D16" i="38"/>
  <c r="P23" i="33"/>
  <c r="R23" i="33" s="1"/>
  <c r="C23" i="33"/>
  <c r="F23" i="33" s="1"/>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C22" i="18"/>
  <c r="F22" i="18" s="1"/>
  <c r="P22" i="18"/>
  <c r="R22" i="18" s="1"/>
  <c r="H19" i="34"/>
  <c r="J19" i="34" s="1"/>
  <c r="G19" i="34"/>
  <c r="I19" i="34" s="1"/>
  <c r="P23" i="18"/>
  <c r="R23" i="18" s="1"/>
  <c r="C23" i="18"/>
  <c r="F23" i="18" s="1"/>
  <c r="C23" i="37"/>
  <c r="F23" i="37" s="1"/>
  <c r="P23" i="37"/>
  <c r="R23" i="37" s="1"/>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D15" i="38"/>
  <c r="P23" i="35"/>
  <c r="R23" i="35" s="1"/>
  <c r="G22" i="7"/>
  <c r="K22" i="7"/>
  <c r="D22" i="7"/>
  <c r="L22" i="7"/>
  <c r="J22" i="7"/>
  <c r="C22" i="7"/>
  <c r="I22" i="7"/>
  <c r="F22" i="7"/>
  <c r="O22" i="7"/>
  <c r="H22" i="7"/>
  <c r="M22" i="7"/>
  <c r="E22" i="7"/>
  <c r="H19" i="18"/>
  <c r="J19" i="18" s="1"/>
  <c r="K19" i="18" s="1"/>
  <c r="C17" i="17" s="1"/>
  <c r="G19" i="18"/>
  <c r="I19" i="18" s="1"/>
  <c r="P20" i="34"/>
  <c r="R20" i="34" s="1"/>
  <c r="E13" i="38"/>
  <c r="H13" i="38" s="1"/>
  <c r="P22" i="34"/>
  <c r="R22" i="34" s="1"/>
  <c r="E15" i="38"/>
  <c r="P23" i="34"/>
  <c r="R23" i="34" s="1"/>
  <c r="E16" i="38"/>
  <c r="P28" i="35" l="1"/>
  <c r="R28" i="35" s="1"/>
  <c r="G22" i="18"/>
  <c r="H22" i="18"/>
  <c r="P29" i="33"/>
  <c r="R29" i="33" s="1"/>
  <c r="C29" i="33"/>
  <c r="F29" i="33" s="1"/>
  <c r="H23" i="34"/>
  <c r="G23" i="34"/>
  <c r="P24" i="37"/>
  <c r="R24" i="37" s="1"/>
  <c r="C24" i="37"/>
  <c r="F24" i="37" s="1"/>
  <c r="C25" i="18"/>
  <c r="F25" i="18" s="1"/>
  <c r="P25" i="18"/>
  <c r="R25" i="18" s="1"/>
  <c r="S20" i="34"/>
  <c r="U20" i="34" s="1"/>
  <c r="T20" i="34"/>
  <c r="V20" i="34" s="1"/>
  <c r="W20" i="34" s="1"/>
  <c r="X18" i="17" s="1"/>
  <c r="P27" i="34"/>
  <c r="R27" i="34" s="1"/>
  <c r="E20" i="38"/>
  <c r="P28" i="31"/>
  <c r="R28" i="31" s="1"/>
  <c r="C28" i="31"/>
  <c r="F28" i="31" s="1"/>
  <c r="C28" i="35"/>
  <c r="F28" i="35" s="1"/>
  <c r="D21" i="38"/>
  <c r="O19" i="39"/>
  <c r="G20" i="31"/>
  <c r="I20" i="31" s="1"/>
  <c r="H20" i="31"/>
  <c r="J20" i="31" s="1"/>
  <c r="K19" i="32"/>
  <c r="F17" i="17" s="1"/>
  <c r="J12" i="38"/>
  <c r="P26" i="35"/>
  <c r="R26" i="35" s="1"/>
  <c r="S23" i="32"/>
  <c r="T23" i="32"/>
  <c r="T22" i="33"/>
  <c r="S22" i="33"/>
  <c r="C27" i="34"/>
  <c r="F27" i="34" s="1"/>
  <c r="C27" i="32"/>
  <c r="F27" i="32" s="1"/>
  <c r="P27" i="32"/>
  <c r="R27" i="32" s="1"/>
  <c r="C20" i="38"/>
  <c r="P28" i="34"/>
  <c r="R28" i="34" s="1"/>
  <c r="E21" i="38"/>
  <c r="P28" i="37"/>
  <c r="R28" i="37" s="1"/>
  <c r="C28" i="37"/>
  <c r="F28" i="37" s="1"/>
  <c r="H23" i="18"/>
  <c r="G23" i="18"/>
  <c r="S20" i="18"/>
  <c r="U20" i="18" s="1"/>
  <c r="T20" i="18"/>
  <c r="V20" i="18" s="1"/>
  <c r="W20" i="18" s="1"/>
  <c r="T18" i="17" s="1"/>
  <c r="C21" i="37"/>
  <c r="F21" i="37" s="1"/>
  <c r="P21" i="37"/>
  <c r="R21" i="37" s="1"/>
  <c r="P21" i="34"/>
  <c r="R21" i="34" s="1"/>
  <c r="E14" i="38"/>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D22" i="38"/>
  <c r="G23" i="32"/>
  <c r="H23" i="32"/>
  <c r="C25" i="35"/>
  <c r="F25" i="35" s="1"/>
  <c r="C25" i="31"/>
  <c r="F25" i="31" s="1"/>
  <c r="P25" i="31"/>
  <c r="R25" i="31" s="1"/>
  <c r="D18" i="38"/>
  <c r="S20" i="33"/>
  <c r="U20" i="33" s="1"/>
  <c r="T20" i="33"/>
  <c r="V20" i="33" s="1"/>
  <c r="W20" i="33" s="1"/>
  <c r="Y18" i="17" s="1"/>
  <c r="K19" i="34"/>
  <c r="G17" i="17" s="1"/>
  <c r="L12" i="38"/>
  <c r="C27" i="33"/>
  <c r="F27" i="33" s="1"/>
  <c r="P27" i="33"/>
  <c r="R27" i="33" s="1"/>
  <c r="G22" i="31"/>
  <c r="H22" i="31"/>
  <c r="H23" i="37"/>
  <c r="G23" i="37"/>
  <c r="C21" i="32"/>
  <c r="F21" i="32" s="1"/>
  <c r="C21" i="34"/>
  <c r="F21" i="34" s="1"/>
  <c r="P21" i="32"/>
  <c r="R21" i="32" s="1"/>
  <c r="C14" i="38"/>
  <c r="F14" i="38" s="1"/>
  <c r="F15" i="38" s="1"/>
  <c r="F16" i="38" s="1"/>
  <c r="S23" i="33"/>
  <c r="T23" i="33"/>
  <c r="S22" i="32"/>
  <c r="T22" i="32"/>
  <c r="P29" i="32"/>
  <c r="R29" i="32" s="1"/>
  <c r="C29" i="32"/>
  <c r="F29" i="32" s="1"/>
  <c r="C29" i="34"/>
  <c r="F29" i="34" s="1"/>
  <c r="C22" i="38"/>
  <c r="H22" i="33"/>
  <c r="G22" i="33"/>
  <c r="P27" i="37"/>
  <c r="R27" i="37" s="1"/>
  <c r="C27" i="37"/>
  <c r="F27" i="37" s="1"/>
  <c r="C28" i="34"/>
  <c r="F28" i="34" s="1"/>
  <c r="P28" i="32"/>
  <c r="R28" i="32" s="1"/>
  <c r="C28" i="32"/>
  <c r="F28" i="32" s="1"/>
  <c r="C21" i="38"/>
  <c r="T23" i="34"/>
  <c r="S23" i="34"/>
  <c r="S23" i="35"/>
  <c r="T23" i="35"/>
  <c r="AC17" i="17"/>
  <c r="AF17" i="17" s="1"/>
  <c r="T23" i="18"/>
  <c r="S23" i="18"/>
  <c r="H20" i="18"/>
  <c r="J20" i="18" s="1"/>
  <c r="K20" i="18" s="1"/>
  <c r="C18" i="17" s="1"/>
  <c r="G20" i="18"/>
  <c r="I20" i="18" s="1"/>
  <c r="C21" i="18"/>
  <c r="F21" i="18" s="1"/>
  <c r="P21" i="18"/>
  <c r="R21" i="18" s="1"/>
  <c r="H23" i="35"/>
  <c r="G23" i="35"/>
  <c r="G20" i="32"/>
  <c r="I20" i="32" s="1"/>
  <c r="H20" i="32"/>
  <c r="J20" i="32" s="1"/>
  <c r="P29" i="37"/>
  <c r="R29" i="37" s="1"/>
  <c r="C29" i="37"/>
  <c r="F29" i="37" s="1"/>
  <c r="K12" i="38"/>
  <c r="K19" i="31"/>
  <c r="D17" i="17" s="1"/>
  <c r="P24" i="35"/>
  <c r="R24" i="35" s="1"/>
  <c r="C25" i="37"/>
  <c r="F25" i="37" s="1"/>
  <c r="P25" i="37"/>
  <c r="R25" i="37" s="1"/>
  <c r="G20" i="33"/>
  <c r="I20" i="33" s="1"/>
  <c r="H20" i="33"/>
  <c r="J20" i="33" s="1"/>
  <c r="K20" i="33" s="1"/>
  <c r="H18" i="17" s="1"/>
  <c r="H20" i="37"/>
  <c r="J20" i="37" s="1"/>
  <c r="K20" i="37" s="1"/>
  <c r="J18" i="17" s="1"/>
  <c r="G20" i="37"/>
  <c r="I20" i="37" s="1"/>
  <c r="P27" i="18"/>
  <c r="R27" i="18" s="1"/>
  <c r="C27" i="18"/>
  <c r="F27" i="18" s="1"/>
  <c r="C28" i="18"/>
  <c r="F28" i="18" s="1"/>
  <c r="P28" i="18"/>
  <c r="R28" i="18" s="1"/>
  <c r="P21" i="35"/>
  <c r="R21" i="35" s="1"/>
  <c r="G23" i="31"/>
  <c r="H23" i="31"/>
  <c r="H20" i="34"/>
  <c r="J20" i="34" s="1"/>
  <c r="G20" i="34"/>
  <c r="I20" i="34" s="1"/>
  <c r="P29" i="18"/>
  <c r="R29" i="18" s="1"/>
  <c r="C29" i="18"/>
  <c r="F29" i="18" s="1"/>
  <c r="C26" i="34"/>
  <c r="F26" i="34" s="1"/>
  <c r="P26" i="32"/>
  <c r="R26" i="32" s="1"/>
  <c r="C26" i="32"/>
  <c r="F26" i="32" s="1"/>
  <c r="C19" i="38"/>
  <c r="P24" i="34"/>
  <c r="R24" i="34" s="1"/>
  <c r="E17" i="38"/>
  <c r="S22" i="35"/>
  <c r="T22" i="35"/>
  <c r="P25" i="35"/>
  <c r="R25" i="35" s="1"/>
  <c r="T20" i="37"/>
  <c r="V20" i="37" s="1"/>
  <c r="W20" i="37" s="1"/>
  <c r="AA18" i="17" s="1"/>
  <c r="S20" i="37"/>
  <c r="U20" i="37" s="1"/>
  <c r="P29" i="34"/>
  <c r="R29" i="34" s="1"/>
  <c r="E22" i="38"/>
  <c r="C26" i="35"/>
  <c r="F26" i="35" s="1"/>
  <c r="P26" i="31"/>
  <c r="R26" i="31" s="1"/>
  <c r="C26" i="31"/>
  <c r="F26" i="31" s="1"/>
  <c r="D19" i="38"/>
  <c r="P26" i="34"/>
  <c r="R26" i="34" s="1"/>
  <c r="E19" i="38"/>
  <c r="P24" i="32"/>
  <c r="R24" i="32" s="1"/>
  <c r="C24" i="32"/>
  <c r="F24" i="32" s="1"/>
  <c r="C24" i="34"/>
  <c r="F24" i="34" s="1"/>
  <c r="C17" i="38"/>
  <c r="C24" i="18"/>
  <c r="F24" i="18" s="1"/>
  <c r="P24" i="18"/>
  <c r="R24" i="18" s="1"/>
  <c r="P25" i="34"/>
  <c r="R25" i="34" s="1"/>
  <c r="E18" i="38"/>
  <c r="P27" i="35"/>
  <c r="R27" i="35" s="1"/>
  <c r="H22" i="35"/>
  <c r="G22" i="35"/>
  <c r="C21" i="35"/>
  <c r="F21" i="35" s="1"/>
  <c r="C21" i="31"/>
  <c r="F21" i="31" s="1"/>
  <c r="P21" i="31"/>
  <c r="R21" i="31" s="1"/>
  <c r="D14" i="38"/>
  <c r="G14" i="38" s="1"/>
  <c r="G15" i="38" s="1"/>
  <c r="G16" i="38" s="1"/>
  <c r="G22" i="34"/>
  <c r="H22" i="34"/>
  <c r="P29" i="35"/>
  <c r="R29" i="35" s="1"/>
  <c r="P26" i="18"/>
  <c r="R26" i="18" s="1"/>
  <c r="C26" i="18"/>
  <c r="F26" i="18" s="1"/>
  <c r="C26" i="37"/>
  <c r="F26" i="37" s="1"/>
  <c r="P26" i="37"/>
  <c r="R26" i="37" s="1"/>
  <c r="S22" i="37"/>
  <c r="T22" i="37"/>
  <c r="C24" i="35"/>
  <c r="F24" i="35" s="1"/>
  <c r="P24" i="31"/>
  <c r="R24" i="31" s="1"/>
  <c r="C24" i="31"/>
  <c r="F24" i="31" s="1"/>
  <c r="D17" i="38"/>
  <c r="S20" i="35"/>
  <c r="U20" i="35" s="1"/>
  <c r="T20" i="35"/>
  <c r="V20" i="35" s="1"/>
  <c r="W20" i="35" s="1"/>
  <c r="V18" i="17" s="1"/>
  <c r="P25" i="33"/>
  <c r="R25" i="33" s="1"/>
  <c r="C25" i="33"/>
  <c r="F25" i="33" s="1"/>
  <c r="T22" i="34"/>
  <c r="S22" i="34"/>
  <c r="P27" i="31"/>
  <c r="R27" i="31" s="1"/>
  <c r="C27" i="35"/>
  <c r="F27" i="35" s="1"/>
  <c r="C27" i="31"/>
  <c r="F27" i="31" s="1"/>
  <c r="D20" i="38"/>
  <c r="T22" i="31"/>
  <c r="S22" i="31"/>
  <c r="P28" i="33"/>
  <c r="R28" i="33" s="1"/>
  <c r="C28" i="33"/>
  <c r="F28" i="33" s="1"/>
  <c r="S23" i="37"/>
  <c r="T23" i="37"/>
  <c r="S22" i="18"/>
  <c r="T22" i="18"/>
  <c r="P21" i="33"/>
  <c r="R21" i="33" s="1"/>
  <c r="C21" i="33"/>
  <c r="F21" i="33" s="1"/>
  <c r="H23" i="33"/>
  <c r="G23" i="33"/>
  <c r="G20" i="35"/>
  <c r="I20" i="35" s="1"/>
  <c r="H20" i="35"/>
  <c r="J20" i="35" s="1"/>
  <c r="K20" i="35" s="1"/>
  <c r="E18" i="17" s="1"/>
  <c r="G22" i="32"/>
  <c r="H22" i="32"/>
  <c r="C26" i="33"/>
  <c r="F26" i="33" s="1"/>
  <c r="P26" i="33"/>
  <c r="R26" i="33" s="1"/>
  <c r="G22" i="37"/>
  <c r="H22" i="37"/>
  <c r="P24" i="33"/>
  <c r="R24" i="33" s="1"/>
  <c r="C24" i="33"/>
  <c r="F24" i="33" s="1"/>
  <c r="C25" i="32"/>
  <c r="F25" i="32" s="1"/>
  <c r="P25" i="32"/>
  <c r="R25" i="32" s="1"/>
  <c r="C25" i="34"/>
  <c r="F25" i="34" s="1"/>
  <c r="C18" i="38"/>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S26" i="34"/>
  <c r="T26" i="34"/>
  <c r="K13" i="38"/>
  <c r="K20" i="31"/>
  <c r="D18" i="17" s="1"/>
  <c r="S29" i="18"/>
  <c r="T29" i="18"/>
  <c r="H28" i="32"/>
  <c r="G28" i="32"/>
  <c r="H29" i="31"/>
  <c r="G29" i="31"/>
  <c r="S24" i="37"/>
  <c r="T24" i="37"/>
  <c r="G27" i="35"/>
  <c r="H27" i="35"/>
  <c r="H26" i="31"/>
  <c r="G26" i="31"/>
  <c r="H27" i="33"/>
  <c r="G27" i="33"/>
  <c r="H25" i="34"/>
  <c r="G25" i="34"/>
  <c r="H25" i="32"/>
  <c r="G25" i="32"/>
  <c r="S28" i="33"/>
  <c r="T28" i="33"/>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O20" i="39"/>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I24" i="32"/>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2" l="1"/>
  <c r="V25" i="32" s="1"/>
  <c r="W25" i="32" s="1"/>
  <c r="W23" i="17" s="1"/>
  <c r="K24" i="32"/>
  <c r="F22" i="17" s="1"/>
  <c r="U24" i="34"/>
  <c r="V25" i="34" s="1"/>
  <c r="W25" i="34" s="1"/>
  <c r="X23" i="17" s="1"/>
  <c r="U25" i="35"/>
  <c r="V26" i="35" s="1"/>
  <c r="W26" i="35" s="1"/>
  <c r="V24" i="17" s="1"/>
  <c r="V24" i="35"/>
  <c r="W24" i="35" s="1"/>
  <c r="V22" i="17" s="1"/>
  <c r="O19" i="17"/>
  <c r="J24" i="18"/>
  <c r="K24" i="18" s="1"/>
  <c r="C22" i="17" s="1"/>
  <c r="I24" i="18"/>
  <c r="AC21" i="17"/>
  <c r="AF21" i="17" s="1"/>
  <c r="O14" i="38"/>
  <c r="V24" i="37"/>
  <c r="W24" i="37" s="1"/>
  <c r="AA22" i="17" s="1"/>
  <c r="U24" i="37"/>
  <c r="J25" i="32"/>
  <c r="I25" i="32"/>
  <c r="V24" i="33"/>
  <c r="W24" i="33" s="1"/>
  <c r="Y22" i="17" s="1"/>
  <c r="U24" i="33"/>
  <c r="K16" i="38"/>
  <c r="K23" i="31"/>
  <c r="D21" i="17" s="1"/>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U25" i="32" l="1"/>
  <c r="V26" i="32" s="1"/>
  <c r="W26" i="32" s="1"/>
  <c r="W24" i="17" s="1"/>
  <c r="U26" i="35"/>
  <c r="V27" i="35" s="1"/>
  <c r="W27" i="35" s="1"/>
  <c r="V25" i="17" s="1"/>
  <c r="U25" i="34"/>
  <c r="J25" i="18"/>
  <c r="K25" i="18" s="1"/>
  <c r="C23" i="17" s="1"/>
  <c r="I25" i="18"/>
  <c r="J26" i="32"/>
  <c r="I26" i="32"/>
  <c r="K25" i="32"/>
  <c r="F23" i="17" s="1"/>
  <c r="J18" i="38"/>
  <c r="AC22" i="17"/>
  <c r="AF22" i="17" s="1"/>
  <c r="V25" i="37"/>
  <c r="W25" i="37" s="1"/>
  <c r="AA23" i="17" s="1"/>
  <c r="U25" i="37"/>
  <c r="L21" i="17"/>
  <c r="O21" i="17" s="1"/>
  <c r="J25" i="31"/>
  <c r="I25" i="31"/>
  <c r="J25" i="37"/>
  <c r="K25" i="37" s="1"/>
  <c r="J23" i="17" s="1"/>
  <c r="I25" i="37"/>
  <c r="K17" i="38"/>
  <c r="K24" i="31"/>
  <c r="D22" i="17" s="1"/>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U26" i="32" l="1"/>
  <c r="U27" i="35"/>
  <c r="V28" i="35" s="1"/>
  <c r="W28" i="35" s="1"/>
  <c r="V26" i="17" s="1"/>
  <c r="V26" i="34"/>
  <c r="W26" i="34" s="1"/>
  <c r="X24" i="17" s="1"/>
  <c r="U26" i="34"/>
  <c r="L22" i="17"/>
  <c r="O22" i="17"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K18" i="38"/>
  <c r="K25" i="31"/>
  <c r="D23" i="17" s="1"/>
  <c r="E17" i="28" l="1"/>
  <c r="M17" i="38" s="1"/>
  <c r="L23" i="17"/>
  <c r="O23" i="17" s="1"/>
  <c r="U28" i="35"/>
  <c r="U29" i="35" s="1"/>
  <c r="V27" i="34"/>
  <c r="W27" i="34" s="1"/>
  <c r="X25" i="17" s="1"/>
  <c r="U27" i="34"/>
  <c r="N16" i="38"/>
  <c r="O16" i="38"/>
  <c r="I27" i="18"/>
  <c r="J27" i="18"/>
  <c r="K27" i="18" s="1"/>
  <c r="C25" i="17" s="1"/>
  <c r="J28" i="32"/>
  <c r="I28" i="32"/>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E18" i="28" l="1"/>
  <c r="M18" i="38" s="1"/>
  <c r="N17" i="38"/>
  <c r="V29" i="35"/>
  <c r="W29" i="35" s="1"/>
  <c r="V27" i="17" s="1"/>
  <c r="O17" i="38"/>
  <c r="V28" i="34"/>
  <c r="W28" i="34" s="1"/>
  <c r="X26" i="17" s="1"/>
  <c r="U28" i="34"/>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l="1"/>
  <c r="L26" i="17"/>
  <c r="E21" i="28" s="1"/>
  <c r="M21" i="38" s="1"/>
  <c r="V30" i="34"/>
  <c r="W30" i="34" s="1"/>
  <c r="X28" i="17" s="1"/>
  <c r="U30" i="34"/>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O26" i="17" l="1"/>
  <c r="U31" i="34"/>
  <c r="V31" i="34"/>
  <c r="W31" i="34" s="1"/>
  <c r="X29" i="17" s="1"/>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N21" i="38"/>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V32" i="34" l="1"/>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V33" i="34" l="1"/>
  <c r="W33" i="34" s="1"/>
  <c r="X31" i="17" s="1"/>
  <c r="U33" i="34"/>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V36" i="34" l="1"/>
  <c r="W36" i="34" s="1"/>
  <c r="X34" i="17" s="1"/>
  <c r="U36" i="34"/>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U38" i="34" l="1"/>
  <c r="V38" i="34"/>
  <c r="W38" i="34" s="1"/>
  <c r="X36" i="17" s="1"/>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V39" i="34" l="1"/>
  <c r="W39" i="34" s="1"/>
  <c r="X37" i="17" s="1"/>
  <c r="U39" i="34"/>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U40" i="34" l="1"/>
  <c r="V40" i="34"/>
  <c r="W40" i="34" s="1"/>
  <c r="X38" i="17" s="1"/>
  <c r="L36" i="17"/>
  <c r="E31" i="28" s="1"/>
  <c r="M31" i="38"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O36" i="17" l="1"/>
  <c r="V41" i="34"/>
  <c r="W41" i="34" s="1"/>
  <c r="X39" i="17" s="1"/>
  <c r="U41" i="34"/>
  <c r="L37" i="17"/>
  <c r="O37" i="17" s="1"/>
  <c r="I41" i="18"/>
  <c r="J41" i="18"/>
  <c r="K41" i="18" s="1"/>
  <c r="C39" i="17" s="1"/>
  <c r="N31" i="38"/>
  <c r="O31" i="38"/>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E32" i="28" l="1"/>
  <c r="M32" i="38" s="1"/>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U43" i="34"/>
  <c r="V43" i="34"/>
  <c r="W43" i="34" s="1"/>
  <c r="X41" i="17" s="1"/>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U52" i="34" l="1"/>
  <c r="V52" i="34"/>
  <c r="W52" i="34" s="1"/>
  <c r="X50" i="17" s="1"/>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U53" i="34" l="1"/>
  <c r="V53" i="34"/>
  <c r="W53" i="34" s="1"/>
  <c r="X51" i="17" s="1"/>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O45" i="38" l="1"/>
  <c r="N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E48" i="28" l="1"/>
  <c r="M48" i="38" s="1"/>
  <c r="U58" i="34"/>
  <c r="V58" i="34"/>
  <c r="W58" i="34" s="1"/>
  <c r="X56" i="17" s="1"/>
  <c r="I58" i="18"/>
  <c r="J58" i="18"/>
  <c r="K58" i="18" s="1"/>
  <c r="C56" i="17" s="1"/>
  <c r="V58" i="37"/>
  <c r="W58" i="37" s="1"/>
  <c r="AA56" i="17" s="1"/>
  <c r="U58" i="37"/>
  <c r="AC55" i="17"/>
  <c r="AF55" i="17" s="1"/>
  <c r="K58" i="32"/>
  <c r="F56" i="17" s="1"/>
  <c r="J51" i="38"/>
  <c r="I59" i="32"/>
  <c r="J59" i="32"/>
  <c r="U60" i="35"/>
  <c r="V60" i="35"/>
  <c r="W60" i="35" s="1"/>
  <c r="V58" i="17" s="1"/>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O48" i="38" l="1"/>
  <c r="N48" i="38"/>
  <c r="V59" i="34"/>
  <c r="W59" i="34" s="1"/>
  <c r="X57" i="17" s="1"/>
  <c r="U59" i="34"/>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V69" i="34"/>
  <c r="W69" i="34" s="1"/>
  <c r="X67" i="17" s="1"/>
  <c r="U69" i="34"/>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E60" i="28"/>
  <c r="M60" i="38" s="1"/>
  <c r="AC66" i="17"/>
  <c r="AF66" i="17" s="1"/>
  <c r="V70" i="34" l="1"/>
  <c r="W70" i="34" s="1"/>
  <c r="X68" i="17" s="1"/>
  <c r="U70" i="34"/>
  <c r="I70" i="18"/>
  <c r="J70" i="18"/>
  <c r="K70" i="18" s="1"/>
  <c r="C68" i="17" s="1"/>
  <c r="O60" i="38"/>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N60" i="38"/>
  <c r="V72" i="35"/>
  <c r="W72" i="35" s="1"/>
  <c r="V70" i="17" s="1"/>
  <c r="U72" i="35"/>
  <c r="V71" i="34" l="1"/>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V72" i="34" l="1"/>
  <c r="W72" i="34" s="1"/>
  <c r="X70" i="17" s="1"/>
  <c r="U72" i="34"/>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U74" i="34" l="1"/>
  <c r="V74" i="34"/>
  <c r="W74" i="34" s="1"/>
  <c r="X72" i="17" s="1"/>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U75" i="34" l="1"/>
  <c r="V75" i="34"/>
  <c r="W75" i="34" s="1"/>
  <c r="X73" i="17" s="1"/>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U78" i="34" l="1"/>
  <c r="V78" i="34"/>
  <c r="W78" i="34" s="1"/>
  <c r="X76" i="17" s="1"/>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U80" i="34" l="1"/>
  <c r="V80" i="34"/>
  <c r="W80" i="34" s="1"/>
  <c r="X78" i="17" s="1"/>
  <c r="L76" i="17"/>
  <c r="O76" i="17"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E71" i="28" l="1"/>
  <c r="M71" i="38" s="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V81" i="18"/>
  <c r="W81" i="18" s="1"/>
  <c r="T79" i="17" s="1"/>
  <c r="U81" i="18"/>
  <c r="K80" i="34"/>
  <c r="G78" i="17" s="1"/>
  <c r="L73" i="38"/>
  <c r="K80" i="31"/>
  <c r="D78" i="17" s="1"/>
  <c r="K73" i="38"/>
  <c r="U81" i="33"/>
  <c r="V81" i="33"/>
  <c r="W81" i="33" s="1"/>
  <c r="Y79" i="17" s="1"/>
  <c r="J81" i="33"/>
  <c r="K81" i="33" s="1"/>
  <c r="H79" i="17" s="1"/>
  <c r="I81" i="33"/>
  <c r="N71" i="38"/>
  <c r="O71" i="38" l="1"/>
  <c r="V82" i="34"/>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V83" i="34" l="1"/>
  <c r="W83" i="34" s="1"/>
  <c r="X81" i="17" s="1"/>
  <c r="U83" i="34"/>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V84" i="34" l="1"/>
  <c r="W84" i="34" s="1"/>
  <c r="X82" i="17" s="1"/>
  <c r="U84" i="34"/>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E75" i="28"/>
  <c r="M75" i="38" s="1"/>
  <c r="I84" i="31"/>
  <c r="J84" i="31"/>
  <c r="V86" i="35"/>
  <c r="W86" i="35" s="1"/>
  <c r="V84" i="17" s="1"/>
  <c r="U86" i="35"/>
  <c r="M73" i="38"/>
  <c r="O73" i="38"/>
  <c r="N73" i="38"/>
  <c r="U84" i="18"/>
  <c r="V84" i="18"/>
  <c r="W84" i="18" s="1"/>
  <c r="T82" i="17" s="1"/>
  <c r="E74" i="28"/>
  <c r="O79" i="17"/>
  <c r="J84" i="37"/>
  <c r="K84" i="37" s="1"/>
  <c r="J82" i="17" s="1"/>
  <c r="I84" i="37"/>
  <c r="U85" i="34" l="1"/>
  <c r="V85" i="34"/>
  <c r="W85" i="34" s="1"/>
  <c r="X83" i="17" s="1"/>
  <c r="N75" i="38"/>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U86" i="34" l="1"/>
  <c r="V86" i="34"/>
  <c r="W86" i="34" s="1"/>
  <c r="X84" i="17" s="1"/>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V91" i="34" l="1"/>
  <c r="W91" i="34" s="1"/>
  <c r="X89" i="17" s="1"/>
  <c r="U91" i="34"/>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V95" i="34" l="1"/>
  <c r="W95" i="34" s="1"/>
  <c r="X93" i="17" s="1"/>
  <c r="U95" i="34"/>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U96" i="34" l="1"/>
  <c r="V96" i="34"/>
  <c r="W96" i="34" s="1"/>
  <c r="X94" i="17" s="1"/>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U99" i="34" l="1"/>
  <c r="V99" i="34"/>
  <c r="W99" i="34" s="1"/>
  <c r="X97" i="17" s="1"/>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<sst xmlns="http://schemas.openxmlformats.org/spreadsheetml/2006/main" count="1456" uniqueCount="340">
  <si>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</si>
  <si>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</si>
  <si>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</si>
  <si>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</si>
  <si>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</si>
  <si>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</si>
  <si>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</si>
  <si>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</si>
  <si>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</si>
  <si>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</si>
  <si>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</si>
  <si>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</si>
  <si>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</si>
  <si>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</si>
  <si>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</si>
  <si>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</si>
  <si>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</si>
  <si>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</si>
  <si>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</si>
  <si>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</si>
  <si>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</si>
  <si>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</si>
  <si>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</si>
  <si>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</si>
  <si>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</si>
  <si>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</si>
  <si>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</si>
  <si>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</si>
  <si>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</si>
  <si>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</si>
  <si>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</si>
  <si>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</si>
  <si>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</si>
  <si>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</si>
  <si>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</si>
  <si>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</si>
  <si>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</si>
  <si>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</si>
  <si>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</si>
  <si>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</si>
  <si>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</si>
  <si>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</si>
  <si>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</si>
  <si>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</si>
  <si>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</si>
  <si>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</si>
  <si>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</si>
  <si>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</si>
  <si>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</si>
  <si>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</si>
  <si>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</si>
  <si>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</si>
  <si>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</si>
  <si>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</si>
  <si>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</si>
  <si>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</si>
  <si>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</si>
  <si>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</si>
  <si>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</si>
  <si>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</si>
  <si>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</si>
  <si>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</si>
  <si>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</si>
  <si>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</si>
  <si>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</si>
  <si>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</si>
  <si>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</si>
  <si>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</si>
  <si>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</si>
  <si>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</si>
  <si>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</si>
  <si>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</si>
  <si>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</si>
  <si>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</si>
  <si>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</si>
  <si>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</si>
  <si>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</si>
  <si>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</si>
  <si>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</si>
  <si>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</si>
  <si>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</si>
  <si>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</si>
  <si>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</si>
  <si>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</si>
  <si>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</si>
  <si>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</si>
  <si>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</si>
  <si>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</si>
  <si>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</si>
  <si>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</si>
  <si>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</si>
  <si>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</si>
  <si>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</si>
  <si>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</si>
  <si>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</si>
  <si>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</si>
  <si>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</si>
  <si>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</si>
  <si>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</si>
  <si>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</si>
  <si>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</si>
  <si>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</si>
  <si>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</si>
  <si>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</si>
  <si>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</si>
  <si>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</si>
  <si>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</si>
  <si>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</si>
  <si>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</si>
  <si>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</si>
  <si>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</si>
  <si>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</si>
  <si>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</si>
  <si>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</si>
  <si>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</si>
  <si>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</si>
  <si>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</si>
  <si>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</si>
  <si>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</si>
  <si>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</si>
  <si>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</si>
  <si>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</si>
  <si>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</si>
  <si>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</si>
  <si>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</si>
  <si>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</si>
  <si>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</si>
  <si>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</si>
  <si>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</si>
  <si>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</si>
  <si>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</si>
  <si>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</si>
  <si>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</si>
  <si>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</si>
  <si>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</si>
  <si>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</si>
  <si>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</si>
  <si>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</si>
  <si>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</si>
  <si>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</si>
  <si>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</si>
  <si>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</si>
  <si>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</si>
  <si>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</si>
  <si>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</si>
  <si>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</si>
  <si>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</si>
  <si>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</si>
  <si>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</si>
  <si>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</si>
  <si>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</si>
  <si>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</si>
  <si>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</si>
  <si>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</si>
  <si>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</si>
  <si>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</si>
  <si>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</si>
  <si>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</si>
  <si>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</si>
  <si>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</si>
  <si>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</si>
  <si>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</si>
  <si>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</si>
  <si>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</si>
  <si>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</si>
  <si>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</si>
  <si>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</si>
  <si>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</si>
  <si>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</si>
  <si>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</si>
  <si>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</si>
  <si>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</si>
  <si>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</si>
  <si>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</si>
  <si>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</si>
  <si>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</si>
  <si>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</si>
  <si>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</si>
  <si>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</si>
  <si>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</si>
  <si>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</si>
  <si>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</si>
  <si>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</si>
  <si>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</si>
  <si>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</si>
  <si>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</si>
  <si>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</si>
  <si>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</si>
  <si>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</si>
  <si>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</si>
  <si>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</si>
  <si>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</si>
  <si>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</si>
  <si>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</si>
  <si>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</si>
  <si>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</si>
  <si>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</si>
  <si>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</si>
  <si>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</si>
  <si>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</si>
  <si>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</si>
  <si>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</si>
  <si>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</si>
  <si>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</si>
  <si>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</si>
  <si>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</si>
  <si>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</si>
  <si>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</si>
  <si>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</si>
  <si>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</si>
  <si>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</si>
  <si>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</si>
  <si>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</si>
  <si>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</si>
  <si>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</si>
  <si>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</si>
  <si>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</si>
  <si>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</si>
  <si>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</si>
  <si>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</si>
  <si>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</si>
  <si>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</si>
  <si>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</si>
  <si>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</si>
  <si>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</si>
  <si>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</si>
  <si>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</si>
  <si>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</si>
  <si>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</si>
  <si>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</si>
  <si>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</si>
  <si>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</si>
  <si>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</si>
  <si>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</si>
  <si>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</si>
  <si>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</si>
  <si>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</si>
  <si>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</si>
  <si>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</si>
  <si>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</si>
  <si>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</si>
  <si>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</si>
  <si>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</si>
  <si>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</si>
  <si>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</si>
  <si>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</si>
  <si>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</si>
  <si>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</si>
  <si>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</si>
  <si>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</si>
  <si>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</si>
  <si>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</si>
  <si>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</si>
  <si>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</si>
  <si>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</si>
  <si>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</si>
  <si>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</si>
  <si>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</si>
  <si>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</si>
  <si>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</si>
  <si>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</si>
  <si>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</si>
  <si>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</si>
  <si>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</si>
  <si>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</si>
  <si>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</si>
  <si>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</si>
  <si>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</si>
  <si>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</si>
  <si>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</si>
  <si>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</si>
  <si>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</si>
  <si>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</si>
  <si>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</si>
  <si>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</si>
  <si>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</si>
  <si>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</si>
  <si>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</si>
  <si>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</si>
  <si>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</si>
  <si>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</si>
  <si>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</si>
  <si>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</si>
  <si>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</si>
  <si>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</si>
  <si>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</si>
  <si>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</si>
  <si>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</si>
  <si>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</si>
  <si>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</si>
  <si>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</si>
  <si>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</si>
  <si>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</si>
  <si>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</si>
  <si>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</si>
  <si>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</si>
  <si>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</si>
  <si>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</si>
  <si>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</si>
  <si>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</si>
  <si>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</si>
  <si>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</si>
  <si>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</si>
  <si>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</si>
  <si>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</si>
  <si>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</si>
  <si>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</si>
  <si>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</si>
  <si>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</si>
  <si>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</si>
  <si>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</si>
  <si>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</si>
  <si>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</si>
  <si>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</si>
  <si>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</si>
  <si>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</si>
  <si>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</si>
  <si>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</si>
  <si>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</si>
  <si>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</si>
  <si>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</si>
  <si>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</si>
  <si>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</si>
  <si>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</si>
  <si>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</si>
  <si>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</si>
  <si>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</si>
  <si>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</si>
  <si>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</si>
  <si>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</si>
  <si>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</si>
  <si>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</si>
  <si>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</si>
  <si>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</si>
  <si>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</si>
  <si>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</si>
  <si>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</si>
  <si>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</si>
  <si>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Kertanegara</t>
  </si>
  <si>
    <t>Rencana Methane Recovery di Kukar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</si>
</sst>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4"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8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9" fontId="0" fillId="24" borderId="29" xfId="2" applyNumberFormat="1" applyFont="1" applyFill="1" applyBorder="1" applyAlignment="1" applyProtection="1">
      <alignment horizontal="center" vertical="center" wrapText="1"/>
      <protection locked="0"/>
    </xf>
    <xf numFmtId="9" fontId="0" fillId="24" borderId="30" xfId="2" applyNumberFormat="1" applyFont="1" applyFill="1" applyBorder="1" applyAlignment="1" applyProtection="1">
      <alignment horizontal="center" vertical="center" wrapText="1"/>
      <protection locked="0"/>
    </xf>
    <xf numFmtId="43" fontId="0" fillId="0" borderId="56" xfId="4" applyFont="1" applyFill="1" applyBorder="1" applyAlignment="1">
      <alignment vertical="center"/>
    </xf>
    <xf numFmtId="43" fontId="0" fillId="0" borderId="51" xfId="4" applyFont="1" applyFill="1" applyBorder="1" applyAlignment="1">
      <alignment vertical="center"/>
    </xf>
    <xf numFmtId="43" fontId="0" fillId="0" borderId="25" xfId="4" applyFont="1" applyFill="1" applyBorder="1" applyAlignment="1">
      <alignment vertical="center"/>
    </xf>
    <xf numFmtId="43" fontId="0" fillId="0" borderId="3" xfId="4" applyFont="1" applyFill="1" applyBorder="1" applyAlignment="1">
      <alignment vertical="center"/>
    </xf>
    <xf numFmtId="43" fontId="0" fillId="0" borderId="47" xfId="4" applyFont="1" applyFill="1" applyBorder="1" applyAlignment="1">
      <alignment vertical="center"/>
    </xf>
    <xf numFmtId="43" fontId="0" fillId="0" borderId="25" xfId="4" applyFont="1" applyFill="1" applyBorder="1" applyAlignment="1" applyProtection="1">
      <alignment vertical="center"/>
    </xf>
    <xf numFmtId="43" fontId="0" fillId="11" borderId="0" xfId="4" applyFont="1" applyFill="1" applyBorder="1" applyAlignment="1">
      <alignment vertical="center"/>
    </xf>
    <xf numFmtId="43" fontId="0" fillId="8" borderId="25" xfId="4" applyFont="1" applyFill="1" applyBorder="1" applyAlignment="1">
      <alignment vertical="center"/>
    </xf>
    <xf numFmtId="43" fontId="0" fillId="0" borderId="43" xfId="4" applyFont="1" applyFill="1" applyBorder="1" applyAlignment="1">
      <alignment vertical="center"/>
    </xf>
    <xf numFmtId="43" fontId="0" fillId="0" borderId="30" xfId="4" applyFont="1" applyFill="1" applyBorder="1" applyAlignment="1">
      <alignment vertical="center"/>
    </xf>
    <xf numFmtId="43" fontId="0" fillId="0" borderId="1" xfId="4" applyFont="1" applyFill="1" applyBorder="1" applyAlignment="1">
      <alignment vertical="center"/>
    </xf>
    <xf numFmtId="43" fontId="0" fillId="0" borderId="48" xfId="4" applyFont="1" applyFill="1" applyBorder="1" applyAlignment="1">
      <alignment vertical="center"/>
    </xf>
    <xf numFmtId="43" fontId="0" fillId="0" borderId="1" xfId="4" applyFont="1" applyFill="1" applyBorder="1" applyAlignment="1" applyProtection="1">
      <alignment vertical="center"/>
    </xf>
    <xf numFmtId="43" fontId="0"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kar/KUK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KA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29.517240984000001</v>
          </cell>
        </row>
        <row r="31">
          <cell r="B31">
            <v>30.066066448000004</v>
          </cell>
        </row>
        <row r="32">
          <cell r="B32">
            <v>30.971364204</v>
          </cell>
        </row>
        <row r="33">
          <cell r="B33">
            <v>33.414861457999997</v>
          </cell>
        </row>
        <row r="34">
          <cell r="B34">
            <v>33.753948250000001</v>
          </cell>
        </row>
        <row r="35">
          <cell r="B35">
            <v>34.672945779999999</v>
          </cell>
        </row>
        <row r="36">
          <cell r="B36">
            <v>35.373511888000003</v>
          </cell>
        </row>
        <row r="37">
          <cell r="B37">
            <v>36.072965323999995</v>
          </cell>
        </row>
        <row r="38">
          <cell r="B38">
            <v>36.766994484000001</v>
          </cell>
        </row>
        <row r="39">
          <cell r="B39">
            <v>37.450383717999998</v>
          </cell>
        </row>
        <row r="40">
          <cell r="B40">
            <v>43.580580560000008</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45.078167529999995</v>
          </cell>
        </row>
        <row r="30">
          <cell r="B30">
            <v>46.279436038</v>
          </cell>
        </row>
        <row r="31">
          <cell r="B31">
            <v>47.506296002000006</v>
          </cell>
        </row>
        <row r="32">
          <cell r="B32">
            <v>48.709928937999997</v>
          </cell>
        </row>
        <row r="33">
          <cell r="B33">
            <v>49.916482637999998</v>
          </cell>
        </row>
        <row r="34">
          <cell r="B34">
            <v>51.114482672000001</v>
          </cell>
        </row>
        <row r="35">
          <cell r="B35">
            <v>50.411660805164999</v>
          </cell>
        </row>
        <row r="36">
          <cell r="B36">
            <v>52.956804744850153</v>
          </cell>
        </row>
        <row r="37">
          <cell r="B37">
            <v>55.5822012929872</v>
          </cell>
        </row>
        <row r="38">
          <cell r="B38">
            <v>58.2888435257818</v>
          </cell>
        </row>
        <row r="39">
          <cell r="B39">
            <v>61.077601402260697</v>
          </cell>
        </row>
        <row r="40">
          <cell r="B40">
            <v>63.949204788379028</v>
          </cell>
        </row>
        <row r="41">
          <cell r="B41">
            <v>66.904224875842061</v>
          </cell>
        </row>
        <row r="42">
          <cell r="B42">
            <v>69.943053858715857</v>
          </cell>
        </row>
        <row r="43">
          <cell r="B43">
            <v>73.065882719678967</v>
          </cell>
        </row>
        <row r="44">
          <cell r="B44">
            <v>76.272676965644152</v>
          </cell>
        </row>
        <row r="45">
          <cell r="B45">
            <v>79.563150139379985</v>
          </cell>
        </row>
        <row r="46">
          <cell r="B46">
            <v>82.936734919613883</v>
          </cell>
        </row>
        <row r="47">
          <cell r="B47">
            <v>86.392551606812944</v>
          </cell>
        </row>
        <row r="48">
          <cell r="B48">
            <v>89.992936</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9" t="s">
        <v>212</v>
      </c>
      <c r="C7" s="789"/>
      <c r="D7" s="789"/>
      <c r="E7" s="789"/>
      <c r="F7" s="789"/>
      <c r="G7" s="789"/>
      <c r="H7" s="789"/>
      <c r="I7" s="789"/>
      <c r="J7" s="360"/>
      <c r="K7" s="360"/>
    </row>
    <row r="8" spans="2:11" s="9" customFormat="1">
      <c r="B8" s="10"/>
      <c r="C8" s="10"/>
      <c r="D8" s="10"/>
      <c r="E8" s="10"/>
      <c r="F8" s="10"/>
      <c r="G8" s="10"/>
      <c r="H8" s="10"/>
      <c r="I8" s="10"/>
      <c r="J8" s="10"/>
      <c r="K8" s="10"/>
    </row>
    <row r="9" spans="2:11" ht="44.1" customHeight="1">
      <c r="B9" s="790" t="s">
        <v>227</v>
      </c>
      <c r="C9" s="790"/>
      <c r="D9" s="790"/>
      <c r="E9" s="790"/>
      <c r="F9" s="790"/>
      <c r="G9" s="790"/>
      <c r="H9" s="790"/>
      <c r="I9" s="790"/>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53" t="str">
        <f>city</f>
        <v>Kutai Kertanegara</v>
      </c>
      <c r="E2" s="854"/>
      <c r="F2" s="855"/>
    </row>
    <row r="3" spans="2:15" ht="13.5" thickBot="1">
      <c r="C3" s="490" t="s">
        <v>276</v>
      </c>
      <c r="D3" s="853" t="str">
        <f>province</f>
        <v>Kalimantan Timur</v>
      </c>
      <c r="E3" s="854"/>
      <c r="F3" s="855"/>
    </row>
    <row r="4" spans="2:15" ht="13.5" thickBot="1">
      <c r="B4" s="489"/>
      <c r="C4" s="490" t="s">
        <v>30</v>
      </c>
      <c r="D4" s="853">
        <v>0</v>
      </c>
      <c r="E4" s="854"/>
      <c r="F4" s="855"/>
      <c r="H4" s="856"/>
      <c r="I4" s="856"/>
      <c r="J4" s="856"/>
      <c r="K4" s="856"/>
    </row>
    <row r="5" spans="2:15">
      <c r="B5" s="489"/>
      <c r="H5" s="857"/>
      <c r="I5" s="857"/>
      <c r="J5" s="857"/>
      <c r="K5" s="857"/>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0.75595498987585497</v>
      </c>
      <c r="E18" s="535">
        <v>0</v>
      </c>
      <c r="F18" s="535">
        <v>0.59781268164895207</v>
      </c>
      <c r="G18" s="535">
        <v>0.49319546236038536</v>
      </c>
      <c r="H18" s="535">
        <v>7.5074150718705601E-2</v>
      </c>
      <c r="I18" s="536">
        <v>0</v>
      </c>
      <c r="J18" s="537">
        <v>0</v>
      </c>
      <c r="K18" s="538">
        <v>0</v>
      </c>
      <c r="L18" s="535">
        <v>0</v>
      </c>
      <c r="M18" s="536">
        <v>0</v>
      </c>
      <c r="N18" s="471">
        <v>1.922037284603898</v>
      </c>
      <c r="O18" s="473">
        <f t="shared" ref="O18:O81" si="0">O17+N18</f>
        <v>1.922037284603898</v>
      </c>
    </row>
    <row r="19" spans="2:15">
      <c r="B19" s="470">
        <f>B18+1</f>
        <v>1951</v>
      </c>
      <c r="C19" s="533">
        <v>0</v>
      </c>
      <c r="D19" s="534">
        <v>0.77001075302481004</v>
      </c>
      <c r="E19" s="535">
        <v>0</v>
      </c>
      <c r="F19" s="535">
        <v>0.60892804377134413</v>
      </c>
      <c r="G19" s="535">
        <v>0.50236563611135887</v>
      </c>
      <c r="H19" s="535">
        <v>7.6470033403843202E-2</v>
      </c>
      <c r="I19" s="536">
        <v>0</v>
      </c>
      <c r="J19" s="537">
        <v>0</v>
      </c>
      <c r="K19" s="538">
        <v>0</v>
      </c>
      <c r="L19" s="535">
        <v>0</v>
      </c>
      <c r="M19" s="536">
        <v>0</v>
      </c>
      <c r="N19" s="471">
        <v>1.9577744663113563</v>
      </c>
      <c r="O19" s="473">
        <f t="shared" si="0"/>
        <v>3.8798117509152545</v>
      </c>
    </row>
    <row r="20" spans="2:15">
      <c r="B20" s="470">
        <f t="shared" ref="B20:B83" si="1">B19+1</f>
        <v>1952</v>
      </c>
      <c r="C20" s="533">
        <v>0</v>
      </c>
      <c r="D20" s="534">
        <v>0.79319599436706745</v>
      </c>
      <c r="E20" s="535">
        <v>0</v>
      </c>
      <c r="F20" s="535">
        <v>0.62726303922361204</v>
      </c>
      <c r="G20" s="535">
        <v>0.51749200735947998</v>
      </c>
      <c r="H20" s="535">
        <v>7.8772567716453606E-2</v>
      </c>
      <c r="I20" s="536">
        <v>0</v>
      </c>
      <c r="J20" s="537">
        <v>0</v>
      </c>
      <c r="K20" s="538">
        <v>0</v>
      </c>
      <c r="L20" s="535">
        <v>0</v>
      </c>
      <c r="M20" s="536">
        <v>0</v>
      </c>
      <c r="N20" s="471">
        <v>2.0167236086666129</v>
      </c>
      <c r="O20" s="473">
        <f t="shared" si="0"/>
        <v>5.8965353595818675</v>
      </c>
    </row>
    <row r="21" spans="2:15">
      <c r="B21" s="470">
        <f t="shared" si="1"/>
        <v>1953</v>
      </c>
      <c r="C21" s="533">
        <v>0</v>
      </c>
      <c r="D21" s="534">
        <v>0.85577548622779109</v>
      </c>
      <c r="E21" s="535">
        <v>0</v>
      </c>
      <c r="F21" s="535">
        <v>0.67675118910887411</v>
      </c>
      <c r="G21" s="535">
        <v>0.55831973101482102</v>
      </c>
      <c r="H21" s="535">
        <v>8.4987358632277188E-2</v>
      </c>
      <c r="I21" s="536">
        <v>0</v>
      </c>
      <c r="J21" s="537">
        <v>0</v>
      </c>
      <c r="K21" s="538">
        <v>0</v>
      </c>
      <c r="L21" s="535">
        <v>0</v>
      </c>
      <c r="M21" s="536">
        <v>0</v>
      </c>
      <c r="N21" s="471">
        <v>2.1758337649837634</v>
      </c>
      <c r="O21" s="473">
        <f t="shared" si="0"/>
        <v>8.0723691245656308</v>
      </c>
    </row>
    <row r="22" spans="2:15">
      <c r="B22" s="470">
        <f t="shared" si="1"/>
        <v>1954</v>
      </c>
      <c r="C22" s="533">
        <v>0</v>
      </c>
      <c r="D22" s="534">
        <v>0.86445971090015616</v>
      </c>
      <c r="E22" s="535">
        <v>0</v>
      </c>
      <c r="F22" s="535">
        <v>0.68361871390725015</v>
      </c>
      <c r="G22" s="535">
        <v>0.5639854389734813</v>
      </c>
      <c r="H22" s="535">
        <v>8.5849791979049989E-2</v>
      </c>
      <c r="I22" s="536">
        <v>0</v>
      </c>
      <c r="J22" s="537">
        <v>0</v>
      </c>
      <c r="K22" s="538">
        <v>0</v>
      </c>
      <c r="L22" s="535">
        <v>0</v>
      </c>
      <c r="M22" s="536">
        <v>0</v>
      </c>
      <c r="N22" s="471">
        <v>2.1979136557599377</v>
      </c>
      <c r="O22" s="473">
        <f t="shared" si="0"/>
        <v>10.270282780325569</v>
      </c>
    </row>
    <row r="23" spans="2:15">
      <c r="B23" s="470">
        <f t="shared" si="1"/>
        <v>1955</v>
      </c>
      <c r="C23" s="533">
        <v>0</v>
      </c>
      <c r="D23" s="534">
        <v>0.88799581201691247</v>
      </c>
      <c r="E23" s="535">
        <v>0</v>
      </c>
      <c r="F23" s="535">
        <v>0.70223117088234011</v>
      </c>
      <c r="G23" s="535">
        <v>0.57934071597793046</v>
      </c>
      <c r="H23" s="535">
        <v>8.8187170296851997E-2</v>
      </c>
      <c r="I23" s="536">
        <v>0</v>
      </c>
      <c r="J23" s="537">
        <v>0</v>
      </c>
      <c r="K23" s="538">
        <v>0</v>
      </c>
      <c r="L23" s="535">
        <v>0</v>
      </c>
      <c r="M23" s="536">
        <v>0</v>
      </c>
      <c r="N23" s="471">
        <v>2.2577548691740352</v>
      </c>
      <c r="O23" s="473">
        <f t="shared" si="0"/>
        <v>12.528037649499606</v>
      </c>
    </row>
    <row r="24" spans="2:15">
      <c r="B24" s="470">
        <f t="shared" si="1"/>
        <v>1956</v>
      </c>
      <c r="C24" s="533">
        <v>0</v>
      </c>
      <c r="D24" s="534">
        <v>0.90593774789661008</v>
      </c>
      <c r="E24" s="535">
        <v>0</v>
      </c>
      <c r="F24" s="535">
        <v>0.71641973626766409</v>
      </c>
      <c r="G24" s="535">
        <v>0.5910462824208228</v>
      </c>
      <c r="H24" s="535">
        <v>8.9968990135939203E-2</v>
      </c>
      <c r="I24" s="536">
        <v>0</v>
      </c>
      <c r="J24" s="537">
        <v>0</v>
      </c>
      <c r="K24" s="538">
        <v>0</v>
      </c>
      <c r="L24" s="535">
        <v>0</v>
      </c>
      <c r="M24" s="536">
        <v>0</v>
      </c>
      <c r="N24" s="471">
        <v>2.303372756721036</v>
      </c>
      <c r="O24" s="473">
        <f t="shared" si="0"/>
        <v>14.831410406220641</v>
      </c>
    </row>
    <row r="25" spans="2:15">
      <c r="B25" s="470">
        <f t="shared" si="1"/>
        <v>1957</v>
      </c>
      <c r="C25" s="533">
        <v>0</v>
      </c>
      <c r="D25" s="534">
        <v>0.92385118755096729</v>
      </c>
      <c r="E25" s="535">
        <v>0</v>
      </c>
      <c r="F25" s="535">
        <v>0.73058576670697195</v>
      </c>
      <c r="G25" s="535">
        <v>0.6027332575332518</v>
      </c>
      <c r="H25" s="535">
        <v>9.1747980005061597E-2</v>
      </c>
      <c r="I25" s="536">
        <v>0</v>
      </c>
      <c r="J25" s="537">
        <v>0</v>
      </c>
      <c r="K25" s="538">
        <v>0</v>
      </c>
      <c r="L25" s="535">
        <v>0</v>
      </c>
      <c r="M25" s="536">
        <v>0</v>
      </c>
      <c r="N25" s="471">
        <v>2.3489181917962529</v>
      </c>
      <c r="O25" s="473">
        <f t="shared" si="0"/>
        <v>17.180328598016892</v>
      </c>
    </row>
    <row r="26" spans="2:15">
      <c r="B26" s="470">
        <f t="shared" si="1"/>
        <v>1958</v>
      </c>
      <c r="C26" s="533">
        <v>0</v>
      </c>
      <c r="D26" s="534">
        <v>0.94162570810679258</v>
      </c>
      <c r="E26" s="535">
        <v>0</v>
      </c>
      <c r="F26" s="535">
        <v>0.7446419392844521</v>
      </c>
      <c r="G26" s="535">
        <v>0.61432959990967295</v>
      </c>
      <c r="H26" s="535">
        <v>9.3513173770605598E-2</v>
      </c>
      <c r="I26" s="536">
        <v>0</v>
      </c>
      <c r="J26" s="537">
        <v>0</v>
      </c>
      <c r="K26" s="538">
        <v>0</v>
      </c>
      <c r="L26" s="535">
        <v>0</v>
      </c>
      <c r="M26" s="536">
        <v>0</v>
      </c>
      <c r="N26" s="471">
        <v>2.3941104210715229</v>
      </c>
      <c r="O26" s="473">
        <f t="shared" si="0"/>
        <v>19.574439019088416</v>
      </c>
    </row>
    <row r="27" spans="2:15">
      <c r="B27" s="470">
        <f t="shared" si="1"/>
        <v>1959</v>
      </c>
      <c r="C27" s="533">
        <v>0</v>
      </c>
      <c r="D27" s="534">
        <v>0.95912773350780356</v>
      </c>
      <c r="E27" s="535">
        <v>0</v>
      </c>
      <c r="F27" s="535">
        <v>0.75848262144065404</v>
      </c>
      <c r="G27" s="535">
        <v>0.6257481626885395</v>
      </c>
      <c r="H27" s="535">
        <v>9.5251305948361203E-2</v>
      </c>
      <c r="I27" s="536">
        <v>0</v>
      </c>
      <c r="J27" s="537">
        <v>0</v>
      </c>
      <c r="K27" s="538">
        <v>0</v>
      </c>
      <c r="L27" s="535">
        <v>0</v>
      </c>
      <c r="M27" s="536">
        <v>0</v>
      </c>
      <c r="N27" s="471">
        <v>2.4386098235853582</v>
      </c>
      <c r="O27" s="473">
        <f t="shared" si="0"/>
        <v>22.013048842673776</v>
      </c>
    </row>
    <row r="28" spans="2:15">
      <c r="B28" s="470">
        <f t="shared" si="1"/>
        <v>1960</v>
      </c>
      <c r="C28" s="533">
        <v>0</v>
      </c>
      <c r="D28" s="534">
        <v>1.1161259060044502</v>
      </c>
      <c r="E28" s="535">
        <v>0</v>
      </c>
      <c r="F28" s="535">
        <v>0.88263749808168024</v>
      </c>
      <c r="G28" s="535">
        <v>0.72817593591738627</v>
      </c>
      <c r="H28" s="535">
        <v>0.11084284859630401</v>
      </c>
      <c r="I28" s="536">
        <v>0</v>
      </c>
      <c r="J28" s="537">
        <v>0</v>
      </c>
      <c r="K28" s="538">
        <v>0</v>
      </c>
      <c r="L28" s="535">
        <v>0</v>
      </c>
      <c r="M28" s="536">
        <v>0</v>
      </c>
      <c r="N28" s="471">
        <v>2.8377821885998209</v>
      </c>
      <c r="O28" s="473">
        <f t="shared" si="0"/>
        <v>24.850831031273596</v>
      </c>
    </row>
    <row r="29" spans="2:15">
      <c r="B29" s="470">
        <f t="shared" si="1"/>
        <v>1961</v>
      </c>
      <c r="C29" s="533">
        <v>0</v>
      </c>
      <c r="D29" s="534">
        <v>1.1544800442980061</v>
      </c>
      <c r="E29" s="535">
        <v>0</v>
      </c>
      <c r="F29" s="535">
        <v>0.91296812698509</v>
      </c>
      <c r="G29" s="535">
        <v>0.75319870476269912</v>
      </c>
      <c r="H29" s="535">
        <v>0.114651811295802</v>
      </c>
      <c r="I29" s="536">
        <v>0</v>
      </c>
      <c r="J29" s="537">
        <v>0</v>
      </c>
      <c r="K29" s="538">
        <v>0</v>
      </c>
      <c r="L29" s="535">
        <v>0</v>
      </c>
      <c r="M29" s="536">
        <v>0</v>
      </c>
      <c r="N29" s="471">
        <v>2.9352986873415969</v>
      </c>
      <c r="O29" s="473">
        <f t="shared" si="0"/>
        <v>27.786129718615193</v>
      </c>
    </row>
    <row r="30" spans="2:15">
      <c r="B30" s="470">
        <f t="shared" si="1"/>
        <v>1962</v>
      </c>
      <c r="C30" s="533">
        <v>0</v>
      </c>
      <c r="D30" s="534">
        <v>1.185245281580704</v>
      </c>
      <c r="E30" s="535">
        <v>0</v>
      </c>
      <c r="F30" s="535">
        <v>0.93729741807761413</v>
      </c>
      <c r="G30" s="535">
        <v>0.77327036991403153</v>
      </c>
      <c r="H30" s="535">
        <v>0.11770711761904921</v>
      </c>
      <c r="I30" s="536">
        <v>0</v>
      </c>
      <c r="J30" s="537">
        <v>0</v>
      </c>
      <c r="K30" s="538">
        <v>0</v>
      </c>
      <c r="L30" s="535">
        <v>0</v>
      </c>
      <c r="M30" s="536">
        <v>0</v>
      </c>
      <c r="N30" s="471">
        <v>3.013520187191399</v>
      </c>
      <c r="O30" s="473">
        <f t="shared" si="0"/>
        <v>30.799649905806593</v>
      </c>
    </row>
    <row r="31" spans="2:15">
      <c r="B31" s="470">
        <f t="shared" si="1"/>
        <v>1963</v>
      </c>
      <c r="C31" s="533">
        <v>0</v>
      </c>
      <c r="D31" s="534">
        <v>1.2166659320462214</v>
      </c>
      <c r="E31" s="535">
        <v>0</v>
      </c>
      <c r="F31" s="535">
        <v>0.96214501292850629</v>
      </c>
      <c r="G31" s="535">
        <v>0.79376963566601766</v>
      </c>
      <c r="H31" s="535">
        <v>0.1208275132514868</v>
      </c>
      <c r="I31" s="536">
        <v>0</v>
      </c>
      <c r="J31" s="537">
        <v>0</v>
      </c>
      <c r="K31" s="538">
        <v>0</v>
      </c>
      <c r="L31" s="535">
        <v>0</v>
      </c>
      <c r="M31" s="536">
        <v>0</v>
      </c>
      <c r="N31" s="471">
        <v>3.0934080938922324</v>
      </c>
      <c r="O31" s="473">
        <f t="shared" si="0"/>
        <v>33.893057999698826</v>
      </c>
    </row>
    <row r="32" spans="2:15">
      <c r="B32" s="470">
        <f t="shared" si="1"/>
        <v>1964</v>
      </c>
      <c r="C32" s="533">
        <v>0</v>
      </c>
      <c r="D32" s="534">
        <v>1.2474917238077661</v>
      </c>
      <c r="E32" s="535">
        <v>0</v>
      </c>
      <c r="F32" s="535">
        <v>0.98652219078131409</v>
      </c>
      <c r="G32" s="535">
        <v>0.81388080739458402</v>
      </c>
      <c r="H32" s="535">
        <v>0.12388883326090919</v>
      </c>
      <c r="I32" s="536">
        <v>0</v>
      </c>
      <c r="J32" s="537">
        <v>0</v>
      </c>
      <c r="K32" s="538">
        <v>0</v>
      </c>
      <c r="L32" s="535">
        <v>0</v>
      </c>
      <c r="M32" s="536">
        <v>0</v>
      </c>
      <c r="N32" s="471">
        <v>3.1717835552445734</v>
      </c>
      <c r="O32" s="473">
        <f t="shared" si="0"/>
        <v>37.064841554943399</v>
      </c>
    </row>
    <row r="33" spans="2:15">
      <c r="B33" s="470">
        <f t="shared" si="1"/>
        <v>1965</v>
      </c>
      <c r="C33" s="533">
        <v>0</v>
      </c>
      <c r="D33" s="534">
        <v>1.2783923181608288</v>
      </c>
      <c r="E33" s="535">
        <v>0</v>
      </c>
      <c r="F33" s="535">
        <v>1.0109585228674141</v>
      </c>
      <c r="G33" s="535">
        <v>0.83404078136561655</v>
      </c>
      <c r="H33" s="535">
        <v>0.12695758194148921</v>
      </c>
      <c r="I33" s="536">
        <v>0</v>
      </c>
      <c r="J33" s="537">
        <v>0</v>
      </c>
      <c r="K33" s="538">
        <v>0</v>
      </c>
      <c r="L33" s="535">
        <v>0</v>
      </c>
      <c r="M33" s="536">
        <v>0</v>
      </c>
      <c r="N33" s="471">
        <v>3.2503492043353486</v>
      </c>
      <c r="O33" s="473">
        <f t="shared" si="0"/>
        <v>40.31519075927875</v>
      </c>
    </row>
    <row r="34" spans="2:15">
      <c r="B34" s="470">
        <f t="shared" si="1"/>
        <v>1966</v>
      </c>
      <c r="C34" s="533">
        <v>0</v>
      </c>
      <c r="D34" s="534">
        <v>1.30907384778159</v>
      </c>
      <c r="E34" s="535">
        <v>0</v>
      </c>
      <c r="F34" s="535">
        <v>1.035221617556016</v>
      </c>
      <c r="G34" s="535">
        <v>0.85405783448371342</v>
      </c>
      <c r="H34" s="535">
        <v>0.1300045752279648</v>
      </c>
      <c r="I34" s="536">
        <v>0</v>
      </c>
      <c r="J34" s="537">
        <v>0</v>
      </c>
      <c r="K34" s="538">
        <v>0</v>
      </c>
      <c r="L34" s="535">
        <v>0</v>
      </c>
      <c r="M34" s="536">
        <v>0</v>
      </c>
      <c r="N34" s="471">
        <v>3.3283578750492842</v>
      </c>
      <c r="O34" s="473">
        <f t="shared" si="0"/>
        <v>43.643548634328035</v>
      </c>
    </row>
    <row r="35" spans="2:15">
      <c r="B35" s="470">
        <f t="shared" si="1"/>
        <v>1967</v>
      </c>
      <c r="C35" s="533">
        <v>0</v>
      </c>
      <c r="D35" s="534">
        <v>1.3759683939220289</v>
      </c>
      <c r="E35" s="535">
        <v>0</v>
      </c>
      <c r="F35" s="535">
        <v>1.0881221322050068</v>
      </c>
      <c r="G35" s="535">
        <v>0.8977007590691306</v>
      </c>
      <c r="H35" s="535">
        <v>0.13664789567225666</v>
      </c>
      <c r="I35" s="536">
        <v>0</v>
      </c>
      <c r="J35" s="537">
        <v>0</v>
      </c>
      <c r="K35" s="538">
        <v>0</v>
      </c>
      <c r="L35" s="535">
        <v>0</v>
      </c>
      <c r="M35" s="536">
        <v>0</v>
      </c>
      <c r="N35" s="471">
        <v>3.4984391808684232</v>
      </c>
      <c r="O35" s="473">
        <f t="shared" si="0"/>
        <v>47.141987815196458</v>
      </c>
    </row>
    <row r="36" spans="2:15">
      <c r="B36" s="470">
        <f t="shared" si="1"/>
        <v>1968</v>
      </c>
      <c r="C36" s="533">
        <v>0</v>
      </c>
      <c r="D36" s="534">
        <v>1.4498529908848152</v>
      </c>
      <c r="E36" s="535">
        <v>0</v>
      </c>
      <c r="F36" s="535">
        <v>1.1465504111824747</v>
      </c>
      <c r="G36" s="535">
        <v>0.94590408922554148</v>
      </c>
      <c r="H36" s="535">
        <v>0.14398540047407821</v>
      </c>
      <c r="I36" s="536">
        <v>0</v>
      </c>
      <c r="J36" s="537">
        <v>0</v>
      </c>
      <c r="K36" s="538">
        <v>0</v>
      </c>
      <c r="L36" s="535">
        <v>0</v>
      </c>
      <c r="M36" s="536">
        <v>0</v>
      </c>
      <c r="N36" s="471">
        <v>3.6862928917669096</v>
      </c>
      <c r="O36" s="473">
        <f t="shared" si="0"/>
        <v>50.828280706963369</v>
      </c>
    </row>
    <row r="37" spans="2:15">
      <c r="B37" s="470">
        <f t="shared" si="1"/>
        <v>1969</v>
      </c>
      <c r="C37" s="533">
        <v>0</v>
      </c>
      <c r="D37" s="534">
        <v>1.5266109788445559</v>
      </c>
      <c r="E37" s="535">
        <v>0</v>
      </c>
      <c r="F37" s="535">
        <v>1.2072509809713272</v>
      </c>
      <c r="G37" s="535">
        <v>0.99598205930134487</v>
      </c>
      <c r="H37" s="535">
        <v>0.15160826272663178</v>
      </c>
      <c r="I37" s="536">
        <v>0</v>
      </c>
      <c r="J37" s="537">
        <v>0</v>
      </c>
      <c r="K37" s="538">
        <v>0</v>
      </c>
      <c r="L37" s="535">
        <v>0</v>
      </c>
      <c r="M37" s="536">
        <v>0</v>
      </c>
      <c r="N37" s="471">
        <v>3.8814522818438597</v>
      </c>
      <c r="O37" s="473">
        <f t="shared" si="0"/>
        <v>54.709732988807232</v>
      </c>
    </row>
    <row r="38" spans="2:15">
      <c r="B38" s="470">
        <f t="shared" si="1"/>
        <v>1970</v>
      </c>
      <c r="C38" s="533">
        <v>0</v>
      </c>
      <c r="D38" s="534">
        <v>1.6063408572829208</v>
      </c>
      <c r="E38" s="535">
        <v>0</v>
      </c>
      <c r="F38" s="535">
        <v>1.2703017354145401</v>
      </c>
      <c r="G38" s="535">
        <v>1.0479989317169953</v>
      </c>
      <c r="H38" s="535">
        <v>0.15952626444740731</v>
      </c>
      <c r="I38" s="536">
        <v>0</v>
      </c>
      <c r="J38" s="537">
        <v>0</v>
      </c>
      <c r="K38" s="538">
        <v>0</v>
      </c>
      <c r="L38" s="535">
        <v>0</v>
      </c>
      <c r="M38" s="536">
        <v>0</v>
      </c>
      <c r="N38" s="471">
        <v>4.0841677888618637</v>
      </c>
      <c r="O38" s="473">
        <f t="shared" si="0"/>
        <v>58.793900777669094</v>
      </c>
    </row>
    <row r="39" spans="2:15">
      <c r="B39" s="470">
        <f t="shared" si="1"/>
        <v>1971</v>
      </c>
      <c r="C39" s="533">
        <v>0</v>
      </c>
      <c r="D39" s="534">
        <v>1.6891442807326484</v>
      </c>
      <c r="E39" s="535">
        <v>0</v>
      </c>
      <c r="F39" s="535">
        <v>1.3357830633839796</v>
      </c>
      <c r="G39" s="535">
        <v>1.102021027291783</v>
      </c>
      <c r="H39" s="535">
        <v>0.1677495009831044</v>
      </c>
      <c r="I39" s="536">
        <v>0</v>
      </c>
      <c r="J39" s="537">
        <v>0</v>
      </c>
      <c r="K39" s="538">
        <v>0</v>
      </c>
      <c r="L39" s="535">
        <v>0</v>
      </c>
      <c r="M39" s="536">
        <v>0</v>
      </c>
      <c r="N39" s="471">
        <v>4.2946978723915157</v>
      </c>
      <c r="O39" s="473">
        <f t="shared" si="0"/>
        <v>63.088598650060611</v>
      </c>
    </row>
    <row r="40" spans="2:15">
      <c r="B40" s="470">
        <f t="shared" si="1"/>
        <v>1972</v>
      </c>
      <c r="C40" s="533">
        <v>0</v>
      </c>
      <c r="D40" s="534">
        <v>1.775126155635864</v>
      </c>
      <c r="E40" s="535">
        <v>0</v>
      </c>
      <c r="F40" s="535">
        <v>1.4037779253764076</v>
      </c>
      <c r="G40" s="535">
        <v>1.1581167884355363</v>
      </c>
      <c r="H40" s="535">
        <v>0.17628839062866511</v>
      </c>
      <c r="I40" s="536">
        <v>0</v>
      </c>
      <c r="J40" s="537">
        <v>0</v>
      </c>
      <c r="K40" s="538">
        <v>0</v>
      </c>
      <c r="L40" s="535">
        <v>0</v>
      </c>
      <c r="M40" s="536">
        <v>0</v>
      </c>
      <c r="N40" s="471">
        <v>4.5133092600764728</v>
      </c>
      <c r="O40" s="473">
        <f t="shared" si="0"/>
        <v>67.601907910137086</v>
      </c>
    </row>
    <row r="41" spans="2:15">
      <c r="B41" s="470">
        <f t="shared" si="1"/>
        <v>1973</v>
      </c>
      <c r="C41" s="533">
        <v>0</v>
      </c>
      <c r="D41" s="534">
        <v>1.8643947400905969</v>
      </c>
      <c r="E41" s="535">
        <v>0</v>
      </c>
      <c r="F41" s="535">
        <v>1.4743719323934836</v>
      </c>
      <c r="G41" s="535">
        <v>1.216356844224624</v>
      </c>
      <c r="H41" s="535">
        <v>0.18515368453313513</v>
      </c>
      <c r="I41" s="536">
        <v>0</v>
      </c>
      <c r="J41" s="537">
        <v>0</v>
      </c>
      <c r="K41" s="538">
        <v>0</v>
      </c>
      <c r="L41" s="535">
        <v>0</v>
      </c>
      <c r="M41" s="536">
        <v>0</v>
      </c>
      <c r="N41" s="471">
        <v>4.740277201241839</v>
      </c>
      <c r="O41" s="473">
        <f t="shared" si="0"/>
        <v>72.342185111378924</v>
      </c>
    </row>
    <row r="42" spans="2:15">
      <c r="B42" s="470">
        <f t="shared" si="1"/>
        <v>1974</v>
      </c>
      <c r="C42" s="533">
        <v>0</v>
      </c>
      <c r="D42" s="534">
        <v>1.9570617465698195</v>
      </c>
      <c r="E42" s="535">
        <v>0</v>
      </c>
      <c r="F42" s="535">
        <v>1.5476534271724551</v>
      </c>
      <c r="G42" s="535">
        <v>1.2768140774172756</v>
      </c>
      <c r="H42" s="535">
        <v>0.19435647690072691</v>
      </c>
      <c r="I42" s="536">
        <v>0</v>
      </c>
      <c r="J42" s="537">
        <v>0</v>
      </c>
      <c r="K42" s="538">
        <v>0</v>
      </c>
      <c r="L42" s="535">
        <v>0</v>
      </c>
      <c r="M42" s="536">
        <v>0</v>
      </c>
      <c r="N42" s="471">
        <v>4.9758857280602777</v>
      </c>
      <c r="O42" s="473">
        <f t="shared" si="0"/>
        <v>77.318070839439201</v>
      </c>
    </row>
    <row r="43" spans="2:15">
      <c r="B43" s="470">
        <f t="shared" si="1"/>
        <v>1975</v>
      </c>
      <c r="C43" s="533">
        <v>0</v>
      </c>
      <c r="D43" s="534">
        <v>2.0532424476997386</v>
      </c>
      <c r="E43" s="535">
        <v>0</v>
      </c>
      <c r="F43" s="535">
        <v>1.623713567836115</v>
      </c>
      <c r="G43" s="535">
        <v>1.3395636934647948</v>
      </c>
      <c r="H43" s="535">
        <v>0.20390821549569815</v>
      </c>
      <c r="I43" s="536">
        <v>0</v>
      </c>
      <c r="J43" s="537">
        <v>0</v>
      </c>
      <c r="K43" s="538">
        <v>0</v>
      </c>
      <c r="L43" s="535">
        <v>0</v>
      </c>
      <c r="M43" s="536">
        <v>0</v>
      </c>
      <c r="N43" s="471">
        <v>5.2204279244963461</v>
      </c>
      <c r="O43" s="473">
        <f t="shared" si="0"/>
        <v>82.53849876393555</v>
      </c>
    </row>
    <row r="44" spans="2:15">
      <c r="B44" s="470">
        <f t="shared" si="1"/>
        <v>1976</v>
      </c>
      <c r="C44" s="533">
        <v>0</v>
      </c>
      <c r="D44" s="534">
        <v>2.1530557851865759</v>
      </c>
      <c r="E44" s="535">
        <v>0</v>
      </c>
      <c r="F44" s="535">
        <v>1.7026464140326028</v>
      </c>
      <c r="G44" s="535">
        <v>1.4046832915768972</v>
      </c>
      <c r="H44" s="535">
        <v>0.21382071245990822</v>
      </c>
      <c r="I44" s="536">
        <v>0</v>
      </c>
      <c r="J44" s="537">
        <v>0</v>
      </c>
      <c r="K44" s="538">
        <v>0</v>
      </c>
      <c r="L44" s="535">
        <v>0</v>
      </c>
      <c r="M44" s="536">
        <v>0</v>
      </c>
      <c r="N44" s="471">
        <v>5.4742062032559842</v>
      </c>
      <c r="O44" s="473">
        <f t="shared" si="0"/>
        <v>88.012704967191539</v>
      </c>
    </row>
    <row r="45" spans="2:15">
      <c r="B45" s="470">
        <f t="shared" si="1"/>
        <v>1977</v>
      </c>
      <c r="C45" s="533">
        <v>0</v>
      </c>
      <c r="D45" s="534">
        <v>2.2566244819836259</v>
      </c>
      <c r="E45" s="535">
        <v>0</v>
      </c>
      <c r="F45" s="535">
        <v>1.7845490156376258</v>
      </c>
      <c r="G45" s="535">
        <v>1.4722529379010414</v>
      </c>
      <c r="H45" s="535">
        <v>0.22410615545216694</v>
      </c>
      <c r="I45" s="536">
        <v>0</v>
      </c>
      <c r="J45" s="537">
        <v>0</v>
      </c>
      <c r="K45" s="538">
        <v>0</v>
      </c>
      <c r="L45" s="535">
        <v>0</v>
      </c>
      <c r="M45" s="536">
        <v>0</v>
      </c>
      <c r="N45" s="471">
        <v>5.7375325909744594</v>
      </c>
      <c r="O45" s="473">
        <f t="shared" si="0"/>
        <v>93.750237558165992</v>
      </c>
    </row>
    <row r="46" spans="2:15">
      <c r="B46" s="470">
        <f t="shared" si="1"/>
        <v>1978</v>
      </c>
      <c r="C46" s="533">
        <v>0</v>
      </c>
      <c r="D46" s="534">
        <v>2.3640751577930073</v>
      </c>
      <c r="E46" s="535">
        <v>0</v>
      </c>
      <c r="F46" s="535">
        <v>1.8695215040937803</v>
      </c>
      <c r="G46" s="535">
        <v>1.5423552408773686</v>
      </c>
      <c r="H46" s="535">
        <v>0.23477711911875379</v>
      </c>
      <c r="I46" s="536">
        <v>0</v>
      </c>
      <c r="J46" s="537">
        <v>0</v>
      </c>
      <c r="K46" s="538">
        <v>0</v>
      </c>
      <c r="L46" s="535">
        <v>0</v>
      </c>
      <c r="M46" s="536">
        <v>0</v>
      </c>
      <c r="N46" s="471">
        <v>6.0107290218829101</v>
      </c>
      <c r="O46" s="473">
        <f t="shared" si="0"/>
        <v>99.760966580048901</v>
      </c>
    </row>
    <row r="47" spans="2:15">
      <c r="B47" s="470">
        <f t="shared" si="1"/>
        <v>1979</v>
      </c>
      <c r="C47" s="533">
        <v>0</v>
      </c>
      <c r="D47" s="534">
        <v>2.475538447999257</v>
      </c>
      <c r="E47" s="535">
        <v>0</v>
      </c>
      <c r="F47" s="535">
        <v>1.9576671864637807</v>
      </c>
      <c r="G47" s="535">
        <v>1.6150754288326188</v>
      </c>
      <c r="H47" s="535">
        <v>0.24584657690475381</v>
      </c>
      <c r="I47" s="536">
        <v>0</v>
      </c>
      <c r="J47" s="537">
        <v>0</v>
      </c>
      <c r="K47" s="538">
        <v>0</v>
      </c>
      <c r="L47" s="535">
        <v>0</v>
      </c>
      <c r="M47" s="536">
        <v>0</v>
      </c>
      <c r="N47" s="471">
        <v>6.2941276402004096</v>
      </c>
      <c r="O47" s="473">
        <f t="shared" si="0"/>
        <v>106.05509422024932</v>
      </c>
    </row>
    <row r="48" spans="2:15">
      <c r="B48" s="470">
        <f t="shared" si="1"/>
        <v>1980</v>
      </c>
      <c r="C48" s="533">
        <v>0</v>
      </c>
      <c r="D48" s="534">
        <v>2.592872253613125</v>
      </c>
      <c r="E48" s="535">
        <v>0</v>
      </c>
      <c r="F48" s="535">
        <v>2.0504552994090002</v>
      </c>
      <c r="G48" s="535">
        <v>1.6916256220124251</v>
      </c>
      <c r="H48" s="535">
        <v>0.25749903760019999</v>
      </c>
      <c r="I48" s="536">
        <v>0</v>
      </c>
      <c r="J48" s="537">
        <v>0</v>
      </c>
      <c r="K48" s="538">
        <v>0</v>
      </c>
      <c r="L48" s="535">
        <v>0</v>
      </c>
      <c r="M48" s="536">
        <v>0</v>
      </c>
      <c r="N48" s="471">
        <v>6.5924522126347505</v>
      </c>
      <c r="O48" s="473">
        <f t="shared" si="0"/>
        <v>112.64754643288407</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112.64754643288407</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112.64754643288407</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112.64754643288407</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112.64754643288407</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112.64754643288407</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112.64754643288407</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112.64754643288407</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112.64754643288407</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112.64754643288407</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112.64754643288407</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112.64754643288407</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112.64754643288407</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112.64754643288407</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112.64754643288407</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112.64754643288407</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112.64754643288407</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112.64754643288407</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112.64754643288407</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112.64754643288407</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112.64754643288407</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112.64754643288407</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112.64754643288407</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112.64754643288407</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112.64754643288407</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112.64754643288407</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112.64754643288407</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112.64754643288407</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112.64754643288407</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112.64754643288407</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112.64754643288407</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112.64754643288407</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112.64754643288407</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112.64754643288407</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112.64754643288407</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112.64754643288407</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112.64754643288407</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112.64754643288407</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112.64754643288407</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112.64754643288407</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112.64754643288407</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112.64754643288407</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112.64754643288407</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112.64754643288407</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112.64754643288407</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112.64754643288407</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112.64754643288407</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112.64754643288407</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112.64754643288407</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112.64754643288407</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112.64754643288407</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7" t="s">
        <v>52</v>
      </c>
      <c r="C2" s="867"/>
      <c r="D2" s="867"/>
      <c r="E2" s="867"/>
      <c r="F2" s="867"/>
      <c r="G2" s="867"/>
      <c r="H2" s="867"/>
    </row>
    <row r="3" spans="1:35" ht="13.5" thickBot="1">
      <c r="B3" s="867"/>
      <c r="C3" s="867"/>
      <c r="D3" s="867"/>
      <c r="E3" s="867"/>
      <c r="F3" s="867"/>
      <c r="G3" s="867"/>
      <c r="H3" s="867"/>
    </row>
    <row r="4" spans="1:35" ht="13.5" thickBot="1">
      <c r="P4" s="871" t="s">
        <v>242</v>
      </c>
      <c r="Q4" s="872"/>
      <c r="R4" s="873" t="s">
        <v>243</v>
      </c>
      <c r="S4" s="874"/>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8" t="s">
        <v>47</v>
      </c>
      <c r="E5" s="869"/>
      <c r="F5" s="869"/>
      <c r="G5" s="870"/>
      <c r="H5" s="869" t="s">
        <v>57</v>
      </c>
      <c r="I5" s="869"/>
      <c r="J5" s="869"/>
      <c r="K5" s="870"/>
      <c r="L5" s="135"/>
      <c r="M5" s="135"/>
      <c r="N5" s="135"/>
      <c r="O5" s="163"/>
      <c r="P5" s="207" t="s">
        <v>116</v>
      </c>
      <c r="Q5" s="208" t="s">
        <v>113</v>
      </c>
      <c r="R5" s="207" t="s">
        <v>116</v>
      </c>
      <c r="S5" s="208" t="s">
        <v>113</v>
      </c>
      <c r="V5" s="305" t="s">
        <v>118</v>
      </c>
      <c r="W5" s="306">
        <v>3</v>
      </c>
      <c r="AF5" s="858" t="s">
        <v>126</v>
      </c>
      <c r="AG5" s="858" t="s">
        <v>129</v>
      </c>
      <c r="AH5" s="858"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64" t="s">
        <v>125</v>
      </c>
      <c r="X6" s="866"/>
      <c r="Y6" s="866"/>
      <c r="Z6" s="866"/>
      <c r="AA6" s="866"/>
      <c r="AB6" s="866"/>
      <c r="AC6" s="866"/>
      <c r="AD6" s="866"/>
      <c r="AE6" s="866"/>
      <c r="AF6" s="859"/>
      <c r="AG6" s="859"/>
      <c r="AH6" s="859"/>
      <c r="AI6"/>
    </row>
    <row r="7" spans="1:35" ht="26.25" thickBot="1">
      <c r="B7" s="864" t="s">
        <v>133</v>
      </c>
      <c r="C7" s="865"/>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0"/>
      <c r="AG7" s="860"/>
      <c r="AH7" s="860"/>
      <c r="AI7"/>
    </row>
    <row r="8" spans="1:35" ht="25.5" customHeight="1">
      <c r="B8" s="861"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62"/>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84" t="s">
        <v>264</v>
      </c>
      <c r="P13" s="885"/>
      <c r="Q13" s="885"/>
      <c r="R13" s="885"/>
      <c r="S13" s="886"/>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77" t="s">
        <v>70</v>
      </c>
      <c r="C26" s="877"/>
      <c r="D26" s="877"/>
      <c r="E26" s="877"/>
      <c r="F26" s="877"/>
      <c r="G26" s="877"/>
      <c r="H26" s="877"/>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78"/>
      <c r="C27" s="878"/>
      <c r="D27" s="878"/>
      <c r="E27" s="878"/>
      <c r="F27" s="878"/>
      <c r="G27" s="878"/>
      <c r="H27" s="878"/>
      <c r="O27" s="84"/>
      <c r="P27" s="402"/>
      <c r="Q27" s="84"/>
      <c r="R27" s="84"/>
      <c r="S27" s="84"/>
      <c r="U27" s="171"/>
      <c r="V27" s="173"/>
    </row>
    <row r="28" spans="1:35">
      <c r="B28" s="878"/>
      <c r="C28" s="878"/>
      <c r="D28" s="878"/>
      <c r="E28" s="878"/>
      <c r="F28" s="878"/>
      <c r="G28" s="878"/>
      <c r="H28" s="878"/>
      <c r="O28" s="84"/>
      <c r="P28" s="402"/>
      <c r="Q28" s="84"/>
      <c r="R28" s="84"/>
      <c r="S28" s="84"/>
      <c r="V28" s="173"/>
    </row>
    <row r="29" spans="1:35">
      <c r="B29" s="878"/>
      <c r="C29" s="878"/>
      <c r="D29" s="878"/>
      <c r="E29" s="878"/>
      <c r="F29" s="878"/>
      <c r="G29" s="878"/>
      <c r="H29" s="878"/>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78"/>
      <c r="C30" s="878"/>
      <c r="D30" s="878"/>
      <c r="E30" s="878"/>
      <c r="F30" s="878"/>
      <c r="G30" s="878"/>
      <c r="H30" s="878"/>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79" t="s">
        <v>75</v>
      </c>
      <c r="D38" s="870"/>
      <c r="O38" s="394"/>
      <c r="P38" s="395"/>
      <c r="Q38" s="396"/>
      <c r="R38" s="84"/>
    </row>
    <row r="39" spans="2:18">
      <c r="B39" s="142">
        <v>35</v>
      </c>
      <c r="C39" s="882">
        <f>LN(2)/B39</f>
        <v>1.980420515885558E-2</v>
      </c>
      <c r="D39" s="883"/>
    </row>
    <row r="40" spans="2:18" ht="27">
      <c r="B40" s="364" t="s">
        <v>76</v>
      </c>
      <c r="C40" s="880" t="s">
        <v>77</v>
      </c>
      <c r="D40" s="881"/>
    </row>
    <row r="41" spans="2:18" ht="13.5" thickBot="1">
      <c r="B41" s="143">
        <v>0.05</v>
      </c>
      <c r="C41" s="875">
        <f>LN(2)/B41</f>
        <v>13.862943611198904</v>
      </c>
      <c r="D41" s="87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69">
        <f>Amnt_Deposited!C14</f>
        <v>12.83999982804</v>
      </c>
      <c r="D19" s="416">
        <f>Dry_Matter_Content!C6</f>
        <v>0.59</v>
      </c>
      <c r="E19" s="283">
        <f>MCF!R18</f>
        <v>1</v>
      </c>
      <c r="F19" s="130">
        <f>C19*D19*$K$6*DOCF*E19</f>
        <v>1.4393639807232841</v>
      </c>
      <c r="G19" s="65">
        <f t="shared" ref="G19:G50" si="0">F19*$K$12</f>
        <v>1.4393639807232841</v>
      </c>
      <c r="H19" s="65">
        <f>F19*(1-$K$12)</f>
        <v>0</v>
      </c>
      <c r="I19" s="65">
        <f t="shared" ref="I19:I50" si="1">G19+I18*$K$10</f>
        <v>1.4393639807232841</v>
      </c>
      <c r="J19" s="65">
        <f t="shared" ref="J19:J50" si="2">I18*(1-$K$10)+H19</f>
        <v>0</v>
      </c>
      <c r="K19" s="66">
        <f>J19*CH4_fraction*conv</f>
        <v>0</v>
      </c>
      <c r="O19" s="95">
        <f>Amnt_Deposited!B14</f>
        <v>2000</v>
      </c>
      <c r="P19" s="98">
        <f>Amnt_Deposited!C14</f>
        <v>12.83999982804</v>
      </c>
      <c r="Q19" s="283">
        <f>MCF!R18</f>
        <v>1</v>
      </c>
      <c r="R19" s="130">
        <f t="shared" ref="R19:R50" si="3">P19*$W$6*DOCF*Q19</f>
        <v>0.96299998710299994</v>
      </c>
      <c r="S19" s="65">
        <f>R19*$W$12</f>
        <v>0.96299998710299994</v>
      </c>
      <c r="T19" s="65">
        <f>R19*(1-$W$12)</f>
        <v>0</v>
      </c>
      <c r="U19" s="65">
        <f>S19+U18*$W$10</f>
        <v>0.96299998710299994</v>
      </c>
      <c r="V19" s="65">
        <f>U18*(1-$W$10)+T19</f>
        <v>0</v>
      </c>
      <c r="W19" s="66">
        <f>V19*CH4_fraction*conv</f>
        <v>0</v>
      </c>
    </row>
    <row r="20" spans="2:23">
      <c r="B20" s="96">
        <f>Amnt_Deposited!B15</f>
        <v>2001</v>
      </c>
      <c r="C20" s="770">
        <f>Amnt_Deposited!C15</f>
        <v>13.078738904880002</v>
      </c>
      <c r="D20" s="418">
        <f>Dry_Matter_Content!C7</f>
        <v>0.59</v>
      </c>
      <c r="E20" s="284">
        <f>MCF!R19</f>
        <v>1</v>
      </c>
      <c r="F20" s="67">
        <f t="shared" ref="F20:F50" si="4">C20*D20*$K$6*DOCF*E20</f>
        <v>1.466126631237048</v>
      </c>
      <c r="G20" s="67">
        <f t="shared" si="0"/>
        <v>1.466126631237048</v>
      </c>
      <c r="H20" s="67">
        <f t="shared" ref="H20:H50" si="5">F20*(1-$K$12)</f>
        <v>0</v>
      </c>
      <c r="I20" s="67">
        <f t="shared" si="1"/>
        <v>2.430961161057521</v>
      </c>
      <c r="J20" s="67">
        <f t="shared" si="2"/>
        <v>0.47452945090281123</v>
      </c>
      <c r="K20" s="100">
        <f>J20*CH4_fraction*conv</f>
        <v>0.31635296726854079</v>
      </c>
      <c r="M20" s="393"/>
      <c r="O20" s="96">
        <f>Amnt_Deposited!B15</f>
        <v>2001</v>
      </c>
      <c r="P20" s="99">
        <f>Amnt_Deposited!C15</f>
        <v>13.078738904880002</v>
      </c>
      <c r="Q20" s="284">
        <f>MCF!R19</f>
        <v>1</v>
      </c>
      <c r="R20" s="67">
        <f t="shared" si="3"/>
        <v>0.98090541786600005</v>
      </c>
      <c r="S20" s="67">
        <f>R20*$W$12</f>
        <v>0.98090541786600005</v>
      </c>
      <c r="T20" s="67">
        <f>R20*(1-$W$12)</f>
        <v>0</v>
      </c>
      <c r="U20" s="67">
        <f>S20+U19*$W$10</f>
        <v>1.6264236135532031</v>
      </c>
      <c r="V20" s="67">
        <f>U19*(1-$W$10)+T20</f>
        <v>0.31748179141579697</v>
      </c>
      <c r="W20" s="100">
        <f>V20*CH4_fraction*conv</f>
        <v>0.2116545276105313</v>
      </c>
    </row>
    <row r="21" spans="2:23">
      <c r="B21" s="96">
        <f>Amnt_Deposited!B16</f>
        <v>2002</v>
      </c>
      <c r="C21" s="770">
        <f>Amnt_Deposited!C16</f>
        <v>13.47254342874</v>
      </c>
      <c r="D21" s="418">
        <f>Dry_Matter_Content!C8</f>
        <v>0.59</v>
      </c>
      <c r="E21" s="284">
        <f>MCF!R20</f>
        <v>1</v>
      </c>
      <c r="F21" s="67">
        <f t="shared" si="4"/>
        <v>1.510272118361754</v>
      </c>
      <c r="G21" s="67">
        <f t="shared" si="0"/>
        <v>1.510272118361754</v>
      </c>
      <c r="H21" s="67">
        <f t="shared" si="5"/>
        <v>0</v>
      </c>
      <c r="I21" s="67">
        <f t="shared" si="1"/>
        <v>3.1397941157526827</v>
      </c>
      <c r="J21" s="67">
        <f t="shared" si="2"/>
        <v>0.80143916366659229</v>
      </c>
      <c r="K21" s="100">
        <f t="shared" ref="K21:K84" si="6">J21*CH4_fraction*conv</f>
        <v>0.53429277577772816</v>
      </c>
      <c r="O21" s="96">
        <f>Amnt_Deposited!B16</f>
        <v>2002</v>
      </c>
      <c r="P21" s="99">
        <f>Amnt_Deposited!C16</f>
        <v>13.47254342874</v>
      </c>
      <c r="Q21" s="284">
        <f>MCF!R20</f>
        <v>1</v>
      </c>
      <c r="R21" s="67">
        <f t="shared" si="3"/>
        <v>1.0104407571554999</v>
      </c>
      <c r="S21" s="67">
        <f t="shared" ref="S21:S84" si="7">R21*$W$12</f>
        <v>1.0104407571554999</v>
      </c>
      <c r="T21" s="67">
        <f t="shared" ref="T21:T84" si="8">R21*(1-$W$12)</f>
        <v>0</v>
      </c>
      <c r="U21" s="67">
        <f t="shared" ref="U21:U84" si="9">S21+U20*$W$10</f>
        <v>2.1006651086659338</v>
      </c>
      <c r="V21" s="67">
        <f t="shared" ref="V21:V84" si="10">U20*(1-$W$10)+T21</f>
        <v>0.53619926204276913</v>
      </c>
      <c r="W21" s="100">
        <f t="shared" ref="W21:W84" si="11">V21*CH4_fraction*conv</f>
        <v>0.35746617469517938</v>
      </c>
    </row>
    <row r="22" spans="2:23">
      <c r="B22" s="96">
        <f>Amnt_Deposited!B17</f>
        <v>2003</v>
      </c>
      <c r="C22" s="770">
        <f>Amnt_Deposited!C17</f>
        <v>14.535464734229999</v>
      </c>
      <c r="D22" s="418">
        <f>Dry_Matter_Content!C9</f>
        <v>0.59</v>
      </c>
      <c r="E22" s="284">
        <f>MCF!R21</f>
        <v>1</v>
      </c>
      <c r="F22" s="67">
        <f t="shared" si="4"/>
        <v>1.6294255967071827</v>
      </c>
      <c r="G22" s="67">
        <f t="shared" si="0"/>
        <v>1.6294255967071827</v>
      </c>
      <c r="H22" s="67">
        <f t="shared" si="5"/>
        <v>0</v>
      </c>
      <c r="I22" s="67">
        <f t="shared" si="1"/>
        <v>3.7340925329209504</v>
      </c>
      <c r="J22" s="67">
        <f t="shared" si="2"/>
        <v>1.035127179538915</v>
      </c>
      <c r="K22" s="100">
        <f t="shared" si="6"/>
        <v>0.69008478635927661</v>
      </c>
      <c r="N22" s="258"/>
      <c r="O22" s="96">
        <f>Amnt_Deposited!B17</f>
        <v>2003</v>
      </c>
      <c r="P22" s="99">
        <f>Amnt_Deposited!C17</f>
        <v>14.535464734229999</v>
      </c>
      <c r="Q22" s="284">
        <f>MCF!R21</f>
        <v>1</v>
      </c>
      <c r="R22" s="67">
        <f t="shared" si="3"/>
        <v>1.0901598550672498</v>
      </c>
      <c r="S22" s="67">
        <f t="shared" si="7"/>
        <v>1.0901598550672498</v>
      </c>
      <c r="T22" s="67">
        <f t="shared" si="8"/>
        <v>0</v>
      </c>
      <c r="U22" s="67">
        <f t="shared" si="9"/>
        <v>2.4982777874136599</v>
      </c>
      <c r="V22" s="67">
        <f t="shared" si="10"/>
        <v>0.69254717631952378</v>
      </c>
      <c r="W22" s="100">
        <f t="shared" si="11"/>
        <v>0.46169811754634915</v>
      </c>
    </row>
    <row r="23" spans="2:23">
      <c r="B23" s="96">
        <f>Amnt_Deposited!B18</f>
        <v>2004</v>
      </c>
      <c r="C23" s="770">
        <f>Amnt_Deposited!C18</f>
        <v>14.68296748875</v>
      </c>
      <c r="D23" s="418">
        <f>Dry_Matter_Content!C10</f>
        <v>0.59</v>
      </c>
      <c r="E23" s="284">
        <f>MCF!R22</f>
        <v>1</v>
      </c>
      <c r="F23" s="67">
        <f t="shared" si="4"/>
        <v>1.645960655488875</v>
      </c>
      <c r="G23" s="67">
        <f t="shared" si="0"/>
        <v>1.645960655488875</v>
      </c>
      <c r="H23" s="67">
        <f t="shared" si="5"/>
        <v>0</v>
      </c>
      <c r="I23" s="67">
        <f t="shared" si="1"/>
        <v>4.1489977340577839</v>
      </c>
      <c r="J23" s="67">
        <f t="shared" si="2"/>
        <v>1.2310554543520418</v>
      </c>
      <c r="K23" s="100">
        <f t="shared" si="6"/>
        <v>0.82070363623469444</v>
      </c>
      <c r="N23" s="258"/>
      <c r="O23" s="96">
        <f>Amnt_Deposited!B18</f>
        <v>2004</v>
      </c>
      <c r="P23" s="99">
        <f>Amnt_Deposited!C18</f>
        <v>14.68296748875</v>
      </c>
      <c r="Q23" s="284">
        <f>MCF!R22</f>
        <v>1</v>
      </c>
      <c r="R23" s="67">
        <f t="shared" si="3"/>
        <v>1.1012225616562499</v>
      </c>
      <c r="S23" s="67">
        <f t="shared" si="7"/>
        <v>1.1012225616562499</v>
      </c>
      <c r="T23" s="67">
        <f t="shared" si="8"/>
        <v>0</v>
      </c>
      <c r="U23" s="67">
        <f t="shared" si="9"/>
        <v>2.7758682431251893</v>
      </c>
      <c r="V23" s="67">
        <f t="shared" si="10"/>
        <v>0.82363210594472025</v>
      </c>
      <c r="W23" s="100">
        <f t="shared" si="11"/>
        <v>0.54908807062981346</v>
      </c>
    </row>
    <row r="24" spans="2:23">
      <c r="B24" s="96">
        <f>Amnt_Deposited!B19</f>
        <v>2005</v>
      </c>
      <c r="C24" s="770">
        <f>Amnt_Deposited!C19</f>
        <v>15.0827314143</v>
      </c>
      <c r="D24" s="418">
        <f>Dry_Matter_Content!C11</f>
        <v>0.59</v>
      </c>
      <c r="E24" s="284">
        <f>MCF!R23</f>
        <v>1</v>
      </c>
      <c r="F24" s="67">
        <f t="shared" si="4"/>
        <v>1.6907741915430299</v>
      </c>
      <c r="G24" s="67">
        <f t="shared" si="0"/>
        <v>1.6907741915430299</v>
      </c>
      <c r="H24" s="67">
        <f t="shared" si="5"/>
        <v>0</v>
      </c>
      <c r="I24" s="67">
        <f t="shared" si="1"/>
        <v>4.4719305436384067</v>
      </c>
      <c r="J24" s="67">
        <f t="shared" si="2"/>
        <v>1.3678413819624069</v>
      </c>
      <c r="K24" s="100">
        <f t="shared" si="6"/>
        <v>0.91189425464160456</v>
      </c>
      <c r="N24" s="258"/>
      <c r="O24" s="96">
        <f>Amnt_Deposited!B19</f>
        <v>2005</v>
      </c>
      <c r="P24" s="99">
        <f>Amnt_Deposited!C19</f>
        <v>15.0827314143</v>
      </c>
      <c r="Q24" s="284">
        <f>MCF!R23</f>
        <v>1</v>
      </c>
      <c r="R24" s="67">
        <f t="shared" si="3"/>
        <v>1.1312048560724999</v>
      </c>
      <c r="S24" s="67">
        <f t="shared" si="7"/>
        <v>1.1312048560724999</v>
      </c>
      <c r="T24" s="67">
        <f t="shared" si="8"/>
        <v>0</v>
      </c>
      <c r="U24" s="67">
        <f t="shared" si="9"/>
        <v>2.9919249845930462</v>
      </c>
      <c r="V24" s="67">
        <f t="shared" si="10"/>
        <v>0.91514811460464318</v>
      </c>
      <c r="W24" s="100">
        <f t="shared" si="11"/>
        <v>0.61009874306976208</v>
      </c>
    </row>
    <row r="25" spans="2:23">
      <c r="B25" s="96">
        <f>Amnt_Deposited!B20</f>
        <v>2006</v>
      </c>
      <c r="C25" s="770">
        <f>Amnt_Deposited!C20</f>
        <v>15.387477671280001</v>
      </c>
      <c r="D25" s="418">
        <f>Dry_Matter_Content!C12</f>
        <v>0.59</v>
      </c>
      <c r="E25" s="284">
        <f>MCF!R24</f>
        <v>1</v>
      </c>
      <c r="F25" s="67">
        <f t="shared" si="4"/>
        <v>1.7249362469504881</v>
      </c>
      <c r="G25" s="67">
        <f t="shared" si="0"/>
        <v>1.7249362469504881</v>
      </c>
      <c r="H25" s="67">
        <f t="shared" si="5"/>
        <v>0</v>
      </c>
      <c r="I25" s="67">
        <f t="shared" si="1"/>
        <v>4.7225609348303665</v>
      </c>
      <c r="J25" s="67">
        <f t="shared" si="2"/>
        <v>1.4743058557585282</v>
      </c>
      <c r="K25" s="100">
        <f t="shared" si="6"/>
        <v>0.98287057050568549</v>
      </c>
      <c r="N25" s="258"/>
      <c r="O25" s="96">
        <f>Amnt_Deposited!B20</f>
        <v>2006</v>
      </c>
      <c r="P25" s="99">
        <f>Amnt_Deposited!C20</f>
        <v>15.387477671280001</v>
      </c>
      <c r="Q25" s="284">
        <f>MCF!R24</f>
        <v>1</v>
      </c>
      <c r="R25" s="67">
        <f t="shared" si="3"/>
        <v>1.1540608253460001</v>
      </c>
      <c r="S25" s="67">
        <f t="shared" si="7"/>
        <v>1.1540608253460001</v>
      </c>
      <c r="T25" s="67">
        <f t="shared" si="8"/>
        <v>0</v>
      </c>
      <c r="U25" s="67">
        <f t="shared" si="9"/>
        <v>3.1596081187535905</v>
      </c>
      <c r="V25" s="67">
        <f t="shared" si="10"/>
        <v>0.98637769118545604</v>
      </c>
      <c r="W25" s="100">
        <f t="shared" si="11"/>
        <v>0.65758512745697062</v>
      </c>
    </row>
    <row r="26" spans="2:23">
      <c r="B26" s="96">
        <f>Amnt_Deposited!B21</f>
        <v>2007</v>
      </c>
      <c r="C26" s="770">
        <f>Amnt_Deposited!C21</f>
        <v>15.691739915939998</v>
      </c>
      <c r="D26" s="418">
        <f>Dry_Matter_Content!C13</f>
        <v>0.59</v>
      </c>
      <c r="E26" s="284">
        <f>MCF!R25</f>
        <v>1</v>
      </c>
      <c r="F26" s="67">
        <f t="shared" si="4"/>
        <v>1.7590440445768736</v>
      </c>
      <c r="G26" s="67">
        <f t="shared" si="0"/>
        <v>1.7590440445768736</v>
      </c>
      <c r="H26" s="67">
        <f t="shared" si="5"/>
        <v>0</v>
      </c>
      <c r="I26" s="67">
        <f t="shared" si="1"/>
        <v>4.9246713078184765</v>
      </c>
      <c r="J26" s="67">
        <f t="shared" si="2"/>
        <v>1.5569336715887634</v>
      </c>
      <c r="K26" s="100">
        <f t="shared" si="6"/>
        <v>1.0379557810591755</v>
      </c>
      <c r="N26" s="258"/>
      <c r="O26" s="96">
        <f>Amnt_Deposited!B21</f>
        <v>2007</v>
      </c>
      <c r="P26" s="99">
        <f>Amnt_Deposited!C21</f>
        <v>15.691739915939998</v>
      </c>
      <c r="Q26" s="284">
        <f>MCF!R25</f>
        <v>1</v>
      </c>
      <c r="R26" s="67">
        <f t="shared" si="3"/>
        <v>1.1768804936954997</v>
      </c>
      <c r="S26" s="67">
        <f t="shared" si="7"/>
        <v>1.1768804936954997</v>
      </c>
      <c r="T26" s="67">
        <f t="shared" si="8"/>
        <v>0</v>
      </c>
      <c r="U26" s="67">
        <f t="shared" si="9"/>
        <v>3.2948291533129863</v>
      </c>
      <c r="V26" s="67">
        <f t="shared" si="10"/>
        <v>1.0416594591361039</v>
      </c>
      <c r="W26" s="100">
        <f t="shared" si="11"/>
        <v>0.69443963942406928</v>
      </c>
    </row>
    <row r="27" spans="2:23">
      <c r="B27" s="96">
        <f>Amnt_Deposited!B22</f>
        <v>2008</v>
      </c>
      <c r="C27" s="770">
        <f>Amnt_Deposited!C22</f>
        <v>15.993642600540001</v>
      </c>
      <c r="D27" s="418">
        <f>Dry_Matter_Content!C14</f>
        <v>0.59</v>
      </c>
      <c r="E27" s="284">
        <f>MCF!R26</f>
        <v>1</v>
      </c>
      <c r="F27" s="67">
        <f t="shared" si="4"/>
        <v>1.7928873355205341</v>
      </c>
      <c r="G27" s="67">
        <f t="shared" si="0"/>
        <v>1.7928873355205341</v>
      </c>
      <c r="H27" s="67">
        <f t="shared" si="5"/>
        <v>0</v>
      </c>
      <c r="I27" s="67">
        <f t="shared" si="1"/>
        <v>5.0939932332878071</v>
      </c>
      <c r="J27" s="67">
        <f t="shared" si="2"/>
        <v>1.6235654100512031</v>
      </c>
      <c r="K27" s="100">
        <f t="shared" si="6"/>
        <v>1.0823769400341354</v>
      </c>
      <c r="N27" s="258"/>
      <c r="O27" s="96">
        <f>Amnt_Deposited!B22</f>
        <v>2008</v>
      </c>
      <c r="P27" s="99">
        <f>Amnt_Deposited!C22</f>
        <v>15.993642600540001</v>
      </c>
      <c r="Q27" s="284">
        <f>MCF!R26</f>
        <v>1</v>
      </c>
      <c r="R27" s="67">
        <f t="shared" si="3"/>
        <v>1.1995231950405001</v>
      </c>
      <c r="S27" s="67">
        <f t="shared" si="7"/>
        <v>1.1995231950405001</v>
      </c>
      <c r="T27" s="67">
        <f t="shared" si="8"/>
        <v>0</v>
      </c>
      <c r="U27" s="67">
        <f t="shared" si="9"/>
        <v>3.4081132247688277</v>
      </c>
      <c r="V27" s="67">
        <f t="shared" si="10"/>
        <v>1.0862391235846587</v>
      </c>
      <c r="W27" s="100">
        <f t="shared" si="11"/>
        <v>0.72415941572310571</v>
      </c>
    </row>
    <row r="28" spans="2:23">
      <c r="B28" s="96">
        <f>Amnt_Deposited!B23</f>
        <v>2009</v>
      </c>
      <c r="C28" s="770">
        <f>Amnt_Deposited!C23</f>
        <v>16.290916917329998</v>
      </c>
      <c r="D28" s="418">
        <f>Dry_Matter_Content!C15</f>
        <v>0.59</v>
      </c>
      <c r="E28" s="284">
        <f>MCF!R27</f>
        <v>1</v>
      </c>
      <c r="F28" s="67">
        <f t="shared" si="4"/>
        <v>1.8262117864326926</v>
      </c>
      <c r="G28" s="67">
        <f t="shared" si="0"/>
        <v>1.8262117864326926</v>
      </c>
      <c r="H28" s="67">
        <f t="shared" si="5"/>
        <v>0</v>
      </c>
      <c r="I28" s="67">
        <f t="shared" si="1"/>
        <v>5.2408175650754103</v>
      </c>
      <c r="J28" s="67">
        <f t="shared" si="2"/>
        <v>1.6793874546450891</v>
      </c>
      <c r="K28" s="100">
        <f t="shared" si="6"/>
        <v>1.1195916364300593</v>
      </c>
      <c r="N28" s="258"/>
      <c r="O28" s="96">
        <f>Amnt_Deposited!B23</f>
        <v>2009</v>
      </c>
      <c r="P28" s="99">
        <f>Amnt_Deposited!C23</f>
        <v>16.290916917329998</v>
      </c>
      <c r="Q28" s="284">
        <f>MCF!R27</f>
        <v>1</v>
      </c>
      <c r="R28" s="67">
        <f t="shared" si="3"/>
        <v>1.2218187687997497</v>
      </c>
      <c r="S28" s="67">
        <f t="shared" si="7"/>
        <v>1.2218187687997497</v>
      </c>
      <c r="T28" s="67">
        <f t="shared" si="8"/>
        <v>0</v>
      </c>
      <c r="U28" s="67">
        <f t="shared" si="9"/>
        <v>3.5063453825214612</v>
      </c>
      <c r="V28" s="67">
        <f t="shared" si="10"/>
        <v>1.123586611047116</v>
      </c>
      <c r="W28" s="100">
        <f t="shared" si="11"/>
        <v>0.74905774069807729</v>
      </c>
    </row>
    <row r="29" spans="2:23">
      <c r="B29" s="96">
        <f>Amnt_Deposited!B24</f>
        <v>2010</v>
      </c>
      <c r="C29" s="770">
        <f>Amnt_Deposited!C24</f>
        <v>18.957552543600002</v>
      </c>
      <c r="D29" s="418">
        <f>Dry_Matter_Content!C16</f>
        <v>0.59</v>
      </c>
      <c r="E29" s="284">
        <f>MCF!R28</f>
        <v>1</v>
      </c>
      <c r="F29" s="67">
        <f t="shared" si="4"/>
        <v>2.12514164013756</v>
      </c>
      <c r="G29" s="67">
        <f t="shared" si="0"/>
        <v>2.12514164013756</v>
      </c>
      <c r="H29" s="67">
        <f t="shared" si="5"/>
        <v>0</v>
      </c>
      <c r="I29" s="67">
        <f t="shared" si="1"/>
        <v>5.6381667116232963</v>
      </c>
      <c r="J29" s="67">
        <f t="shared" si="2"/>
        <v>1.727792493589674</v>
      </c>
      <c r="K29" s="100">
        <f t="shared" si="6"/>
        <v>1.1518616623931159</v>
      </c>
      <c r="O29" s="96">
        <f>Amnt_Deposited!B24</f>
        <v>2010</v>
      </c>
      <c r="P29" s="99">
        <f>Amnt_Deposited!C24</f>
        <v>18.957552543600002</v>
      </c>
      <c r="Q29" s="284">
        <f>MCF!R28</f>
        <v>1</v>
      </c>
      <c r="R29" s="67">
        <f t="shared" si="3"/>
        <v>1.42181644077</v>
      </c>
      <c r="S29" s="67">
        <f t="shared" si="7"/>
        <v>1.42181644077</v>
      </c>
      <c r="T29" s="67">
        <f t="shared" si="8"/>
        <v>0</v>
      </c>
      <c r="U29" s="67">
        <f t="shared" si="9"/>
        <v>3.7721900389986374</v>
      </c>
      <c r="V29" s="67">
        <f t="shared" si="10"/>
        <v>1.1559717842928239</v>
      </c>
      <c r="W29" s="100">
        <f t="shared" si="11"/>
        <v>0.77064785619521592</v>
      </c>
    </row>
    <row r="30" spans="2:23">
      <c r="B30" s="96">
        <f>Amnt_Deposited!B25</f>
        <v>2011</v>
      </c>
      <c r="C30" s="99">
        <f>Amnt_Deposited!C25</f>
        <v>19.609002875549997</v>
      </c>
      <c r="D30" s="418">
        <f>Dry_Matter_Content!C17</f>
        <v>0.59</v>
      </c>
      <c r="E30" s="284">
        <f>MCF!R29</f>
        <v>1</v>
      </c>
      <c r="F30" s="67">
        <f t="shared" si="4"/>
        <v>2.1981692223491547</v>
      </c>
      <c r="G30" s="67">
        <f t="shared" si="0"/>
        <v>2.1981692223491547</v>
      </c>
      <c r="H30" s="67">
        <f t="shared" si="5"/>
        <v>0</v>
      </c>
      <c r="I30" s="67">
        <f t="shared" si="1"/>
        <v>5.9775453920410921</v>
      </c>
      <c r="J30" s="67">
        <f t="shared" si="2"/>
        <v>1.8587905419313591</v>
      </c>
      <c r="K30" s="100">
        <f t="shared" si="6"/>
        <v>1.2391936946209059</v>
      </c>
      <c r="O30" s="96">
        <f>Amnt_Deposited!B25</f>
        <v>2011</v>
      </c>
      <c r="P30" s="99">
        <f>Amnt_Deposited!C25</f>
        <v>19.609002875549997</v>
      </c>
      <c r="Q30" s="284">
        <f>MCF!R29</f>
        <v>1</v>
      </c>
      <c r="R30" s="67">
        <f t="shared" si="3"/>
        <v>1.4706752156662497</v>
      </c>
      <c r="S30" s="67">
        <f t="shared" si="7"/>
        <v>1.4706752156662497</v>
      </c>
      <c r="T30" s="67">
        <f t="shared" si="8"/>
        <v>0</v>
      </c>
      <c r="U30" s="67">
        <f t="shared" si="9"/>
        <v>3.9992498162629966</v>
      </c>
      <c r="V30" s="67">
        <f t="shared" si="10"/>
        <v>1.2436154384018907</v>
      </c>
      <c r="W30" s="100">
        <f t="shared" si="11"/>
        <v>0.82907695893459377</v>
      </c>
    </row>
    <row r="31" spans="2:23">
      <c r="B31" s="96">
        <f>Amnt_Deposited!B26</f>
        <v>2012</v>
      </c>
      <c r="C31" s="99">
        <f>Amnt_Deposited!C26</f>
        <v>20.131554676530001</v>
      </c>
      <c r="D31" s="418">
        <f>Dry_Matter_Content!C18</f>
        <v>0.59</v>
      </c>
      <c r="E31" s="284">
        <f>MCF!R30</f>
        <v>1</v>
      </c>
      <c r="F31" s="67">
        <f t="shared" si="4"/>
        <v>2.2567472792390131</v>
      </c>
      <c r="G31" s="67">
        <f t="shared" si="0"/>
        <v>2.2567472792390131</v>
      </c>
      <c r="H31" s="67">
        <f t="shared" si="5"/>
        <v>0</v>
      </c>
      <c r="I31" s="67">
        <f t="shared" si="1"/>
        <v>6.2636157816121214</v>
      </c>
      <c r="J31" s="67">
        <f t="shared" si="2"/>
        <v>1.9706768896679836</v>
      </c>
      <c r="K31" s="100">
        <f t="shared" si="6"/>
        <v>1.3137845931119889</v>
      </c>
      <c r="O31" s="96">
        <f>Amnt_Deposited!B26</f>
        <v>2012</v>
      </c>
      <c r="P31" s="99">
        <f>Amnt_Deposited!C26</f>
        <v>20.131554676530001</v>
      </c>
      <c r="Q31" s="284">
        <f>MCF!R30</f>
        <v>1</v>
      </c>
      <c r="R31" s="67">
        <f t="shared" si="3"/>
        <v>1.5098666007397501</v>
      </c>
      <c r="S31" s="67">
        <f t="shared" si="7"/>
        <v>1.5098666007397501</v>
      </c>
      <c r="T31" s="67">
        <f t="shared" si="8"/>
        <v>0</v>
      </c>
      <c r="U31" s="67">
        <f t="shared" si="9"/>
        <v>4.1906439216851847</v>
      </c>
      <c r="V31" s="67">
        <f t="shared" si="10"/>
        <v>1.3184724953175626</v>
      </c>
      <c r="W31" s="100">
        <f t="shared" si="11"/>
        <v>0.8789816635450417</v>
      </c>
    </row>
    <row r="32" spans="2:23">
      <c r="B32" s="96">
        <f>Amnt_Deposited!B27</f>
        <v>2013</v>
      </c>
      <c r="C32" s="99">
        <f>Amnt_Deposited!C27</f>
        <v>20.665238760870004</v>
      </c>
      <c r="D32" s="418">
        <f>Dry_Matter_Content!C19</f>
        <v>0.59</v>
      </c>
      <c r="E32" s="284">
        <f>MCF!R31</f>
        <v>1</v>
      </c>
      <c r="F32" s="67">
        <f t="shared" si="4"/>
        <v>2.3165732650935271</v>
      </c>
      <c r="G32" s="67">
        <f t="shared" si="0"/>
        <v>2.3165732650935271</v>
      </c>
      <c r="H32" s="67">
        <f t="shared" si="5"/>
        <v>0</v>
      </c>
      <c r="I32" s="67">
        <f t="shared" si="1"/>
        <v>6.515200484173322</v>
      </c>
      <c r="J32" s="67">
        <f t="shared" si="2"/>
        <v>2.064988562532327</v>
      </c>
      <c r="K32" s="100">
        <f t="shared" si="6"/>
        <v>1.3766590416882178</v>
      </c>
      <c r="O32" s="96">
        <f>Amnt_Deposited!B27</f>
        <v>2013</v>
      </c>
      <c r="P32" s="99">
        <f>Amnt_Deposited!C27</f>
        <v>20.665238760870004</v>
      </c>
      <c r="Q32" s="284">
        <f>MCF!R31</f>
        <v>1</v>
      </c>
      <c r="R32" s="67">
        <f t="shared" si="3"/>
        <v>1.5498929070652503</v>
      </c>
      <c r="S32" s="67">
        <f t="shared" si="7"/>
        <v>1.5498929070652503</v>
      </c>
      <c r="T32" s="67">
        <f t="shared" si="8"/>
        <v>0</v>
      </c>
      <c r="U32" s="67">
        <f t="shared" si="9"/>
        <v>4.3589655335682354</v>
      </c>
      <c r="V32" s="67">
        <f t="shared" si="10"/>
        <v>1.3815712951821997</v>
      </c>
      <c r="W32" s="100">
        <f t="shared" si="11"/>
        <v>0.92104753012146645</v>
      </c>
    </row>
    <row r="33" spans="2:23">
      <c r="B33" s="96">
        <f>Amnt_Deposited!B28</f>
        <v>2014</v>
      </c>
      <c r="C33" s="99">
        <f>Amnt_Deposited!C28</f>
        <v>21.188819088029998</v>
      </c>
      <c r="D33" s="418">
        <f>Dry_Matter_Content!C20</f>
        <v>0.59</v>
      </c>
      <c r="E33" s="284">
        <f>MCF!R32</f>
        <v>1</v>
      </c>
      <c r="F33" s="67">
        <f t="shared" si="4"/>
        <v>2.3752666197681624</v>
      </c>
      <c r="G33" s="67">
        <f t="shared" si="0"/>
        <v>2.3752666197681624</v>
      </c>
      <c r="H33" s="67">
        <f t="shared" si="5"/>
        <v>0</v>
      </c>
      <c r="I33" s="67">
        <f t="shared" si="1"/>
        <v>6.7425361082506434</v>
      </c>
      <c r="J33" s="67">
        <f t="shared" si="2"/>
        <v>2.147930995690841</v>
      </c>
      <c r="K33" s="100">
        <f t="shared" si="6"/>
        <v>1.4319539971272273</v>
      </c>
      <c r="O33" s="96">
        <f>Amnt_Deposited!B28</f>
        <v>2014</v>
      </c>
      <c r="P33" s="99">
        <f>Amnt_Deposited!C28</f>
        <v>21.188819088029998</v>
      </c>
      <c r="Q33" s="284">
        <f>MCF!R32</f>
        <v>1</v>
      </c>
      <c r="R33" s="67">
        <f t="shared" si="3"/>
        <v>1.5891614316022498</v>
      </c>
      <c r="S33" s="67">
        <f t="shared" si="7"/>
        <v>1.5891614316022498</v>
      </c>
      <c r="T33" s="67">
        <f t="shared" si="8"/>
        <v>0</v>
      </c>
      <c r="U33" s="67">
        <f t="shared" si="9"/>
        <v>4.5110634087314745</v>
      </c>
      <c r="V33" s="67">
        <f t="shared" si="10"/>
        <v>1.4370635564390106</v>
      </c>
      <c r="W33" s="100">
        <f t="shared" si="11"/>
        <v>0.95804237095934042</v>
      </c>
    </row>
    <row r="34" spans="2:23">
      <c r="B34" s="96">
        <f>Amnt_Deposited!B29</f>
        <v>2015</v>
      </c>
      <c r="C34" s="99">
        <f>Amnt_Deposited!C29</f>
        <v>21.713669947530001</v>
      </c>
      <c r="D34" s="418">
        <f>Dry_Matter_Content!C21</f>
        <v>0.59</v>
      </c>
      <c r="E34" s="284">
        <f>MCF!R33</f>
        <v>1</v>
      </c>
      <c r="F34" s="67">
        <f t="shared" si="4"/>
        <v>2.4341024011181132</v>
      </c>
      <c r="G34" s="67">
        <f t="shared" si="0"/>
        <v>2.4341024011181132</v>
      </c>
      <c r="H34" s="67">
        <f t="shared" si="5"/>
        <v>0</v>
      </c>
      <c r="I34" s="67">
        <f t="shared" si="1"/>
        <v>6.9537595155976453</v>
      </c>
      <c r="J34" s="67">
        <f t="shared" si="2"/>
        <v>2.2228789937711118</v>
      </c>
      <c r="K34" s="100">
        <f t="shared" si="6"/>
        <v>1.4819193291807411</v>
      </c>
      <c r="O34" s="96">
        <f>Amnt_Deposited!B29</f>
        <v>2015</v>
      </c>
      <c r="P34" s="99">
        <f>Amnt_Deposited!C29</f>
        <v>21.713669947530001</v>
      </c>
      <c r="Q34" s="284">
        <f>MCF!R33</f>
        <v>1</v>
      </c>
      <c r="R34" s="67">
        <f t="shared" si="3"/>
        <v>1.6285252460647499</v>
      </c>
      <c r="S34" s="67">
        <f t="shared" si="7"/>
        <v>1.6285252460647499</v>
      </c>
      <c r="T34" s="67">
        <f t="shared" si="8"/>
        <v>0</v>
      </c>
      <c r="U34" s="67">
        <f t="shared" si="9"/>
        <v>4.6523814778753199</v>
      </c>
      <c r="V34" s="67">
        <f t="shared" si="10"/>
        <v>1.4872071769209045</v>
      </c>
      <c r="W34" s="100">
        <f t="shared" si="11"/>
        <v>0.99147145128060299</v>
      </c>
    </row>
    <row r="35" spans="2:23">
      <c r="B35" s="96">
        <f>Amnt_Deposited!B30</f>
        <v>2016</v>
      </c>
      <c r="C35" s="99">
        <f>Amnt_Deposited!C30</f>
        <v>22.23479996232</v>
      </c>
      <c r="D35" s="418">
        <f>Dry_Matter_Content!C22</f>
        <v>0.59</v>
      </c>
      <c r="E35" s="284">
        <f>MCF!R34</f>
        <v>1</v>
      </c>
      <c r="F35" s="67">
        <f t="shared" si="4"/>
        <v>2.4925210757760721</v>
      </c>
      <c r="G35" s="67">
        <f t="shared" si="0"/>
        <v>2.4925210757760721</v>
      </c>
      <c r="H35" s="67">
        <f t="shared" si="5"/>
        <v>0</v>
      </c>
      <c r="I35" s="67">
        <f t="shared" si="1"/>
        <v>7.1537654743922499</v>
      </c>
      <c r="J35" s="67">
        <f t="shared" si="2"/>
        <v>2.2925151169814666</v>
      </c>
      <c r="K35" s="100">
        <f t="shared" si="6"/>
        <v>1.5283434113209777</v>
      </c>
      <c r="O35" s="96">
        <f>Amnt_Deposited!B30</f>
        <v>2016</v>
      </c>
      <c r="P35" s="99">
        <f>Amnt_Deposited!C30</f>
        <v>22.23479996232</v>
      </c>
      <c r="Q35" s="284">
        <f>MCF!R34</f>
        <v>1</v>
      </c>
      <c r="R35" s="67">
        <f t="shared" si="3"/>
        <v>1.6676099971739999</v>
      </c>
      <c r="S35" s="67">
        <f t="shared" si="7"/>
        <v>1.6676099971739999</v>
      </c>
      <c r="T35" s="67">
        <f t="shared" si="8"/>
        <v>0</v>
      </c>
      <c r="U35" s="67">
        <f t="shared" si="9"/>
        <v>4.7861945635987402</v>
      </c>
      <c r="V35" s="67">
        <f t="shared" si="10"/>
        <v>1.5337969114505796</v>
      </c>
      <c r="W35" s="100">
        <f t="shared" si="11"/>
        <v>1.0225312743003863</v>
      </c>
    </row>
    <row r="36" spans="2:23">
      <c r="B36" s="96">
        <f>Amnt_Deposited!B31</f>
        <v>2017</v>
      </c>
      <c r="C36" s="99">
        <f>Amnt_Deposited!C31</f>
        <v>21.929072450246775</v>
      </c>
      <c r="D36" s="418">
        <f>Dry_Matter_Content!C23</f>
        <v>0.59</v>
      </c>
      <c r="E36" s="284">
        <f>MCF!R35</f>
        <v>1</v>
      </c>
      <c r="F36" s="67">
        <f t="shared" si="4"/>
        <v>2.4582490216726631</v>
      </c>
      <c r="G36" s="67">
        <f t="shared" si="0"/>
        <v>2.4582490216726631</v>
      </c>
      <c r="H36" s="67">
        <f t="shared" si="5"/>
        <v>0</v>
      </c>
      <c r="I36" s="67">
        <f t="shared" si="1"/>
        <v>7.2535614237954436</v>
      </c>
      <c r="J36" s="67">
        <f t="shared" si="2"/>
        <v>2.3584530722694699</v>
      </c>
      <c r="K36" s="100">
        <f t="shared" si="6"/>
        <v>1.5723020481796466</v>
      </c>
      <c r="O36" s="96">
        <f>Amnt_Deposited!B31</f>
        <v>2017</v>
      </c>
      <c r="P36" s="99">
        <f>Amnt_Deposited!C31</f>
        <v>21.929072450246775</v>
      </c>
      <c r="Q36" s="284">
        <f>MCF!R35</f>
        <v>1</v>
      </c>
      <c r="R36" s="67">
        <f t="shared" si="3"/>
        <v>1.6446804337685081</v>
      </c>
      <c r="S36" s="67">
        <f t="shared" si="7"/>
        <v>1.6446804337685081</v>
      </c>
      <c r="T36" s="67">
        <f t="shared" si="8"/>
        <v>0</v>
      </c>
      <c r="U36" s="67">
        <f t="shared" si="9"/>
        <v>4.8529625939755423</v>
      </c>
      <c r="V36" s="67">
        <f t="shared" si="10"/>
        <v>1.577912403391706</v>
      </c>
      <c r="W36" s="100">
        <f t="shared" si="11"/>
        <v>1.0519416022611372</v>
      </c>
    </row>
    <row r="37" spans="2:23">
      <c r="B37" s="96">
        <f>Amnt_Deposited!B32</f>
        <v>2018</v>
      </c>
      <c r="C37" s="99">
        <f>Amnt_Deposited!C32</f>
        <v>23.036210064009815</v>
      </c>
      <c r="D37" s="418">
        <f>Dry_Matter_Content!C24</f>
        <v>0.59</v>
      </c>
      <c r="E37" s="284">
        <f>MCF!R36</f>
        <v>1</v>
      </c>
      <c r="F37" s="67">
        <f t="shared" si="4"/>
        <v>2.5823591481755002</v>
      </c>
      <c r="G37" s="67">
        <f t="shared" si="0"/>
        <v>2.5823591481755002</v>
      </c>
      <c r="H37" s="67">
        <f t="shared" si="5"/>
        <v>0</v>
      </c>
      <c r="I37" s="67">
        <f t="shared" si="1"/>
        <v>7.4445667756963996</v>
      </c>
      <c r="J37" s="67">
        <f t="shared" si="2"/>
        <v>2.3913537962745441</v>
      </c>
      <c r="K37" s="100">
        <f t="shared" si="6"/>
        <v>1.5942358641830294</v>
      </c>
      <c r="O37" s="96">
        <f>Amnt_Deposited!B32</f>
        <v>2018</v>
      </c>
      <c r="P37" s="99">
        <f>Amnt_Deposited!C32</f>
        <v>23.036210064009815</v>
      </c>
      <c r="Q37" s="284">
        <f>MCF!R36</f>
        <v>1</v>
      </c>
      <c r="R37" s="67">
        <f t="shared" si="3"/>
        <v>1.727715754800736</v>
      </c>
      <c r="S37" s="67">
        <f t="shared" si="7"/>
        <v>1.727715754800736</v>
      </c>
      <c r="T37" s="67">
        <f t="shared" si="8"/>
        <v>0</v>
      </c>
      <c r="U37" s="67">
        <f t="shared" si="9"/>
        <v>4.9807538642036571</v>
      </c>
      <c r="V37" s="67">
        <f t="shared" si="10"/>
        <v>1.599924484572621</v>
      </c>
      <c r="W37" s="100">
        <f t="shared" si="11"/>
        <v>1.066616323048414</v>
      </c>
    </row>
    <row r="38" spans="2:23">
      <c r="B38" s="96">
        <f>Amnt_Deposited!B33</f>
        <v>2019</v>
      </c>
      <c r="C38" s="99">
        <f>Amnt_Deposited!C33</f>
        <v>24.178257562449431</v>
      </c>
      <c r="D38" s="418">
        <f>Dry_Matter_Content!C25</f>
        <v>0.59</v>
      </c>
      <c r="E38" s="284">
        <f>MCF!R37</f>
        <v>1</v>
      </c>
      <c r="F38" s="67">
        <f t="shared" si="4"/>
        <v>2.7103826727505811</v>
      </c>
      <c r="G38" s="67">
        <f t="shared" si="0"/>
        <v>2.7103826727505811</v>
      </c>
      <c r="H38" s="67">
        <f t="shared" si="5"/>
        <v>0</v>
      </c>
      <c r="I38" s="67">
        <f t="shared" si="1"/>
        <v>7.7006250165507826</v>
      </c>
      <c r="J38" s="67">
        <f t="shared" si="2"/>
        <v>2.4543244318961981</v>
      </c>
      <c r="K38" s="100">
        <f t="shared" si="6"/>
        <v>1.6362162879307987</v>
      </c>
      <c r="O38" s="96">
        <f>Amnt_Deposited!B33</f>
        <v>2019</v>
      </c>
      <c r="P38" s="99">
        <f>Amnt_Deposited!C33</f>
        <v>24.178257562449431</v>
      </c>
      <c r="Q38" s="284">
        <f>MCF!R37</f>
        <v>1</v>
      </c>
      <c r="R38" s="67">
        <f t="shared" si="3"/>
        <v>1.8133693171837073</v>
      </c>
      <c r="S38" s="67">
        <f t="shared" si="7"/>
        <v>1.8133693171837073</v>
      </c>
      <c r="T38" s="67">
        <f t="shared" si="8"/>
        <v>0</v>
      </c>
      <c r="U38" s="67">
        <f t="shared" si="9"/>
        <v>5.1520684767288909</v>
      </c>
      <c r="V38" s="67">
        <f t="shared" si="10"/>
        <v>1.6420547046584733</v>
      </c>
      <c r="W38" s="100">
        <f t="shared" si="11"/>
        <v>1.0947031364389821</v>
      </c>
    </row>
    <row r="39" spans="2:23">
      <c r="B39" s="96">
        <f>Amnt_Deposited!B34</f>
        <v>2020</v>
      </c>
      <c r="C39" s="99">
        <f>Amnt_Deposited!C34</f>
        <v>25.355646933715082</v>
      </c>
      <c r="D39" s="418">
        <f>Dry_Matter_Content!C26</f>
        <v>0.59</v>
      </c>
      <c r="E39" s="284">
        <f>MCF!R38</f>
        <v>1</v>
      </c>
      <c r="F39" s="67">
        <f t="shared" si="4"/>
        <v>2.8423680212694604</v>
      </c>
      <c r="G39" s="67">
        <f t="shared" si="0"/>
        <v>2.8423680212694604</v>
      </c>
      <c r="H39" s="67">
        <f t="shared" si="5"/>
        <v>0</v>
      </c>
      <c r="I39" s="67">
        <f t="shared" si="1"/>
        <v>8.004251336866977</v>
      </c>
      <c r="J39" s="67">
        <f t="shared" si="2"/>
        <v>2.538741700953266</v>
      </c>
      <c r="K39" s="100">
        <f t="shared" si="6"/>
        <v>1.6924944673021773</v>
      </c>
      <c r="O39" s="96">
        <f>Amnt_Deposited!B34</f>
        <v>2020</v>
      </c>
      <c r="P39" s="99">
        <f>Amnt_Deposited!C34</f>
        <v>25.355646933715082</v>
      </c>
      <c r="Q39" s="284">
        <f>MCF!R38</f>
        <v>1</v>
      </c>
      <c r="R39" s="67">
        <f t="shared" si="3"/>
        <v>1.901673520028631</v>
      </c>
      <c r="S39" s="67">
        <f t="shared" si="7"/>
        <v>1.901673520028631</v>
      </c>
      <c r="T39" s="67">
        <f t="shared" si="8"/>
        <v>0</v>
      </c>
      <c r="U39" s="67">
        <f t="shared" si="9"/>
        <v>5.3552082985283072</v>
      </c>
      <c r="V39" s="67">
        <f t="shared" si="10"/>
        <v>1.6985336982292145</v>
      </c>
      <c r="W39" s="100">
        <f t="shared" si="11"/>
        <v>1.1323557988194763</v>
      </c>
    </row>
    <row r="40" spans="2:23">
      <c r="B40" s="96">
        <f>Amnt_Deposited!B35</f>
        <v>2021</v>
      </c>
      <c r="C40" s="99">
        <f>Amnt_Deposited!C35</f>
        <v>26.568756609983403</v>
      </c>
      <c r="D40" s="418">
        <f>Dry_Matter_Content!C27</f>
        <v>0.59</v>
      </c>
      <c r="E40" s="284">
        <f>MCF!R39</f>
        <v>1</v>
      </c>
      <c r="F40" s="67">
        <f t="shared" si="4"/>
        <v>2.9783576159791392</v>
      </c>
      <c r="G40" s="67">
        <f t="shared" si="0"/>
        <v>2.9783576159791392</v>
      </c>
      <c r="H40" s="67">
        <f t="shared" si="5"/>
        <v>0</v>
      </c>
      <c r="I40" s="67">
        <f t="shared" si="1"/>
        <v>8.343767740588639</v>
      </c>
      <c r="J40" s="67">
        <f t="shared" si="2"/>
        <v>2.6388412122574771</v>
      </c>
      <c r="K40" s="100">
        <f t="shared" si="6"/>
        <v>1.7592274748383181</v>
      </c>
      <c r="O40" s="96">
        <f>Amnt_Deposited!B35</f>
        <v>2021</v>
      </c>
      <c r="P40" s="99">
        <f>Amnt_Deposited!C35</f>
        <v>26.568756609983403</v>
      </c>
      <c r="Q40" s="284">
        <f>MCF!R39</f>
        <v>1</v>
      </c>
      <c r="R40" s="67">
        <f t="shared" si="3"/>
        <v>1.9926567457487552</v>
      </c>
      <c r="S40" s="67">
        <f t="shared" si="7"/>
        <v>1.9926567457487552</v>
      </c>
      <c r="T40" s="67">
        <f t="shared" si="8"/>
        <v>0</v>
      </c>
      <c r="U40" s="67">
        <f t="shared" si="9"/>
        <v>5.5823602189486881</v>
      </c>
      <c r="V40" s="67">
        <f t="shared" si="10"/>
        <v>1.7655048253283745</v>
      </c>
      <c r="W40" s="100">
        <f t="shared" si="11"/>
        <v>1.1770032168855828</v>
      </c>
    </row>
    <row r="41" spans="2:23">
      <c r="B41" s="96">
        <f>Amnt_Deposited!B36</f>
        <v>2022</v>
      </c>
      <c r="C41" s="99">
        <f>Amnt_Deposited!C36</f>
        <v>27.817904082944878</v>
      </c>
      <c r="D41" s="418">
        <f>Dry_Matter_Content!C28</f>
        <v>0.59</v>
      </c>
      <c r="E41" s="284">
        <f>MCF!R40</f>
        <v>1</v>
      </c>
      <c r="F41" s="67">
        <f t="shared" si="4"/>
        <v>3.1183870476981204</v>
      </c>
      <c r="G41" s="67">
        <f t="shared" si="0"/>
        <v>3.1183870476981204</v>
      </c>
      <c r="H41" s="67">
        <f t="shared" si="5"/>
        <v>0</v>
      </c>
      <c r="I41" s="67">
        <f t="shared" si="1"/>
        <v>8.7113818236801794</v>
      </c>
      <c r="J41" s="67">
        <f t="shared" si="2"/>
        <v>2.7507729646065804</v>
      </c>
      <c r="K41" s="100">
        <f t="shared" si="6"/>
        <v>1.8338486430710534</v>
      </c>
      <c r="O41" s="96">
        <f>Amnt_Deposited!B36</f>
        <v>2022</v>
      </c>
      <c r="P41" s="99">
        <f>Amnt_Deposited!C36</f>
        <v>27.817904082944878</v>
      </c>
      <c r="Q41" s="284">
        <f>MCF!R40</f>
        <v>1</v>
      </c>
      <c r="R41" s="67">
        <f t="shared" si="3"/>
        <v>2.0863428062208658</v>
      </c>
      <c r="S41" s="67">
        <f t="shared" si="7"/>
        <v>2.0863428062208658</v>
      </c>
      <c r="T41" s="67">
        <f t="shared" si="8"/>
        <v>0</v>
      </c>
      <c r="U41" s="67">
        <f t="shared" si="9"/>
        <v>5.8283107651740718</v>
      </c>
      <c r="V41" s="67">
        <f t="shared" si="10"/>
        <v>1.8403922599954818</v>
      </c>
      <c r="W41" s="100">
        <f t="shared" si="11"/>
        <v>1.2269281733303212</v>
      </c>
    </row>
    <row r="42" spans="2:23">
      <c r="B42" s="96">
        <f>Amnt_Deposited!B37</f>
        <v>2023</v>
      </c>
      <c r="C42" s="99">
        <f>Amnt_Deposited!C37</f>
        <v>29.103337820991296</v>
      </c>
      <c r="D42" s="418">
        <f>Dry_Matter_Content!C29</f>
        <v>0.59</v>
      </c>
      <c r="E42" s="284">
        <f>MCF!R41</f>
        <v>1</v>
      </c>
      <c r="F42" s="67">
        <f t="shared" si="4"/>
        <v>3.2624841697331237</v>
      </c>
      <c r="G42" s="67">
        <f t="shared" si="0"/>
        <v>3.2624841697331237</v>
      </c>
      <c r="H42" s="67">
        <f t="shared" si="5"/>
        <v>0</v>
      </c>
      <c r="I42" s="67">
        <f t="shared" si="1"/>
        <v>9.101898034816454</v>
      </c>
      <c r="J42" s="67">
        <f t="shared" si="2"/>
        <v>2.8719679585968501</v>
      </c>
      <c r="K42" s="100">
        <f t="shared" si="6"/>
        <v>1.9146453057312334</v>
      </c>
      <c r="O42" s="96">
        <f>Amnt_Deposited!B37</f>
        <v>2023</v>
      </c>
      <c r="P42" s="99">
        <f>Amnt_Deposited!C37</f>
        <v>29.103337820991296</v>
      </c>
      <c r="Q42" s="284">
        <f>MCF!R41</f>
        <v>1</v>
      </c>
      <c r="R42" s="67">
        <f t="shared" si="3"/>
        <v>2.182750336574347</v>
      </c>
      <c r="S42" s="67">
        <f t="shared" si="7"/>
        <v>2.182750336574347</v>
      </c>
      <c r="T42" s="67">
        <f t="shared" si="8"/>
        <v>0</v>
      </c>
      <c r="U42" s="67">
        <f t="shared" si="9"/>
        <v>6.0895838769958432</v>
      </c>
      <c r="V42" s="67">
        <f t="shared" si="10"/>
        <v>1.9214772247525758</v>
      </c>
      <c r="W42" s="100">
        <f t="shared" si="11"/>
        <v>1.280984816501717</v>
      </c>
    </row>
    <row r="43" spans="2:23">
      <c r="B43" s="96">
        <f>Amnt_Deposited!B38</f>
        <v>2024</v>
      </c>
      <c r="C43" s="99">
        <f>Amnt_Deposited!C38</f>
        <v>30.425228428541399</v>
      </c>
      <c r="D43" s="418">
        <f>Dry_Matter_Content!C30</f>
        <v>0.59</v>
      </c>
      <c r="E43" s="284">
        <f>MCF!R42</f>
        <v>1</v>
      </c>
      <c r="F43" s="67">
        <f t="shared" si="4"/>
        <v>3.4106681068394904</v>
      </c>
      <c r="G43" s="67">
        <f t="shared" si="0"/>
        <v>3.4106681068394904</v>
      </c>
      <c r="H43" s="67">
        <f t="shared" si="5"/>
        <v>0</v>
      </c>
      <c r="I43" s="67">
        <f t="shared" si="1"/>
        <v>9.5118528165493501</v>
      </c>
      <c r="J43" s="67">
        <f t="shared" si="2"/>
        <v>3.0007133251065934</v>
      </c>
      <c r="K43" s="100">
        <f t="shared" si="6"/>
        <v>2.0004755500710623</v>
      </c>
      <c r="O43" s="96">
        <f>Amnt_Deposited!B38</f>
        <v>2024</v>
      </c>
      <c r="P43" s="99">
        <f>Amnt_Deposited!C38</f>
        <v>30.425228428541399</v>
      </c>
      <c r="Q43" s="284">
        <f>MCF!R42</f>
        <v>1</v>
      </c>
      <c r="R43" s="67">
        <f t="shared" si="3"/>
        <v>2.2818921321406047</v>
      </c>
      <c r="S43" s="67">
        <f t="shared" si="7"/>
        <v>2.2818921321406047</v>
      </c>
      <c r="T43" s="67">
        <f t="shared" si="8"/>
        <v>0</v>
      </c>
      <c r="U43" s="67">
        <f t="shared" si="9"/>
        <v>6.363862276906346</v>
      </c>
      <c r="V43" s="67">
        <f t="shared" si="10"/>
        <v>2.0076137322301024</v>
      </c>
      <c r="W43" s="100">
        <f t="shared" si="11"/>
        <v>1.3384091548200683</v>
      </c>
    </row>
    <row r="44" spans="2:23">
      <c r="B44" s="96">
        <f>Amnt_Deposited!B39</f>
        <v>2025</v>
      </c>
      <c r="C44" s="99">
        <f>Amnt_Deposited!C39</f>
        <v>31.783658983060352</v>
      </c>
      <c r="D44" s="418">
        <f>Dry_Matter_Content!C31</f>
        <v>0.59</v>
      </c>
      <c r="E44" s="284">
        <f>MCF!R43</f>
        <v>1</v>
      </c>
      <c r="F44" s="67">
        <f t="shared" si="4"/>
        <v>3.562948172001065</v>
      </c>
      <c r="G44" s="67">
        <f t="shared" si="0"/>
        <v>3.562948172001065</v>
      </c>
      <c r="H44" s="67">
        <f t="shared" si="5"/>
        <v>0</v>
      </c>
      <c r="I44" s="67">
        <f t="shared" si="1"/>
        <v>9.9389337898746515</v>
      </c>
      <c r="J44" s="67">
        <f t="shared" si="2"/>
        <v>3.135867198675764</v>
      </c>
      <c r="K44" s="100">
        <f t="shared" si="6"/>
        <v>2.0905781324505091</v>
      </c>
      <c r="O44" s="96">
        <f>Amnt_Deposited!B39</f>
        <v>2025</v>
      </c>
      <c r="P44" s="99">
        <f>Amnt_Deposited!C39</f>
        <v>31.783658983060352</v>
      </c>
      <c r="Q44" s="284">
        <f>MCF!R43</f>
        <v>1</v>
      </c>
      <c r="R44" s="67">
        <f t="shared" si="3"/>
        <v>2.3837744237295264</v>
      </c>
      <c r="S44" s="67">
        <f t="shared" si="7"/>
        <v>2.3837744237295264</v>
      </c>
      <c r="T44" s="67">
        <f t="shared" si="8"/>
        <v>0</v>
      </c>
      <c r="U44" s="67">
        <f t="shared" si="9"/>
        <v>6.6495988781498561</v>
      </c>
      <c r="V44" s="67">
        <f t="shared" si="10"/>
        <v>2.0980378224860154</v>
      </c>
      <c r="W44" s="100">
        <f t="shared" si="11"/>
        <v>1.3986918816573435</v>
      </c>
    </row>
    <row r="45" spans="2:23">
      <c r="B45" s="96">
        <f>Amnt_Deposited!B40</f>
        <v>2026</v>
      </c>
      <c r="C45" s="99">
        <f>Amnt_Deposited!C40</f>
        <v>33.178614480055209</v>
      </c>
      <c r="D45" s="418">
        <f>Dry_Matter_Content!C32</f>
        <v>0.59</v>
      </c>
      <c r="E45" s="284">
        <f>MCF!R44</f>
        <v>1</v>
      </c>
      <c r="F45" s="67">
        <f t="shared" si="4"/>
        <v>3.7193226832141884</v>
      </c>
      <c r="G45" s="67">
        <f t="shared" si="0"/>
        <v>3.7193226832141884</v>
      </c>
      <c r="H45" s="67">
        <f t="shared" si="5"/>
        <v>0</v>
      </c>
      <c r="I45" s="67">
        <f t="shared" si="1"/>
        <v>10.381589238788136</v>
      </c>
      <c r="J45" s="67">
        <f t="shared" si="2"/>
        <v>3.2766672343007039</v>
      </c>
      <c r="K45" s="100">
        <f t="shared" si="6"/>
        <v>2.1844448228671358</v>
      </c>
      <c r="O45" s="96">
        <f>Amnt_Deposited!B40</f>
        <v>2026</v>
      </c>
      <c r="P45" s="99">
        <f>Amnt_Deposited!C40</f>
        <v>33.178614480055209</v>
      </c>
      <c r="Q45" s="284">
        <f>MCF!R44</f>
        <v>1</v>
      </c>
      <c r="R45" s="67">
        <f t="shared" si="3"/>
        <v>2.4883960860041405</v>
      </c>
      <c r="S45" s="67">
        <f t="shared" si="7"/>
        <v>2.4883960860041405</v>
      </c>
      <c r="T45" s="67">
        <f t="shared" si="8"/>
        <v>0</v>
      </c>
      <c r="U45" s="67">
        <f t="shared" si="9"/>
        <v>6.9457555121240873</v>
      </c>
      <c r="V45" s="67">
        <f t="shared" si="10"/>
        <v>2.1922394520299089</v>
      </c>
      <c r="W45" s="100">
        <f t="shared" si="11"/>
        <v>1.4614929680199391</v>
      </c>
    </row>
    <row r="46" spans="2:23">
      <c r="B46" s="96">
        <f>Amnt_Deposited!B41</f>
        <v>2027</v>
      </c>
      <c r="C46" s="99">
        <f>Amnt_Deposited!C41</f>
        <v>34.609970310630295</v>
      </c>
      <c r="D46" s="418">
        <f>Dry_Matter_Content!C33</f>
        <v>0.59</v>
      </c>
      <c r="E46" s="284">
        <f>MCF!R45</f>
        <v>1</v>
      </c>
      <c r="F46" s="67">
        <f t="shared" si="4"/>
        <v>3.8797776718216559</v>
      </c>
      <c r="G46" s="67">
        <f t="shared" si="0"/>
        <v>3.8797776718216559</v>
      </c>
      <c r="H46" s="67">
        <f t="shared" si="5"/>
        <v>0</v>
      </c>
      <c r="I46" s="67">
        <f t="shared" si="1"/>
        <v>10.838765048289217</v>
      </c>
      <c r="J46" s="67">
        <f t="shared" si="2"/>
        <v>3.4226018623205747</v>
      </c>
      <c r="K46" s="100">
        <f t="shared" si="6"/>
        <v>2.281734574880383</v>
      </c>
      <c r="O46" s="96">
        <f>Amnt_Deposited!B41</f>
        <v>2027</v>
      </c>
      <c r="P46" s="99">
        <f>Amnt_Deposited!C41</f>
        <v>34.609970310630295</v>
      </c>
      <c r="Q46" s="284">
        <f>MCF!R45</f>
        <v>1</v>
      </c>
      <c r="R46" s="67">
        <f t="shared" si="3"/>
        <v>2.5957477732972722</v>
      </c>
      <c r="S46" s="67">
        <f t="shared" si="7"/>
        <v>2.5957477732972722</v>
      </c>
      <c r="T46" s="67">
        <f t="shared" si="8"/>
        <v>0</v>
      </c>
      <c r="U46" s="67">
        <f t="shared" si="9"/>
        <v>7.2516269279365861</v>
      </c>
      <c r="V46" s="67">
        <f t="shared" si="10"/>
        <v>2.2898763574847734</v>
      </c>
      <c r="W46" s="100">
        <f t="shared" si="11"/>
        <v>1.5265842383231822</v>
      </c>
    </row>
    <row r="47" spans="2:23">
      <c r="B47" s="96">
        <f>Amnt_Deposited!B42</f>
        <v>2028</v>
      </c>
      <c r="C47" s="99">
        <f>Amnt_Deposited!C42</f>
        <v>36.077479690032042</v>
      </c>
      <c r="D47" s="418">
        <f>Dry_Matter_Content!C34</f>
        <v>0.59</v>
      </c>
      <c r="E47" s="284">
        <f>MCF!R46</f>
        <v>1</v>
      </c>
      <c r="F47" s="67">
        <f t="shared" si="4"/>
        <v>4.0442854732525921</v>
      </c>
      <c r="G47" s="67">
        <f t="shared" si="0"/>
        <v>4.0442854732525921</v>
      </c>
      <c r="H47" s="67">
        <f t="shared" si="5"/>
        <v>0</v>
      </c>
      <c r="I47" s="67">
        <f t="shared" si="1"/>
        <v>11.309726959391298</v>
      </c>
      <c r="J47" s="67">
        <f t="shared" si="2"/>
        <v>3.5733235621505104</v>
      </c>
      <c r="K47" s="100">
        <f t="shared" si="6"/>
        <v>2.3822157081003401</v>
      </c>
      <c r="O47" s="96">
        <f>Amnt_Deposited!B42</f>
        <v>2028</v>
      </c>
      <c r="P47" s="99">
        <f>Amnt_Deposited!C42</f>
        <v>36.077479690032042</v>
      </c>
      <c r="Q47" s="284">
        <f>MCF!R46</f>
        <v>1</v>
      </c>
      <c r="R47" s="67">
        <f t="shared" si="3"/>
        <v>2.705810976752403</v>
      </c>
      <c r="S47" s="67">
        <f t="shared" si="7"/>
        <v>2.705810976752403</v>
      </c>
      <c r="T47" s="67">
        <f t="shared" si="8"/>
        <v>0</v>
      </c>
      <c r="U47" s="67">
        <f t="shared" si="9"/>
        <v>7.5667218729201373</v>
      </c>
      <c r="V47" s="67">
        <f t="shared" si="10"/>
        <v>2.3907160317688518</v>
      </c>
      <c r="W47" s="100">
        <f t="shared" si="11"/>
        <v>1.5938106878459011</v>
      </c>
    </row>
    <row r="48" spans="2:23">
      <c r="B48" s="96">
        <f>Amnt_Deposited!B43</f>
        <v>2029</v>
      </c>
      <c r="C48" s="99">
        <f>Amnt_Deposited!C43</f>
        <v>37.580759948963632</v>
      </c>
      <c r="D48" s="418">
        <f>Dry_Matter_Content!C35</f>
        <v>0.59</v>
      </c>
      <c r="E48" s="284">
        <f>MCF!R47</f>
        <v>1</v>
      </c>
      <c r="F48" s="67">
        <f t="shared" si="4"/>
        <v>4.212803190278823</v>
      </c>
      <c r="G48" s="67">
        <f t="shared" si="0"/>
        <v>4.212803190278823</v>
      </c>
      <c r="H48" s="67">
        <f t="shared" si="5"/>
        <v>0</v>
      </c>
      <c r="I48" s="67">
        <f t="shared" si="1"/>
        <v>11.793939886348509</v>
      </c>
      <c r="J48" s="67">
        <f t="shared" si="2"/>
        <v>3.7285902633216121</v>
      </c>
      <c r="K48" s="100">
        <f t="shared" si="6"/>
        <v>2.4857268422144081</v>
      </c>
      <c r="O48" s="96">
        <f>Amnt_Deposited!B43</f>
        <v>2029</v>
      </c>
      <c r="P48" s="99">
        <f>Amnt_Deposited!C43</f>
        <v>37.580759948963632</v>
      </c>
      <c r="Q48" s="284">
        <f>MCF!R47</f>
        <v>1</v>
      </c>
      <c r="R48" s="67">
        <f t="shared" si="3"/>
        <v>2.8185569961722723</v>
      </c>
      <c r="S48" s="67">
        <f t="shared" si="7"/>
        <v>2.8185569961722723</v>
      </c>
      <c r="T48" s="67">
        <f t="shared" si="8"/>
        <v>0</v>
      </c>
      <c r="U48" s="67">
        <f t="shared" si="9"/>
        <v>7.8906823503669781</v>
      </c>
      <c r="V48" s="67">
        <f t="shared" si="10"/>
        <v>2.494596518725432</v>
      </c>
      <c r="W48" s="100">
        <f t="shared" si="11"/>
        <v>1.6630643458169545</v>
      </c>
    </row>
    <row r="49" spans="2:23">
      <c r="B49" s="96">
        <f>Amnt_Deposited!B44</f>
        <v>2030</v>
      </c>
      <c r="C49" s="99">
        <f>Amnt_Deposited!C44</f>
        <v>39.146927159999997</v>
      </c>
      <c r="D49" s="418">
        <f>Dry_Matter_Content!C36</f>
        <v>0.59</v>
      </c>
      <c r="E49" s="284">
        <f>MCF!R48</f>
        <v>1</v>
      </c>
      <c r="F49" s="67">
        <f t="shared" si="4"/>
        <v>4.3883705346359996</v>
      </c>
      <c r="G49" s="67">
        <f t="shared" si="0"/>
        <v>4.3883705346359996</v>
      </c>
      <c r="H49" s="67">
        <f t="shared" si="5"/>
        <v>0</v>
      </c>
      <c r="I49" s="67">
        <f t="shared" si="1"/>
        <v>12.294084862194694</v>
      </c>
      <c r="J49" s="67">
        <f t="shared" si="2"/>
        <v>3.8882255587898138</v>
      </c>
      <c r="K49" s="100">
        <f t="shared" si="6"/>
        <v>2.5921503725265422</v>
      </c>
      <c r="O49" s="96">
        <f>Amnt_Deposited!B44</f>
        <v>2030</v>
      </c>
      <c r="P49" s="99">
        <f>Amnt_Deposited!C44</f>
        <v>39.146927159999997</v>
      </c>
      <c r="Q49" s="284">
        <f>MCF!R48</f>
        <v>1</v>
      </c>
      <c r="R49" s="67">
        <f t="shared" si="3"/>
        <v>2.9360195369999995</v>
      </c>
      <c r="S49" s="67">
        <f t="shared" si="7"/>
        <v>2.9360195369999995</v>
      </c>
      <c r="T49" s="67">
        <f t="shared" si="8"/>
        <v>0</v>
      </c>
      <c r="U49" s="67">
        <f t="shared" si="9"/>
        <v>8.2253020933505994</v>
      </c>
      <c r="V49" s="67">
        <f t="shared" si="10"/>
        <v>2.6013997940163787</v>
      </c>
      <c r="W49" s="100">
        <f t="shared" si="11"/>
        <v>1.7342665293442523</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8.2409715307924039</v>
      </c>
      <c r="J50" s="67">
        <f t="shared" si="2"/>
        <v>4.0531133314022902</v>
      </c>
      <c r="K50" s="100">
        <f t="shared" si="6"/>
        <v>2.7020755542681933</v>
      </c>
      <c r="O50" s="96">
        <f>Amnt_Deposited!B45</f>
        <v>2031</v>
      </c>
      <c r="P50" s="99">
        <f>Amnt_Deposited!C45</f>
        <v>0</v>
      </c>
      <c r="Q50" s="284">
        <f>MCF!R49</f>
        <v>1</v>
      </c>
      <c r="R50" s="67">
        <f t="shared" si="3"/>
        <v>0</v>
      </c>
      <c r="S50" s="67">
        <f t="shared" si="7"/>
        <v>0</v>
      </c>
      <c r="T50" s="67">
        <f t="shared" si="8"/>
        <v>0</v>
      </c>
      <c r="U50" s="67">
        <f t="shared" si="9"/>
        <v>5.5135848778718142</v>
      </c>
      <c r="V50" s="67">
        <f t="shared" si="10"/>
        <v>2.7117172154787852</v>
      </c>
      <c r="W50" s="100">
        <f t="shared" si="11"/>
        <v>1.8078114769858566</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5.5240884158991577</v>
      </c>
      <c r="J51" s="67">
        <f t="shared" ref="J51:J82" si="16">I50*(1-$K$10)+H51</f>
        <v>2.7168831148932466</v>
      </c>
      <c r="K51" s="100">
        <f t="shared" si="6"/>
        <v>1.8112554099288309</v>
      </c>
      <c r="O51" s="96">
        <f>Amnt_Deposited!B46</f>
        <v>2032</v>
      </c>
      <c r="P51" s="99">
        <f>Amnt_Deposited!C46</f>
        <v>0</v>
      </c>
      <c r="Q51" s="284">
        <f>MCF!R50</f>
        <v>1</v>
      </c>
      <c r="R51" s="67">
        <f t="shared" ref="R51:R82" si="17">P51*$W$6*DOCF*Q51</f>
        <v>0</v>
      </c>
      <c r="S51" s="67">
        <f t="shared" si="7"/>
        <v>0</v>
      </c>
      <c r="T51" s="67">
        <f t="shared" si="8"/>
        <v>0</v>
      </c>
      <c r="U51" s="67">
        <f t="shared" si="9"/>
        <v>3.6958664691564391</v>
      </c>
      <c r="V51" s="67">
        <f t="shared" si="10"/>
        <v>1.8177184087153748</v>
      </c>
      <c r="W51" s="100">
        <f t="shared" si="11"/>
        <v>1.2118122724769165</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3.7029072012504654</v>
      </c>
      <c r="J52" s="67">
        <f t="shared" si="16"/>
        <v>1.8211812146486923</v>
      </c>
      <c r="K52" s="100">
        <f t="shared" si="6"/>
        <v>1.2141208097657947</v>
      </c>
      <c r="O52" s="96">
        <f>Amnt_Deposited!B47</f>
        <v>2033</v>
      </c>
      <c r="P52" s="99">
        <f>Amnt_Deposited!C47</f>
        <v>0</v>
      </c>
      <c r="Q52" s="284">
        <f>MCF!R51</f>
        <v>1</v>
      </c>
      <c r="R52" s="67">
        <f t="shared" si="17"/>
        <v>0</v>
      </c>
      <c r="S52" s="67">
        <f t="shared" si="7"/>
        <v>0</v>
      </c>
      <c r="T52" s="67">
        <f t="shared" si="8"/>
        <v>0</v>
      </c>
      <c r="U52" s="67">
        <f t="shared" si="9"/>
        <v>2.47741338174652</v>
      </c>
      <c r="V52" s="67">
        <f t="shared" si="10"/>
        <v>1.2184530874099191</v>
      </c>
      <c r="W52" s="100">
        <f t="shared" si="11"/>
        <v>0.81230205827327939</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2.4821329256079121</v>
      </c>
      <c r="J53" s="67">
        <f t="shared" si="16"/>
        <v>1.220774275642553</v>
      </c>
      <c r="K53" s="100">
        <f t="shared" si="6"/>
        <v>0.81384951709503528</v>
      </c>
      <c r="O53" s="96">
        <f>Amnt_Deposited!B48</f>
        <v>2034</v>
      </c>
      <c r="P53" s="99">
        <f>Amnt_Deposited!C48</f>
        <v>0</v>
      </c>
      <c r="Q53" s="284">
        <f>MCF!R52</f>
        <v>1</v>
      </c>
      <c r="R53" s="67">
        <f t="shared" si="17"/>
        <v>0</v>
      </c>
      <c r="S53" s="67">
        <f t="shared" si="7"/>
        <v>0</v>
      </c>
      <c r="T53" s="67">
        <f t="shared" si="8"/>
        <v>0</v>
      </c>
      <c r="U53" s="67">
        <f t="shared" si="9"/>
        <v>1.6606598521016362</v>
      </c>
      <c r="V53" s="67">
        <f t="shared" si="10"/>
        <v>0.81675352964488379</v>
      </c>
      <c r="W53" s="100">
        <f t="shared" si="11"/>
        <v>0.54450235309658912</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1.6638234569600718</v>
      </c>
      <c r="J54" s="67">
        <f t="shared" si="16"/>
        <v>0.81830946864784038</v>
      </c>
      <c r="K54" s="100">
        <f t="shared" si="6"/>
        <v>0.54553964576522684</v>
      </c>
      <c r="O54" s="96">
        <f>Amnt_Deposited!B49</f>
        <v>2035</v>
      </c>
      <c r="P54" s="99">
        <f>Amnt_Deposited!C49</f>
        <v>0</v>
      </c>
      <c r="Q54" s="284">
        <f>MCF!R53</f>
        <v>1</v>
      </c>
      <c r="R54" s="67">
        <f t="shared" si="17"/>
        <v>0</v>
      </c>
      <c r="S54" s="67">
        <f t="shared" si="7"/>
        <v>0</v>
      </c>
      <c r="T54" s="67">
        <f t="shared" si="8"/>
        <v>0</v>
      </c>
      <c r="U54" s="67">
        <f t="shared" si="9"/>
        <v>1.1131735885103069</v>
      </c>
      <c r="V54" s="67">
        <f t="shared" si="10"/>
        <v>0.54748626359132946</v>
      </c>
      <c r="W54" s="100">
        <f t="shared" si="11"/>
        <v>0.36499084239421964</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1.115294216264652</v>
      </c>
      <c r="J55" s="67">
        <f t="shared" si="16"/>
        <v>0.54852924069541986</v>
      </c>
      <c r="K55" s="100">
        <f t="shared" si="6"/>
        <v>0.36568616046361324</v>
      </c>
      <c r="O55" s="96">
        <f>Amnt_Deposited!B50</f>
        <v>2036</v>
      </c>
      <c r="P55" s="99">
        <f>Amnt_Deposited!C50</f>
        <v>0</v>
      </c>
      <c r="Q55" s="284">
        <f>MCF!R54</f>
        <v>1</v>
      </c>
      <c r="R55" s="67">
        <f t="shared" si="17"/>
        <v>0</v>
      </c>
      <c r="S55" s="67">
        <f t="shared" si="7"/>
        <v>0</v>
      </c>
      <c r="T55" s="67">
        <f t="shared" si="8"/>
        <v>0</v>
      </c>
      <c r="U55" s="67">
        <f t="shared" si="9"/>
        <v>0.7461825710958867</v>
      </c>
      <c r="V55" s="67">
        <f t="shared" si="10"/>
        <v>0.36699101741442014</v>
      </c>
      <c r="W55" s="100">
        <f t="shared" si="11"/>
        <v>0.24466067827628007</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0.74760407038980381</v>
      </c>
      <c r="J56" s="67">
        <f t="shared" si="16"/>
        <v>0.36769014587484816</v>
      </c>
      <c r="K56" s="100">
        <f t="shared" si="6"/>
        <v>0.24512676391656543</v>
      </c>
      <c r="O56" s="96">
        <f>Amnt_Deposited!B51</f>
        <v>2037</v>
      </c>
      <c r="P56" s="99">
        <f>Amnt_Deposited!C51</f>
        <v>0</v>
      </c>
      <c r="Q56" s="284">
        <f>MCF!R55</f>
        <v>1</v>
      </c>
      <c r="R56" s="67">
        <f t="shared" si="17"/>
        <v>0</v>
      </c>
      <c r="S56" s="67">
        <f t="shared" si="7"/>
        <v>0</v>
      </c>
      <c r="T56" s="67">
        <f t="shared" si="8"/>
        <v>0</v>
      </c>
      <c r="U56" s="67">
        <f t="shared" si="9"/>
        <v>0.50018113540798648</v>
      </c>
      <c r="V56" s="67">
        <f t="shared" si="10"/>
        <v>0.2460014356879002</v>
      </c>
      <c r="W56" s="100">
        <f t="shared" si="11"/>
        <v>0.1640009571252668</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0.50113399488012467</v>
      </c>
      <c r="J57" s="67">
        <f t="shared" si="16"/>
        <v>0.24647007550967917</v>
      </c>
      <c r="K57" s="100">
        <f t="shared" si="6"/>
        <v>0.16431338367311943</v>
      </c>
      <c r="O57" s="96">
        <f>Amnt_Deposited!B52</f>
        <v>2038</v>
      </c>
      <c r="P57" s="99">
        <f>Amnt_Deposited!C52</f>
        <v>0</v>
      </c>
      <c r="Q57" s="284">
        <f>MCF!R56</f>
        <v>1</v>
      </c>
      <c r="R57" s="67">
        <f t="shared" si="17"/>
        <v>0</v>
      </c>
      <c r="S57" s="67">
        <f t="shared" si="7"/>
        <v>0</v>
      </c>
      <c r="T57" s="67">
        <f t="shared" si="8"/>
        <v>0</v>
      </c>
      <c r="U57" s="67">
        <f t="shared" si="9"/>
        <v>0.33528144171283986</v>
      </c>
      <c r="V57" s="67">
        <f t="shared" si="10"/>
        <v>0.16489969369514662</v>
      </c>
      <c r="W57" s="100">
        <f t="shared" si="11"/>
        <v>0.10993312913009774</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0.335920162518069</v>
      </c>
      <c r="J58" s="67">
        <f t="shared" si="16"/>
        <v>0.16521383236205567</v>
      </c>
      <c r="K58" s="100">
        <f t="shared" si="6"/>
        <v>0.11014255490803711</v>
      </c>
      <c r="O58" s="96">
        <f>Amnt_Deposited!B53</f>
        <v>2039</v>
      </c>
      <c r="P58" s="99">
        <f>Amnt_Deposited!C53</f>
        <v>0</v>
      </c>
      <c r="Q58" s="284">
        <f>MCF!R57</f>
        <v>1</v>
      </c>
      <c r="R58" s="67">
        <f t="shared" si="17"/>
        <v>0</v>
      </c>
      <c r="S58" s="67">
        <f t="shared" si="7"/>
        <v>0</v>
      </c>
      <c r="T58" s="67">
        <f t="shared" si="8"/>
        <v>0</v>
      </c>
      <c r="U58" s="67">
        <f t="shared" si="9"/>
        <v>0.22474587144384633</v>
      </c>
      <c r="V58" s="67">
        <f t="shared" si="10"/>
        <v>0.11053557026899352</v>
      </c>
      <c r="W58" s="100">
        <f t="shared" si="11"/>
        <v>7.369038017932901E-2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0.22517401880341145</v>
      </c>
      <c r="J59" s="67">
        <f t="shared" si="16"/>
        <v>0.11074614371465755</v>
      </c>
      <c r="K59" s="100">
        <f t="shared" si="6"/>
        <v>7.3830762476438355E-2</v>
      </c>
      <c r="O59" s="96">
        <f>Amnt_Deposited!B54</f>
        <v>2040</v>
      </c>
      <c r="P59" s="99">
        <f>Amnt_Deposited!C54</f>
        <v>0</v>
      </c>
      <c r="Q59" s="284">
        <f>MCF!R58</f>
        <v>1</v>
      </c>
      <c r="R59" s="67">
        <f t="shared" si="17"/>
        <v>0</v>
      </c>
      <c r="S59" s="67">
        <f t="shared" si="7"/>
        <v>0</v>
      </c>
      <c r="T59" s="67">
        <f t="shared" si="8"/>
        <v>0</v>
      </c>
      <c r="U59" s="67">
        <f t="shared" si="9"/>
        <v>0.15065166289255896</v>
      </c>
      <c r="V59" s="67">
        <f t="shared" si="10"/>
        <v>7.4094208551287385E-2</v>
      </c>
      <c r="W59" s="100">
        <f t="shared" si="11"/>
        <v>4.9396139034191586E-2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0.15093865865033268</v>
      </c>
      <c r="J60" s="67">
        <f t="shared" si="16"/>
        <v>7.4235360153078772E-2</v>
      </c>
      <c r="K60" s="100">
        <f t="shared" si="6"/>
        <v>4.949024010205251E-2</v>
      </c>
      <c r="O60" s="96">
        <f>Amnt_Deposited!B55</f>
        <v>2041</v>
      </c>
      <c r="P60" s="99">
        <f>Amnt_Deposited!C55</f>
        <v>0</v>
      </c>
      <c r="Q60" s="284">
        <f>MCF!R59</f>
        <v>1</v>
      </c>
      <c r="R60" s="67">
        <f t="shared" si="17"/>
        <v>0</v>
      </c>
      <c r="S60" s="67">
        <f t="shared" si="7"/>
        <v>0</v>
      </c>
      <c r="T60" s="67">
        <f t="shared" si="8"/>
        <v>0</v>
      </c>
      <c r="U60" s="67">
        <f t="shared" si="9"/>
        <v>0.10098482960548574</v>
      </c>
      <c r="V60" s="67">
        <f t="shared" si="10"/>
        <v>4.966683328707322E-2</v>
      </c>
      <c r="W60" s="100">
        <f t="shared" si="11"/>
        <v>3.3111222191382142E-2</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0.10117720861504866</v>
      </c>
      <c r="J61" s="67">
        <f t="shared" si="16"/>
        <v>4.9761450035284024E-2</v>
      </c>
      <c r="K61" s="100">
        <f t="shared" si="6"/>
        <v>3.3174300023522681E-2</v>
      </c>
      <c r="O61" s="96">
        <f>Amnt_Deposited!B56</f>
        <v>2042</v>
      </c>
      <c r="P61" s="99">
        <f>Amnt_Deposited!C56</f>
        <v>0</v>
      </c>
      <c r="Q61" s="284">
        <f>MCF!R60</f>
        <v>1</v>
      </c>
      <c r="R61" s="67">
        <f t="shared" si="17"/>
        <v>0</v>
      </c>
      <c r="S61" s="67">
        <f t="shared" si="7"/>
        <v>0</v>
      </c>
      <c r="T61" s="67">
        <f t="shared" si="8"/>
        <v>0</v>
      </c>
      <c r="U61" s="67">
        <f t="shared" si="9"/>
        <v>6.7692155630050391E-2</v>
      </c>
      <c r="V61" s="67">
        <f t="shared" si="10"/>
        <v>3.3292673975435345E-2</v>
      </c>
      <c r="W61" s="100">
        <f t="shared" si="11"/>
        <v>2.2195115983623562E-2</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6.7821111136596904E-2</v>
      </c>
      <c r="J62" s="67">
        <f t="shared" si="16"/>
        <v>3.3356097478451759E-2</v>
      </c>
      <c r="K62" s="100">
        <f t="shared" si="6"/>
        <v>2.2237398318967837E-2</v>
      </c>
      <c r="O62" s="96">
        <f>Amnt_Deposited!B57</f>
        <v>2043</v>
      </c>
      <c r="P62" s="99">
        <f>Amnt_Deposited!C57</f>
        <v>0</v>
      </c>
      <c r="Q62" s="284">
        <f>MCF!R61</f>
        <v>1</v>
      </c>
      <c r="R62" s="67">
        <f t="shared" si="17"/>
        <v>0</v>
      </c>
      <c r="S62" s="67">
        <f t="shared" si="7"/>
        <v>0</v>
      </c>
      <c r="T62" s="67">
        <f t="shared" si="8"/>
        <v>0</v>
      </c>
      <c r="U62" s="67">
        <f t="shared" si="9"/>
        <v>4.5375408878187043E-2</v>
      </c>
      <c r="V62" s="67">
        <f t="shared" si="10"/>
        <v>2.2316746751863351E-2</v>
      </c>
      <c r="W62" s="100">
        <f t="shared" si="11"/>
        <v>1.48778311679089E-2</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4.5461850339271845E-2</v>
      </c>
      <c r="J63" s="67">
        <f t="shared" si="16"/>
        <v>2.2359260797325056E-2</v>
      </c>
      <c r="K63" s="100">
        <f t="shared" si="6"/>
        <v>1.490617386488337E-2</v>
      </c>
      <c r="O63" s="96">
        <f>Amnt_Deposited!B58</f>
        <v>2044</v>
      </c>
      <c r="P63" s="99">
        <f>Amnt_Deposited!C58</f>
        <v>0</v>
      </c>
      <c r="Q63" s="284">
        <f>MCF!R62</f>
        <v>1</v>
      </c>
      <c r="R63" s="67">
        <f t="shared" si="17"/>
        <v>0</v>
      </c>
      <c r="S63" s="67">
        <f t="shared" si="7"/>
        <v>0</v>
      </c>
      <c r="T63" s="67">
        <f t="shared" si="8"/>
        <v>0</v>
      </c>
      <c r="U63" s="67">
        <f t="shared" si="9"/>
        <v>3.0416046168112297E-2</v>
      </c>
      <c r="V63" s="67">
        <f t="shared" si="10"/>
        <v>1.4959362710074748E-2</v>
      </c>
      <c r="W63" s="100">
        <f t="shared" si="11"/>
        <v>9.9729084733831651E-3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3.0473989612286048E-2</v>
      </c>
      <c r="J64" s="67">
        <f t="shared" si="16"/>
        <v>1.4987860726985797E-2</v>
      </c>
      <c r="K64" s="100">
        <f t="shared" si="6"/>
        <v>9.9919071513238644E-3</v>
      </c>
      <c r="O64" s="96">
        <f>Amnt_Deposited!B59</f>
        <v>2045</v>
      </c>
      <c r="P64" s="99">
        <f>Amnt_Deposited!C59</f>
        <v>0</v>
      </c>
      <c r="Q64" s="284">
        <f>MCF!R63</f>
        <v>1</v>
      </c>
      <c r="R64" s="67">
        <f t="shared" si="17"/>
        <v>0</v>
      </c>
      <c r="S64" s="67">
        <f t="shared" si="7"/>
        <v>0</v>
      </c>
      <c r="T64" s="67">
        <f t="shared" si="8"/>
        <v>0</v>
      </c>
      <c r="U64" s="67">
        <f t="shared" si="9"/>
        <v>2.0388485467631168E-2</v>
      </c>
      <c r="V64" s="67">
        <f t="shared" si="10"/>
        <v>1.0027560700481131E-2</v>
      </c>
      <c r="W64" s="100">
        <f t="shared" si="11"/>
        <v>6.6850404669874207E-3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2.0427326119797178E-2</v>
      </c>
      <c r="J65" s="67">
        <f t="shared" si="16"/>
        <v>1.004666349248887E-2</v>
      </c>
      <c r="K65" s="100">
        <f t="shared" si="6"/>
        <v>6.6977756616592461E-3</v>
      </c>
      <c r="O65" s="96">
        <f>Amnt_Deposited!B60</f>
        <v>2046</v>
      </c>
      <c r="P65" s="99">
        <f>Amnt_Deposited!C60</f>
        <v>0</v>
      </c>
      <c r="Q65" s="284">
        <f>MCF!R64</f>
        <v>1</v>
      </c>
      <c r="R65" s="67">
        <f t="shared" si="17"/>
        <v>0</v>
      </c>
      <c r="S65" s="67">
        <f t="shared" si="7"/>
        <v>0</v>
      </c>
      <c r="T65" s="67">
        <f t="shared" si="8"/>
        <v>0</v>
      </c>
      <c r="U65" s="67">
        <f t="shared" si="9"/>
        <v>1.3666810517259488E-2</v>
      </c>
      <c r="V65" s="67">
        <f t="shared" si="10"/>
        <v>6.7216749503716802E-3</v>
      </c>
      <c r="W65" s="100">
        <f t="shared" si="11"/>
        <v>4.4811166335811201E-3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1.3692846185007462E-2</v>
      </c>
      <c r="J66" s="67">
        <f t="shared" si="16"/>
        <v>6.7344799347897159E-3</v>
      </c>
      <c r="K66" s="100">
        <f t="shared" si="6"/>
        <v>4.4896532898598103E-3</v>
      </c>
      <c r="O66" s="96">
        <f>Amnt_Deposited!B61</f>
        <v>2047</v>
      </c>
      <c r="P66" s="99">
        <f>Amnt_Deposited!C61</f>
        <v>0</v>
      </c>
      <c r="Q66" s="284">
        <f>MCF!R65</f>
        <v>1</v>
      </c>
      <c r="R66" s="67">
        <f t="shared" si="17"/>
        <v>0</v>
      </c>
      <c r="S66" s="67">
        <f t="shared" si="7"/>
        <v>0</v>
      </c>
      <c r="T66" s="67">
        <f t="shared" si="8"/>
        <v>0</v>
      </c>
      <c r="U66" s="67">
        <f t="shared" si="9"/>
        <v>9.1611370550897398E-3</v>
      </c>
      <c r="V66" s="67">
        <f t="shared" si="10"/>
        <v>4.5056734621697486E-3</v>
      </c>
      <c r="W66" s="100">
        <f t="shared" si="11"/>
        <v>3.0037823081131656E-3</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9.1785892850931305E-3</v>
      </c>
      <c r="J67" s="67">
        <f t="shared" si="16"/>
        <v>4.5142568999143318E-3</v>
      </c>
      <c r="K67" s="100">
        <f t="shared" si="6"/>
        <v>3.0095045999428876E-3</v>
      </c>
      <c r="O67" s="96">
        <f>Amnt_Deposited!B62</f>
        <v>2048</v>
      </c>
      <c r="P67" s="99">
        <f>Amnt_Deposited!C62</f>
        <v>0</v>
      </c>
      <c r="Q67" s="284">
        <f>MCF!R66</f>
        <v>1</v>
      </c>
      <c r="R67" s="67">
        <f t="shared" si="17"/>
        <v>0</v>
      </c>
      <c r="S67" s="67">
        <f t="shared" si="7"/>
        <v>0</v>
      </c>
      <c r="T67" s="67">
        <f t="shared" si="8"/>
        <v>0</v>
      </c>
      <c r="U67" s="67">
        <f t="shared" si="9"/>
        <v>6.1408938125065557E-3</v>
      </c>
      <c r="V67" s="67">
        <f t="shared" si="10"/>
        <v>3.0202432425831842E-3</v>
      </c>
      <c r="W67" s="100">
        <f t="shared" si="11"/>
        <v>2.013495495055456E-3</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6.1525923921258528E-3</v>
      </c>
      <c r="J68" s="67">
        <f t="shared" si="16"/>
        <v>3.0259968929672774E-3</v>
      </c>
      <c r="K68" s="100">
        <f t="shared" si="6"/>
        <v>2.0173312619781846E-3</v>
      </c>
      <c r="O68" s="96">
        <f>Amnt_Deposited!B63</f>
        <v>2049</v>
      </c>
      <c r="P68" s="99">
        <f>Amnt_Deposited!C63</f>
        <v>0</v>
      </c>
      <c r="Q68" s="284">
        <f>MCF!R67</f>
        <v>1</v>
      </c>
      <c r="R68" s="67">
        <f t="shared" si="17"/>
        <v>0</v>
      </c>
      <c r="S68" s="67">
        <f t="shared" si="7"/>
        <v>0</v>
      </c>
      <c r="T68" s="67">
        <f t="shared" si="8"/>
        <v>0</v>
      </c>
      <c r="U68" s="67">
        <f t="shared" si="9"/>
        <v>4.1163642230993671E-3</v>
      </c>
      <c r="V68" s="67">
        <f t="shared" si="10"/>
        <v>2.0245295894071886E-3</v>
      </c>
      <c r="W68" s="100">
        <f t="shared" si="11"/>
        <v>1.3496863929381257E-3</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4.1242060155283261E-3</v>
      </c>
      <c r="J69" s="67">
        <f t="shared" si="16"/>
        <v>2.0283863765975267E-3</v>
      </c>
      <c r="K69" s="100">
        <f t="shared" si="6"/>
        <v>1.352257584398351E-3</v>
      </c>
      <c r="O69" s="96">
        <f>Amnt_Deposited!B64</f>
        <v>2050</v>
      </c>
      <c r="P69" s="99">
        <f>Amnt_Deposited!C64</f>
        <v>0</v>
      </c>
      <c r="Q69" s="284">
        <f>MCF!R68</f>
        <v>1</v>
      </c>
      <c r="R69" s="67">
        <f t="shared" si="17"/>
        <v>0</v>
      </c>
      <c r="S69" s="67">
        <f t="shared" si="7"/>
        <v>0</v>
      </c>
      <c r="T69" s="67">
        <f t="shared" si="8"/>
        <v>0</v>
      </c>
      <c r="U69" s="67">
        <f t="shared" si="9"/>
        <v>2.7592814555274263E-3</v>
      </c>
      <c r="V69" s="67">
        <f t="shared" si="10"/>
        <v>1.3570827675719406E-3</v>
      </c>
      <c r="W69" s="100">
        <f t="shared" si="11"/>
        <v>9.0472184504796036E-4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2.7645379661894081E-3</v>
      </c>
      <c r="J70" s="67">
        <f t="shared" si="16"/>
        <v>1.3596680493389178E-3</v>
      </c>
      <c r="K70" s="100">
        <f t="shared" si="6"/>
        <v>9.0644536622594516E-4</v>
      </c>
      <c r="O70" s="96">
        <f>Amnt_Deposited!B65</f>
        <v>2051</v>
      </c>
      <c r="P70" s="99">
        <f>Amnt_Deposited!C65</f>
        <v>0</v>
      </c>
      <c r="Q70" s="284">
        <f>MCF!R69</f>
        <v>1</v>
      </c>
      <c r="R70" s="67">
        <f t="shared" si="17"/>
        <v>0</v>
      </c>
      <c r="S70" s="67">
        <f t="shared" si="7"/>
        <v>0</v>
      </c>
      <c r="T70" s="67">
        <f t="shared" si="8"/>
        <v>0</v>
      </c>
      <c r="U70" s="67">
        <f t="shared" si="9"/>
        <v>1.8496016722944302E-3</v>
      </c>
      <c r="V70" s="67">
        <f t="shared" si="10"/>
        <v>9.0967978323299597E-4</v>
      </c>
      <c r="W70" s="100">
        <f t="shared" si="11"/>
        <v>6.0645318882199728E-4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1.8531252167633568E-3</v>
      </c>
      <c r="J71" s="67">
        <f t="shared" si="16"/>
        <v>9.1141274942605128E-4</v>
      </c>
      <c r="K71" s="100">
        <f t="shared" si="6"/>
        <v>6.0760849961736748E-4</v>
      </c>
      <c r="O71" s="96">
        <f>Amnt_Deposited!B66</f>
        <v>2052</v>
      </c>
      <c r="P71" s="99">
        <f>Amnt_Deposited!C66</f>
        <v>0</v>
      </c>
      <c r="Q71" s="284">
        <f>MCF!R70</f>
        <v>1</v>
      </c>
      <c r="R71" s="67">
        <f t="shared" si="17"/>
        <v>0</v>
      </c>
      <c r="S71" s="67">
        <f t="shared" si="7"/>
        <v>0</v>
      </c>
      <c r="T71" s="67">
        <f t="shared" si="8"/>
        <v>0</v>
      </c>
      <c r="U71" s="67">
        <f t="shared" si="9"/>
        <v>1.2398250781199978E-3</v>
      </c>
      <c r="V71" s="67">
        <f t="shared" si="10"/>
        <v>6.0977659417443223E-4</v>
      </c>
      <c r="W71" s="100">
        <f t="shared" si="11"/>
        <v>4.0651772944962149E-4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1.2421869806106174E-3</v>
      </c>
      <c r="J72" s="67">
        <f t="shared" si="16"/>
        <v>6.109382361527394E-4</v>
      </c>
      <c r="K72" s="100">
        <f t="shared" si="6"/>
        <v>4.072921574351596E-4</v>
      </c>
      <c r="O72" s="96">
        <f>Amnt_Deposited!B67</f>
        <v>2053</v>
      </c>
      <c r="P72" s="99">
        <f>Amnt_Deposited!C67</f>
        <v>0</v>
      </c>
      <c r="Q72" s="284">
        <f>MCF!R71</f>
        <v>1</v>
      </c>
      <c r="R72" s="67">
        <f t="shared" si="17"/>
        <v>0</v>
      </c>
      <c r="S72" s="67">
        <f t="shared" si="7"/>
        <v>0</v>
      </c>
      <c r="T72" s="67">
        <f t="shared" si="8"/>
        <v>0</v>
      </c>
      <c r="U72" s="67">
        <f t="shared" si="9"/>
        <v>8.3107960344153706E-4</v>
      </c>
      <c r="V72" s="67">
        <f t="shared" si="10"/>
        <v>4.0874547467846078E-4</v>
      </c>
      <c r="W72" s="100">
        <f t="shared" si="11"/>
        <v>2.7249698311897382E-4</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8.3266283402778083E-4</v>
      </c>
      <c r="J73" s="67">
        <f t="shared" si="16"/>
        <v>4.095241465828365E-4</v>
      </c>
      <c r="K73" s="100">
        <f t="shared" si="6"/>
        <v>2.7301609772189097E-4</v>
      </c>
      <c r="O73" s="96">
        <f>Amnt_Deposited!B68</f>
        <v>2054</v>
      </c>
      <c r="P73" s="99">
        <f>Amnt_Deposited!C68</f>
        <v>0</v>
      </c>
      <c r="Q73" s="284">
        <f>MCF!R72</f>
        <v>1</v>
      </c>
      <c r="R73" s="67">
        <f t="shared" si="17"/>
        <v>0</v>
      </c>
      <c r="S73" s="67">
        <f t="shared" si="7"/>
        <v>0</v>
      </c>
      <c r="T73" s="67">
        <f t="shared" si="8"/>
        <v>0</v>
      </c>
      <c r="U73" s="67">
        <f t="shared" si="9"/>
        <v>5.5708931803821196E-4</v>
      </c>
      <c r="V73" s="67">
        <f t="shared" si="10"/>
        <v>2.7399028540332505E-4</v>
      </c>
      <c r="W73" s="100">
        <f t="shared" si="11"/>
        <v>1.8266019026888335E-4</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5.5815058923766798E-4</v>
      </c>
      <c r="J74" s="67">
        <f t="shared" si="16"/>
        <v>2.7451224479011285E-4</v>
      </c>
      <c r="K74" s="100">
        <f t="shared" si="6"/>
        <v>1.8300816319340857E-4</v>
      </c>
      <c r="O74" s="96">
        <f>Amnt_Deposited!B69</f>
        <v>2055</v>
      </c>
      <c r="P74" s="99">
        <f>Amnt_Deposited!C69</f>
        <v>0</v>
      </c>
      <c r="Q74" s="284">
        <f>MCF!R73</f>
        <v>1</v>
      </c>
      <c r="R74" s="67">
        <f t="shared" si="17"/>
        <v>0</v>
      </c>
      <c r="S74" s="67">
        <f t="shared" si="7"/>
        <v>0</v>
      </c>
      <c r="T74" s="67">
        <f t="shared" si="8"/>
        <v>0</v>
      </c>
      <c r="U74" s="67">
        <f t="shared" si="9"/>
        <v>3.7342813731333716E-4</v>
      </c>
      <c r="V74" s="67">
        <f t="shared" si="10"/>
        <v>1.8366118072487479E-4</v>
      </c>
      <c r="W74" s="100">
        <f t="shared" si="11"/>
        <v>1.2244078714991651E-4</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3.741395286726128E-4</v>
      </c>
      <c r="J75" s="67">
        <f t="shared" si="16"/>
        <v>1.8401106056505515E-4</v>
      </c>
      <c r="K75" s="100">
        <f t="shared" si="6"/>
        <v>1.2267404037670342E-4</v>
      </c>
      <c r="O75" s="96">
        <f>Amnt_Deposited!B70</f>
        <v>2056</v>
      </c>
      <c r="P75" s="99">
        <f>Amnt_Deposited!C70</f>
        <v>0</v>
      </c>
      <c r="Q75" s="284">
        <f>MCF!R74</f>
        <v>1</v>
      </c>
      <c r="R75" s="67">
        <f t="shared" si="17"/>
        <v>0</v>
      </c>
      <c r="S75" s="67">
        <f t="shared" si="7"/>
        <v>0</v>
      </c>
      <c r="T75" s="67">
        <f t="shared" si="8"/>
        <v>0</v>
      </c>
      <c r="U75" s="67">
        <f t="shared" si="9"/>
        <v>2.5031636619487921E-4</v>
      </c>
      <c r="V75" s="67">
        <f t="shared" si="10"/>
        <v>1.2311177111845795E-4</v>
      </c>
      <c r="W75" s="100">
        <f t="shared" si="11"/>
        <v>8.2074514078971965E-5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2.5079322608357821E-4</v>
      </c>
      <c r="J76" s="67">
        <f t="shared" si="16"/>
        <v>1.2334630258903459E-4</v>
      </c>
      <c r="K76" s="100">
        <f t="shared" si="6"/>
        <v>8.2230868392689724E-5</v>
      </c>
      <c r="O76" s="96">
        <f>Amnt_Deposited!B71</f>
        <v>2057</v>
      </c>
      <c r="P76" s="99">
        <f>Amnt_Deposited!C71</f>
        <v>0</v>
      </c>
      <c r="Q76" s="284">
        <f>MCF!R75</f>
        <v>1</v>
      </c>
      <c r="R76" s="67">
        <f t="shared" si="17"/>
        <v>0</v>
      </c>
      <c r="S76" s="67">
        <f t="shared" si="7"/>
        <v>0</v>
      </c>
      <c r="T76" s="67">
        <f t="shared" si="8"/>
        <v>0</v>
      </c>
      <c r="U76" s="67">
        <f t="shared" si="9"/>
        <v>1.6779207811122538E-4</v>
      </c>
      <c r="V76" s="67">
        <f t="shared" si="10"/>
        <v>8.2524288083653827E-5</v>
      </c>
      <c r="W76" s="100">
        <f t="shared" si="11"/>
        <v>5.5016192055769213E-5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1.6811172685377064E-4</v>
      </c>
      <c r="J77" s="67">
        <f t="shared" si="16"/>
        <v>8.2681499229807562E-5</v>
      </c>
      <c r="K77" s="100">
        <f t="shared" si="6"/>
        <v>5.5120999486538375E-5</v>
      </c>
      <c r="O77" s="96">
        <f>Amnt_Deposited!B72</f>
        <v>2058</v>
      </c>
      <c r="P77" s="99">
        <f>Amnt_Deposited!C72</f>
        <v>0</v>
      </c>
      <c r="Q77" s="284">
        <f>MCF!R76</f>
        <v>1</v>
      </c>
      <c r="R77" s="67">
        <f t="shared" si="17"/>
        <v>0</v>
      </c>
      <c r="S77" s="67">
        <f t="shared" si="7"/>
        <v>0</v>
      </c>
      <c r="T77" s="67">
        <f t="shared" si="8"/>
        <v>0</v>
      </c>
      <c r="U77" s="67">
        <f t="shared" si="9"/>
        <v>1.1247439352393218E-4</v>
      </c>
      <c r="V77" s="67">
        <f t="shared" si="10"/>
        <v>5.5317684587293191E-5</v>
      </c>
      <c r="W77" s="100">
        <f t="shared" si="11"/>
        <v>3.6878456391528792E-5</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1.1268866048375036E-4</v>
      </c>
      <c r="J78" s="67">
        <f t="shared" si="16"/>
        <v>5.542306637002028E-5</v>
      </c>
      <c r="K78" s="100">
        <f t="shared" si="6"/>
        <v>3.6948710913346853E-5</v>
      </c>
      <c r="O78" s="96">
        <f>Amnt_Deposited!B73</f>
        <v>2059</v>
      </c>
      <c r="P78" s="99">
        <f>Amnt_Deposited!C73</f>
        <v>0</v>
      </c>
      <c r="Q78" s="284">
        <f>MCF!R77</f>
        <v>1</v>
      </c>
      <c r="R78" s="67">
        <f t="shared" si="17"/>
        <v>0</v>
      </c>
      <c r="S78" s="67">
        <f t="shared" si="7"/>
        <v>0</v>
      </c>
      <c r="T78" s="67">
        <f t="shared" si="8"/>
        <v>0</v>
      </c>
      <c r="U78" s="67">
        <f t="shared" si="9"/>
        <v>7.5393840644792832E-5</v>
      </c>
      <c r="V78" s="67">
        <f t="shared" si="10"/>
        <v>3.7080552879139346E-5</v>
      </c>
      <c r="W78" s="100">
        <f t="shared" si="11"/>
        <v>2.4720368586092895E-5</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7.553746808316208E-5</v>
      </c>
      <c r="J79" s="67">
        <f t="shared" si="16"/>
        <v>3.715119240058829E-5</v>
      </c>
      <c r="K79" s="100">
        <f t="shared" si="6"/>
        <v>2.4767461600392192E-5</v>
      </c>
      <c r="O79" s="96">
        <f>Amnt_Deposited!B74</f>
        <v>2060</v>
      </c>
      <c r="P79" s="99">
        <f>Amnt_Deposited!C74</f>
        <v>0</v>
      </c>
      <c r="Q79" s="284">
        <f>MCF!R78</f>
        <v>1</v>
      </c>
      <c r="R79" s="67">
        <f t="shared" si="17"/>
        <v>0</v>
      </c>
      <c r="S79" s="67">
        <f t="shared" si="7"/>
        <v>0</v>
      </c>
      <c r="T79" s="67">
        <f t="shared" si="8"/>
        <v>0</v>
      </c>
      <c r="U79" s="67">
        <f t="shared" si="9"/>
        <v>5.0538002731821188E-5</v>
      </c>
      <c r="V79" s="67">
        <f t="shared" si="10"/>
        <v>2.4855837912971645E-5</v>
      </c>
      <c r="W79" s="100">
        <f t="shared" si="11"/>
        <v>1.6570558608647761E-5</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5.0634279082920839E-5</v>
      </c>
      <c r="J80" s="67">
        <f t="shared" si="16"/>
        <v>2.4903189000241237E-5</v>
      </c>
      <c r="K80" s="100">
        <f t="shared" si="6"/>
        <v>1.6602126000160824E-5</v>
      </c>
      <c r="O80" s="96">
        <f>Amnt_Deposited!B75</f>
        <v>2061</v>
      </c>
      <c r="P80" s="99">
        <f>Amnt_Deposited!C75</f>
        <v>0</v>
      </c>
      <c r="Q80" s="284">
        <f>MCF!R79</f>
        <v>1</v>
      </c>
      <c r="R80" s="67">
        <f t="shared" si="17"/>
        <v>0</v>
      </c>
      <c r="S80" s="67">
        <f t="shared" si="7"/>
        <v>0</v>
      </c>
      <c r="T80" s="67">
        <f t="shared" si="8"/>
        <v>0</v>
      </c>
      <c r="U80" s="67">
        <f t="shared" si="9"/>
        <v>3.3876636317743646E-5</v>
      </c>
      <c r="V80" s="67">
        <f t="shared" si="10"/>
        <v>1.6661366414077541E-5</v>
      </c>
      <c r="W80" s="100">
        <f t="shared" si="11"/>
        <v>1.1107577609385027E-5</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3.3941172285844905E-5</v>
      </c>
      <c r="J81" s="67">
        <f t="shared" si="16"/>
        <v>1.6693106797075934E-5</v>
      </c>
      <c r="K81" s="100">
        <f t="shared" si="6"/>
        <v>1.112873786471729E-5</v>
      </c>
      <c r="O81" s="96">
        <f>Amnt_Deposited!B76</f>
        <v>2062</v>
      </c>
      <c r="P81" s="99">
        <f>Amnt_Deposited!C76</f>
        <v>0</v>
      </c>
      <c r="Q81" s="284">
        <f>MCF!R80</f>
        <v>1</v>
      </c>
      <c r="R81" s="67">
        <f t="shared" si="17"/>
        <v>0</v>
      </c>
      <c r="S81" s="67">
        <f t="shared" si="7"/>
        <v>0</v>
      </c>
      <c r="T81" s="67">
        <f t="shared" si="8"/>
        <v>0</v>
      </c>
      <c r="U81" s="67">
        <f t="shared" si="9"/>
        <v>2.2708188416042534E-5</v>
      </c>
      <c r="V81" s="67">
        <f t="shared" si="10"/>
        <v>1.1168447901701114E-5</v>
      </c>
      <c r="W81" s="100">
        <f t="shared" si="11"/>
        <v>7.4456319344674092E-6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2.2751448169151123E-5</v>
      </c>
      <c r="J82" s="67">
        <f t="shared" si="16"/>
        <v>1.1189724116693782E-5</v>
      </c>
      <c r="K82" s="100">
        <f t="shared" si="6"/>
        <v>7.4598160777958543E-6</v>
      </c>
      <c r="O82" s="96">
        <f>Amnt_Deposited!B77</f>
        <v>2063</v>
      </c>
      <c r="P82" s="99">
        <f>Amnt_Deposited!C77</f>
        <v>0</v>
      </c>
      <c r="Q82" s="284">
        <f>MCF!R81</f>
        <v>1</v>
      </c>
      <c r="R82" s="67">
        <f t="shared" si="17"/>
        <v>0</v>
      </c>
      <c r="S82" s="67">
        <f t="shared" si="7"/>
        <v>0</v>
      </c>
      <c r="T82" s="67">
        <f t="shared" si="8"/>
        <v>0</v>
      </c>
      <c r="U82" s="67">
        <f t="shared" si="9"/>
        <v>1.5221753904427604E-5</v>
      </c>
      <c r="V82" s="67">
        <f t="shared" si="10"/>
        <v>7.486434511614931E-6</v>
      </c>
      <c r="W82" s="100">
        <f t="shared" si="11"/>
        <v>4.9909563410766201E-6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1.5250751784122842E-5</v>
      </c>
      <c r="J83" s="67">
        <f t="shared" ref="J83:J99" si="22">I82*(1-$K$10)+H83</f>
        <v>7.5006963850282798E-6</v>
      </c>
      <c r="K83" s="100">
        <f t="shared" si="6"/>
        <v>5.0004642566855196E-6</v>
      </c>
      <c r="O83" s="96">
        <f>Amnt_Deposited!B78</f>
        <v>2064</v>
      </c>
      <c r="P83" s="99">
        <f>Amnt_Deposited!C78</f>
        <v>0</v>
      </c>
      <c r="Q83" s="284">
        <f>MCF!R82</f>
        <v>1</v>
      </c>
      <c r="R83" s="67">
        <f t="shared" ref="R83:R99" si="23">P83*$W$6*DOCF*Q83</f>
        <v>0</v>
      </c>
      <c r="S83" s="67">
        <f t="shared" si="7"/>
        <v>0</v>
      </c>
      <c r="T83" s="67">
        <f t="shared" si="8"/>
        <v>0</v>
      </c>
      <c r="U83" s="67">
        <f t="shared" si="9"/>
        <v>1.0203446777959085E-5</v>
      </c>
      <c r="V83" s="67">
        <f t="shared" si="10"/>
        <v>5.0183071264685199E-6</v>
      </c>
      <c r="W83" s="100">
        <f t="shared" si="11"/>
        <v>3.3455380843123464E-6</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1.0222884638011333E-5</v>
      </c>
      <c r="J84" s="67">
        <f t="shared" si="22"/>
        <v>5.02786714611151E-6</v>
      </c>
      <c r="K84" s="100">
        <f t="shared" si="6"/>
        <v>3.3519114307410067E-6</v>
      </c>
      <c r="O84" s="96">
        <f>Amnt_Deposited!B79</f>
        <v>2065</v>
      </c>
      <c r="P84" s="99">
        <f>Amnt_Deposited!C79</f>
        <v>0</v>
      </c>
      <c r="Q84" s="284">
        <f>MCF!R83</f>
        <v>1</v>
      </c>
      <c r="R84" s="67">
        <f t="shared" si="23"/>
        <v>0</v>
      </c>
      <c r="S84" s="67">
        <f t="shared" si="7"/>
        <v>0</v>
      </c>
      <c r="T84" s="67">
        <f t="shared" si="8"/>
        <v>0</v>
      </c>
      <c r="U84" s="67">
        <f t="shared" si="9"/>
        <v>6.8395749139237297E-6</v>
      </c>
      <c r="V84" s="67">
        <f t="shared" si="10"/>
        <v>3.3638718640353553E-6</v>
      </c>
      <c r="W84" s="100">
        <f t="shared" si="11"/>
        <v>2.2425812426902368E-6</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6.8526045011687869E-6</v>
      </c>
      <c r="J85" s="67">
        <f t="shared" si="22"/>
        <v>3.3702801368425463E-6</v>
      </c>
      <c r="K85" s="100">
        <f t="shared" ref="K85:K99" si="24">J85*CH4_fraction*conv</f>
        <v>2.2468534245616973E-6</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4.584704171165558E-6</v>
      </c>
      <c r="V85" s="67">
        <f t="shared" ref="V85:V98" si="28">U84*(1-$W$10)+T85</f>
        <v>2.2548707427581713E-6</v>
      </c>
      <c r="W85" s="100">
        <f t="shared" ref="W85:W99" si="29">V85*CH4_fraction*conv</f>
        <v>1.5032471618387809E-6</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4.5934381646874908E-6</v>
      </c>
      <c r="J86" s="67">
        <f t="shared" si="22"/>
        <v>2.2591663364812966E-6</v>
      </c>
      <c r="K86" s="100">
        <f t="shared" si="24"/>
        <v>1.5061108909875309E-6</v>
      </c>
      <c r="O86" s="96">
        <f>Amnt_Deposited!B81</f>
        <v>2067</v>
      </c>
      <c r="P86" s="99">
        <f>Amnt_Deposited!C81</f>
        <v>0</v>
      </c>
      <c r="Q86" s="284">
        <f>MCF!R85</f>
        <v>1</v>
      </c>
      <c r="R86" s="67">
        <f t="shared" si="23"/>
        <v>0</v>
      </c>
      <c r="S86" s="67">
        <f t="shared" si="25"/>
        <v>0</v>
      </c>
      <c r="T86" s="67">
        <f t="shared" si="26"/>
        <v>0</v>
      </c>
      <c r="U86" s="67">
        <f t="shared" si="27"/>
        <v>3.0732191110754847E-6</v>
      </c>
      <c r="V86" s="67">
        <f t="shared" si="28"/>
        <v>1.5114850600900736E-6</v>
      </c>
      <c r="W86" s="100">
        <f t="shared" si="29"/>
        <v>1.0076567067267157E-6</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3.0790736820151813E-6</v>
      </c>
      <c r="J87" s="67">
        <f t="shared" si="22"/>
        <v>1.5143644826723093E-6</v>
      </c>
      <c r="K87" s="100">
        <f t="shared" si="24"/>
        <v>1.0095763217815395E-6</v>
      </c>
      <c r="O87" s="96">
        <f>Amnt_Deposited!B82</f>
        <v>2068</v>
      </c>
      <c r="P87" s="99">
        <f>Amnt_Deposited!C82</f>
        <v>0</v>
      </c>
      <c r="Q87" s="284">
        <f>MCF!R86</f>
        <v>1</v>
      </c>
      <c r="R87" s="67">
        <f t="shared" si="23"/>
        <v>0</v>
      </c>
      <c r="S87" s="67">
        <f t="shared" si="25"/>
        <v>0</v>
      </c>
      <c r="T87" s="67">
        <f t="shared" si="26"/>
        <v>0</v>
      </c>
      <c r="U87" s="67">
        <f t="shared" si="27"/>
        <v>2.0600403760137254E-6</v>
      </c>
      <c r="V87" s="67">
        <f t="shared" si="28"/>
        <v>1.0131787350617592E-6</v>
      </c>
      <c r="W87" s="100">
        <f t="shared" si="29"/>
        <v>6.7545249004117275E-7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2.0639648122755418E-6</v>
      </c>
      <c r="J88" s="67">
        <f t="shared" si="22"/>
        <v>1.0151088697396395E-6</v>
      </c>
      <c r="K88" s="100">
        <f t="shared" si="24"/>
        <v>6.767392464930929E-7</v>
      </c>
      <c r="O88" s="96">
        <f>Amnt_Deposited!B83</f>
        <v>2069</v>
      </c>
      <c r="P88" s="99">
        <f>Amnt_Deposited!C83</f>
        <v>0</v>
      </c>
      <c r="Q88" s="284">
        <f>MCF!R87</f>
        <v>1</v>
      </c>
      <c r="R88" s="67">
        <f t="shared" si="23"/>
        <v>0</v>
      </c>
      <c r="S88" s="67">
        <f t="shared" si="25"/>
        <v>0</v>
      </c>
      <c r="T88" s="67">
        <f t="shared" si="26"/>
        <v>0</v>
      </c>
      <c r="U88" s="67">
        <f t="shared" si="27"/>
        <v>1.3808863596847962E-6</v>
      </c>
      <c r="V88" s="67">
        <f t="shared" si="28"/>
        <v>6.791540163289292E-7</v>
      </c>
      <c r="W88" s="100">
        <f t="shared" si="29"/>
        <v>4.5276934421928614E-7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1.3835169879804809E-6</v>
      </c>
      <c r="J89" s="67">
        <f t="shared" si="22"/>
        <v>6.8044782429506099E-7</v>
      </c>
      <c r="K89" s="100">
        <f t="shared" si="24"/>
        <v>4.5363188286337398E-7</v>
      </c>
      <c r="O89" s="96">
        <f>Amnt_Deposited!B84</f>
        <v>2070</v>
      </c>
      <c r="P89" s="99">
        <f>Amnt_Deposited!C84</f>
        <v>0</v>
      </c>
      <c r="Q89" s="284">
        <f>MCF!R88</f>
        <v>1</v>
      </c>
      <c r="R89" s="67">
        <f t="shared" si="23"/>
        <v>0</v>
      </c>
      <c r="S89" s="67">
        <f t="shared" si="25"/>
        <v>0</v>
      </c>
      <c r="T89" s="67">
        <f t="shared" si="26"/>
        <v>0</v>
      </c>
      <c r="U89" s="67">
        <f t="shared" si="27"/>
        <v>9.2563580819389903E-7</v>
      </c>
      <c r="V89" s="67">
        <f t="shared" si="28"/>
        <v>4.5525055149089719E-7</v>
      </c>
      <c r="W89" s="100">
        <f t="shared" si="29"/>
        <v>3.0350036766059813E-7</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9.27399171074165E-7</v>
      </c>
      <c r="J90" s="67">
        <f t="shared" si="22"/>
        <v>4.5611781690631589E-7</v>
      </c>
      <c r="K90" s="100">
        <f t="shared" si="24"/>
        <v>3.0407854460421059E-7</v>
      </c>
      <c r="O90" s="96">
        <f>Amnt_Deposited!B85</f>
        <v>2071</v>
      </c>
      <c r="P90" s="99">
        <f>Amnt_Deposited!C85</f>
        <v>0</v>
      </c>
      <c r="Q90" s="284">
        <f>MCF!R89</f>
        <v>1</v>
      </c>
      <c r="R90" s="67">
        <f t="shared" si="23"/>
        <v>0</v>
      </c>
      <c r="S90" s="67">
        <f t="shared" si="25"/>
        <v>0</v>
      </c>
      <c r="T90" s="67">
        <f t="shared" si="26"/>
        <v>0</v>
      </c>
      <c r="U90" s="67">
        <f t="shared" si="27"/>
        <v>6.2047223756077066E-7</v>
      </c>
      <c r="V90" s="67">
        <f t="shared" si="28"/>
        <v>3.0516357063312843E-7</v>
      </c>
      <c r="W90" s="100">
        <f t="shared" si="29"/>
        <v>2.034423804220856E-7</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6.2165425504784803E-7</v>
      </c>
      <c r="J91" s="67">
        <f t="shared" si="22"/>
        <v>3.0574491602631697E-7</v>
      </c>
      <c r="K91" s="100">
        <f t="shared" si="24"/>
        <v>2.0382994401754465E-7</v>
      </c>
      <c r="O91" s="96">
        <f>Amnt_Deposited!B86</f>
        <v>2072</v>
      </c>
      <c r="P91" s="99">
        <f>Amnt_Deposited!C86</f>
        <v>0</v>
      </c>
      <c r="Q91" s="284">
        <f>MCF!R90</f>
        <v>1</v>
      </c>
      <c r="R91" s="67">
        <f t="shared" si="23"/>
        <v>0</v>
      </c>
      <c r="S91" s="67">
        <f t="shared" si="25"/>
        <v>0</v>
      </c>
      <c r="T91" s="67">
        <f t="shared" si="26"/>
        <v>0</v>
      </c>
      <c r="U91" s="67">
        <f t="shared" si="27"/>
        <v>4.1591497884557195E-7</v>
      </c>
      <c r="V91" s="67">
        <f t="shared" si="28"/>
        <v>2.0455725871519873E-7</v>
      </c>
      <c r="W91" s="100">
        <f t="shared" si="29"/>
        <v>1.3637150581013249E-7</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4.1670730886192459E-7</v>
      </c>
      <c r="J92" s="67">
        <f t="shared" si="22"/>
        <v>2.0494694618592347E-7</v>
      </c>
      <c r="K92" s="100">
        <f t="shared" si="24"/>
        <v>1.366312974572823E-7</v>
      </c>
      <c r="O92" s="96">
        <f>Amnt_Deposited!B87</f>
        <v>2073</v>
      </c>
      <c r="P92" s="99">
        <f>Amnt_Deposited!C87</f>
        <v>0</v>
      </c>
      <c r="Q92" s="284">
        <f>MCF!R91</f>
        <v>1</v>
      </c>
      <c r="R92" s="67">
        <f t="shared" si="23"/>
        <v>0</v>
      </c>
      <c r="S92" s="67">
        <f t="shared" si="25"/>
        <v>0</v>
      </c>
      <c r="T92" s="67">
        <f t="shared" si="26"/>
        <v>0</v>
      </c>
      <c r="U92" s="67">
        <f t="shared" si="27"/>
        <v>2.7879614776667576E-7</v>
      </c>
      <c r="V92" s="67">
        <f t="shared" si="28"/>
        <v>1.3711883107889622E-7</v>
      </c>
      <c r="W92" s="100">
        <f t="shared" si="29"/>
        <v>9.1412554052597473E-8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2.7932726245971265E-7</v>
      </c>
      <c r="J93" s="67">
        <f t="shared" si="22"/>
        <v>1.3738004640221191E-7</v>
      </c>
      <c r="K93" s="100">
        <f t="shared" si="24"/>
        <v>9.1586697601474599E-8</v>
      </c>
      <c r="O93" s="96">
        <f>Amnt_Deposited!B88</f>
        <v>2074</v>
      </c>
      <c r="P93" s="99">
        <f>Amnt_Deposited!C88</f>
        <v>0</v>
      </c>
      <c r="Q93" s="284">
        <f>MCF!R92</f>
        <v>1</v>
      </c>
      <c r="R93" s="67">
        <f t="shared" si="23"/>
        <v>0</v>
      </c>
      <c r="S93" s="67">
        <f t="shared" si="25"/>
        <v>0</v>
      </c>
      <c r="T93" s="67">
        <f t="shared" si="26"/>
        <v>0</v>
      </c>
      <c r="U93" s="67">
        <f t="shared" si="27"/>
        <v>1.8688264660551699E-7</v>
      </c>
      <c r="V93" s="67">
        <f t="shared" si="28"/>
        <v>9.1913501161158766E-8</v>
      </c>
      <c r="W93" s="100">
        <f t="shared" si="29"/>
        <v>6.1275667440772502E-8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1.8723866343100368E-7</v>
      </c>
      <c r="J94" s="67">
        <f t="shared" si="22"/>
        <v>9.208859902870895E-8</v>
      </c>
      <c r="K94" s="100">
        <f t="shared" si="24"/>
        <v>6.1392399352472634E-8</v>
      </c>
      <c r="O94" s="96">
        <f>Amnt_Deposited!B89</f>
        <v>2075</v>
      </c>
      <c r="P94" s="99">
        <f>Amnt_Deposited!C89</f>
        <v>0</v>
      </c>
      <c r="Q94" s="284">
        <f>MCF!R93</f>
        <v>1</v>
      </c>
      <c r="R94" s="67">
        <f t="shared" si="23"/>
        <v>0</v>
      </c>
      <c r="S94" s="67">
        <f t="shared" si="25"/>
        <v>0</v>
      </c>
      <c r="T94" s="67">
        <f t="shared" si="26"/>
        <v>0</v>
      </c>
      <c r="U94" s="67">
        <f t="shared" si="27"/>
        <v>1.2527118427587227E-7</v>
      </c>
      <c r="V94" s="67">
        <f t="shared" si="28"/>
        <v>6.1611462329644726E-8</v>
      </c>
      <c r="W94" s="100">
        <f t="shared" si="29"/>
        <v>4.1074308219763148E-8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1.2550982949072198E-7</v>
      </c>
      <c r="J95" s="67">
        <f t="shared" si="22"/>
        <v>6.1728833940281719E-8</v>
      </c>
      <c r="K95" s="100">
        <f t="shared" si="24"/>
        <v>4.1152555960187812E-8</v>
      </c>
      <c r="O95" s="96">
        <f>Amnt_Deposited!B90</f>
        <v>2076</v>
      </c>
      <c r="P95" s="99">
        <f>Amnt_Deposited!C90</f>
        <v>0</v>
      </c>
      <c r="Q95" s="284">
        <f>MCF!R94</f>
        <v>1</v>
      </c>
      <c r="R95" s="67">
        <f t="shared" si="23"/>
        <v>0</v>
      </c>
      <c r="S95" s="67">
        <f t="shared" si="25"/>
        <v>0</v>
      </c>
      <c r="T95" s="67">
        <f t="shared" si="26"/>
        <v>0</v>
      </c>
      <c r="U95" s="67">
        <f t="shared" si="27"/>
        <v>8.3971786010741751E-8</v>
      </c>
      <c r="V95" s="67">
        <f t="shared" si="28"/>
        <v>4.129939826513051E-8</v>
      </c>
      <c r="W95" s="100">
        <f t="shared" si="29"/>
        <v>2.7532932176753671E-8</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8.4131754682146003E-8</v>
      </c>
      <c r="J96" s="67">
        <f t="shared" si="22"/>
        <v>4.1378074808575983E-8</v>
      </c>
      <c r="K96" s="100">
        <f t="shared" si="24"/>
        <v>2.7585383205717322E-8</v>
      </c>
      <c r="O96" s="96">
        <f>Amnt_Deposited!B91</f>
        <v>2077</v>
      </c>
      <c r="P96" s="99">
        <f>Amnt_Deposited!C91</f>
        <v>0</v>
      </c>
      <c r="Q96" s="284">
        <f>MCF!R95</f>
        <v>1</v>
      </c>
      <c r="R96" s="67">
        <f t="shared" si="23"/>
        <v>0</v>
      </c>
      <c r="S96" s="67">
        <f t="shared" si="25"/>
        <v>0</v>
      </c>
      <c r="T96" s="67">
        <f t="shared" si="26"/>
        <v>0</v>
      </c>
      <c r="U96" s="67">
        <f t="shared" si="27"/>
        <v>5.6287971464415262E-8</v>
      </c>
      <c r="V96" s="67">
        <f t="shared" si="28"/>
        <v>2.7683814546326485E-8</v>
      </c>
      <c r="W96" s="100">
        <f t="shared" si="29"/>
        <v>1.8455876364217656E-8</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5.6395201671595223E-8</v>
      </c>
      <c r="J97" s="67">
        <f t="shared" si="22"/>
        <v>2.773655301055078E-8</v>
      </c>
      <c r="K97" s="100">
        <f t="shared" si="24"/>
        <v>1.8491035340367184E-8</v>
      </c>
      <c r="O97" s="96">
        <f>Amnt_Deposited!B92</f>
        <v>2078</v>
      </c>
      <c r="P97" s="99">
        <f>Amnt_Deposited!C92</f>
        <v>0</v>
      </c>
      <c r="Q97" s="284">
        <f>MCF!R96</f>
        <v>1</v>
      </c>
      <c r="R97" s="67">
        <f t="shared" si="23"/>
        <v>0</v>
      </c>
      <c r="S97" s="67">
        <f t="shared" si="25"/>
        <v>0</v>
      </c>
      <c r="T97" s="67">
        <f t="shared" si="26"/>
        <v>0</v>
      </c>
      <c r="U97" s="67">
        <f t="shared" si="27"/>
        <v>3.773095562327959E-8</v>
      </c>
      <c r="V97" s="67">
        <f t="shared" si="28"/>
        <v>1.8557015841135672E-8</v>
      </c>
      <c r="W97" s="100">
        <f t="shared" si="29"/>
        <v>1.2371343894090447E-8</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3.7802834180692871E-8</v>
      </c>
      <c r="J98" s="67">
        <f t="shared" si="22"/>
        <v>1.8592367490902348E-8</v>
      </c>
      <c r="K98" s="100">
        <f t="shared" si="24"/>
        <v>1.2394911660601566E-8</v>
      </c>
      <c r="O98" s="96">
        <f>Amnt_Deposited!B93</f>
        <v>2079</v>
      </c>
      <c r="P98" s="99">
        <f>Amnt_Deposited!C93</f>
        <v>0</v>
      </c>
      <c r="Q98" s="284">
        <f>MCF!R97</f>
        <v>1</v>
      </c>
      <c r="R98" s="67">
        <f t="shared" si="23"/>
        <v>0</v>
      </c>
      <c r="S98" s="67">
        <f t="shared" si="25"/>
        <v>0</v>
      </c>
      <c r="T98" s="67">
        <f t="shared" si="26"/>
        <v>0</v>
      </c>
      <c r="U98" s="67">
        <f t="shared" si="27"/>
        <v>2.5291815910365438E-8</v>
      </c>
      <c r="V98" s="67">
        <f t="shared" si="28"/>
        <v>1.243913971291415E-8</v>
      </c>
      <c r="W98" s="100">
        <f t="shared" si="29"/>
        <v>8.2927598086094329E-9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2.5339997548279685E-8</v>
      </c>
      <c r="J99" s="68">
        <f t="shared" si="22"/>
        <v>1.2462836632413186E-8</v>
      </c>
      <c r="K99" s="102">
        <f t="shared" si="24"/>
        <v>8.3085577549421235E-9</v>
      </c>
      <c r="O99" s="97">
        <f>Amnt_Deposited!B94</f>
        <v>2080</v>
      </c>
      <c r="P99" s="101">
        <f>Amnt_Deposited!C94</f>
        <v>0</v>
      </c>
      <c r="Q99" s="285">
        <f>MCF!R98</f>
        <v>1</v>
      </c>
      <c r="R99" s="68">
        <f t="shared" si="23"/>
        <v>0</v>
      </c>
      <c r="S99" s="68">
        <f>R99*$W$12</f>
        <v>0</v>
      </c>
      <c r="T99" s="68">
        <f>R99*(1-$W$12)</f>
        <v>0</v>
      </c>
      <c r="U99" s="68">
        <f>S99+U98*$W$10</f>
        <v>1.6953611205361076E-8</v>
      </c>
      <c r="V99" s="68">
        <f>U98*(1-$W$10)+T99</f>
        <v>8.3382047050043623E-9</v>
      </c>
      <c r="W99" s="102">
        <f t="shared" si="29"/>
        <v>5.5588031366695746E-9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3.8077240869360001</v>
      </c>
      <c r="D19" s="416">
        <f>Dry_Matter_Content!D6</f>
        <v>0.44</v>
      </c>
      <c r="E19" s="283">
        <f>MCF!R18</f>
        <v>1</v>
      </c>
      <c r="F19" s="130">
        <f t="shared" ref="F19:F50" si="0">C19*D19*$K$6*DOCF*E19</f>
        <v>0.36858769161540478</v>
      </c>
      <c r="G19" s="65">
        <f t="shared" ref="G19:G82" si="1">F19*$K$12</f>
        <v>0.36858769161540478</v>
      </c>
      <c r="H19" s="65">
        <f t="shared" ref="H19:H82" si="2">F19*(1-$K$12)</f>
        <v>0</v>
      </c>
      <c r="I19" s="65">
        <f t="shared" ref="I19:I82" si="3">G19+I18*$K$10</f>
        <v>0.36858769161540478</v>
      </c>
      <c r="J19" s="65">
        <f t="shared" ref="J19:J82" si="4">I18*(1-$K$10)+H19</f>
        <v>0</v>
      </c>
      <c r="K19" s="66">
        <f>J19*CH4_fraction*conv</f>
        <v>0</v>
      </c>
      <c r="O19" s="95">
        <f>Amnt_Deposited!B14</f>
        <v>2000</v>
      </c>
      <c r="P19" s="98">
        <f>Amnt_Deposited!D14</f>
        <v>3.8077240869360001</v>
      </c>
      <c r="Q19" s="283">
        <f>MCF!R18</f>
        <v>1</v>
      </c>
      <c r="R19" s="130">
        <f t="shared" ref="R19:R50" si="5">P19*$W$6*DOCF*Q19</f>
        <v>0.76154481738720003</v>
      </c>
      <c r="S19" s="65">
        <f>R19*$W$12</f>
        <v>0.76154481738720003</v>
      </c>
      <c r="T19" s="65">
        <f>R19*(1-$W$12)</f>
        <v>0</v>
      </c>
      <c r="U19" s="65">
        <f>S19+U18*$W$10</f>
        <v>0.76154481738720003</v>
      </c>
      <c r="V19" s="65">
        <f>U18*(1-$W$10)+T19</f>
        <v>0</v>
      </c>
      <c r="W19" s="66">
        <f>V19*CH4_fraction*conv</f>
        <v>0</v>
      </c>
    </row>
    <row r="20" spans="2:23">
      <c r="B20" s="96">
        <f>Amnt_Deposited!B15</f>
        <v>2001</v>
      </c>
      <c r="C20" s="99">
        <f>Amnt_Deposited!D15</f>
        <v>3.8785225717920007</v>
      </c>
      <c r="D20" s="418">
        <f>Dry_Matter_Content!D7</f>
        <v>0.44</v>
      </c>
      <c r="E20" s="284">
        <f>MCF!R19</f>
        <v>1</v>
      </c>
      <c r="F20" s="67">
        <f t="shared" si="0"/>
        <v>0.37544098494946565</v>
      </c>
      <c r="G20" s="67">
        <f t="shared" si="1"/>
        <v>0.37544098494946565</v>
      </c>
      <c r="H20" s="67">
        <f t="shared" si="2"/>
        <v>0</v>
      </c>
      <c r="I20" s="67">
        <f t="shared" si="3"/>
        <v>0.7191098707050686</v>
      </c>
      <c r="J20" s="67">
        <f t="shared" si="4"/>
        <v>2.4918805859801853E-2</v>
      </c>
      <c r="K20" s="100">
        <f>J20*CH4_fraction*conv</f>
        <v>1.66125372398679E-2</v>
      </c>
      <c r="M20" s="393"/>
      <c r="O20" s="96">
        <f>Amnt_Deposited!B15</f>
        <v>2001</v>
      </c>
      <c r="P20" s="99">
        <f>Amnt_Deposited!D15</f>
        <v>3.8785225717920007</v>
      </c>
      <c r="Q20" s="284">
        <f>MCF!R19</f>
        <v>1</v>
      </c>
      <c r="R20" s="67">
        <f t="shared" si="5"/>
        <v>0.77570451435840015</v>
      </c>
      <c r="S20" s="67">
        <f>R20*$W$12</f>
        <v>0.77570451435840015</v>
      </c>
      <c r="T20" s="67">
        <f>R20*(1-$W$12)</f>
        <v>0</v>
      </c>
      <c r="U20" s="67">
        <f>S20+U19*$W$10</f>
        <v>1.4857641956716294</v>
      </c>
      <c r="V20" s="67">
        <f>U19*(1-$W$10)+T20</f>
        <v>5.1485136073970782E-2</v>
      </c>
      <c r="W20" s="100">
        <f>V20*CH4_fraction*conv</f>
        <v>3.432342404931385E-2</v>
      </c>
    </row>
    <row r="21" spans="2:23">
      <c r="B21" s="96">
        <f>Amnt_Deposited!B16</f>
        <v>2002</v>
      </c>
      <c r="C21" s="99">
        <f>Amnt_Deposited!D16</f>
        <v>3.9953059823160002</v>
      </c>
      <c r="D21" s="418">
        <f>Dry_Matter_Content!D8</f>
        <v>0.44</v>
      </c>
      <c r="E21" s="284">
        <f>MCF!R20</f>
        <v>1</v>
      </c>
      <c r="F21" s="67">
        <f t="shared" si="0"/>
        <v>0.38674561908818883</v>
      </c>
      <c r="G21" s="67">
        <f t="shared" si="1"/>
        <v>0.38674561908818883</v>
      </c>
      <c r="H21" s="67">
        <f t="shared" si="2"/>
        <v>0</v>
      </c>
      <c r="I21" s="67">
        <f t="shared" si="3"/>
        <v>1.0572392183669603</v>
      </c>
      <c r="J21" s="67">
        <f t="shared" si="4"/>
        <v>4.8616271426297118E-2</v>
      </c>
      <c r="K21" s="100">
        <f t="shared" ref="K21:K84" si="6">J21*CH4_fraction*conv</f>
        <v>3.2410847617531408E-2</v>
      </c>
      <c r="O21" s="96">
        <f>Amnt_Deposited!B16</f>
        <v>2002</v>
      </c>
      <c r="P21" s="99">
        <f>Amnt_Deposited!D16</f>
        <v>3.9953059823160002</v>
      </c>
      <c r="Q21" s="284">
        <f>MCF!R20</f>
        <v>1</v>
      </c>
      <c r="R21" s="67">
        <f t="shared" si="5"/>
        <v>0.79906119646320006</v>
      </c>
      <c r="S21" s="67">
        <f t="shared" ref="S21:S84" si="7">R21*$W$12</f>
        <v>0.79906119646320006</v>
      </c>
      <c r="T21" s="67">
        <f t="shared" ref="T21:T84" si="8">R21*(1-$W$12)</f>
        <v>0</v>
      </c>
      <c r="U21" s="67">
        <f t="shared" ref="U21:U84" si="9">S21+U20*$W$10</f>
        <v>2.1843785503449595</v>
      </c>
      <c r="V21" s="67">
        <f t="shared" ref="V21:V84" si="10">U20*(1-$W$10)+T21</f>
        <v>0.10044684178987008</v>
      </c>
      <c r="W21" s="100">
        <f t="shared" ref="W21:W84" si="11">V21*CH4_fraction*conv</f>
        <v>6.6964561193246716E-2</v>
      </c>
    </row>
    <row r="22" spans="2:23">
      <c r="B22" s="96">
        <f>Amnt_Deposited!B17</f>
        <v>2003</v>
      </c>
      <c r="C22" s="99">
        <f>Amnt_Deposited!D17</f>
        <v>4.310517128082</v>
      </c>
      <c r="D22" s="418">
        <f>Dry_Matter_Content!D9</f>
        <v>0.44</v>
      </c>
      <c r="E22" s="284">
        <f>MCF!R21</f>
        <v>1</v>
      </c>
      <c r="F22" s="67">
        <f t="shared" si="0"/>
        <v>0.41725805799833759</v>
      </c>
      <c r="G22" s="67">
        <f t="shared" si="1"/>
        <v>0.41725805799833759</v>
      </c>
      <c r="H22" s="67">
        <f t="shared" si="2"/>
        <v>0</v>
      </c>
      <c r="I22" s="67">
        <f t="shared" si="3"/>
        <v>1.4030213713658868</v>
      </c>
      <c r="J22" s="67">
        <f t="shared" si="4"/>
        <v>7.1475904999411199E-2</v>
      </c>
      <c r="K22" s="100">
        <f t="shared" si="6"/>
        <v>4.76506033329408E-2</v>
      </c>
      <c r="N22" s="258"/>
      <c r="O22" s="96">
        <f>Amnt_Deposited!B17</f>
        <v>2003</v>
      </c>
      <c r="P22" s="99">
        <f>Amnt_Deposited!D17</f>
        <v>4.310517128082</v>
      </c>
      <c r="Q22" s="284">
        <f>MCF!R21</f>
        <v>1</v>
      </c>
      <c r="R22" s="67">
        <f t="shared" si="5"/>
        <v>0.86210342561640008</v>
      </c>
      <c r="S22" s="67">
        <f t="shared" si="7"/>
        <v>0.86210342561640008</v>
      </c>
      <c r="T22" s="67">
        <f t="shared" si="8"/>
        <v>0</v>
      </c>
      <c r="U22" s="67">
        <f t="shared" si="9"/>
        <v>2.8988044862931548</v>
      </c>
      <c r="V22" s="67">
        <f t="shared" si="10"/>
        <v>0.14767748966820496</v>
      </c>
      <c r="W22" s="100">
        <f t="shared" si="11"/>
        <v>9.8451659778803297E-2</v>
      </c>
    </row>
    <row r="23" spans="2:23">
      <c r="B23" s="96">
        <f>Amnt_Deposited!B18</f>
        <v>2004</v>
      </c>
      <c r="C23" s="99">
        <f>Amnt_Deposited!D18</f>
        <v>4.3542593242500001</v>
      </c>
      <c r="D23" s="418">
        <f>Dry_Matter_Content!D10</f>
        <v>0.44</v>
      </c>
      <c r="E23" s="284">
        <f>MCF!R22</f>
        <v>1</v>
      </c>
      <c r="F23" s="67">
        <f t="shared" si="0"/>
        <v>0.42149230258740006</v>
      </c>
      <c r="G23" s="67">
        <f t="shared" si="1"/>
        <v>0.42149230258740006</v>
      </c>
      <c r="H23" s="67">
        <f t="shared" si="2"/>
        <v>0</v>
      </c>
      <c r="I23" s="67">
        <f t="shared" si="3"/>
        <v>1.7296607584449213</v>
      </c>
      <c r="J23" s="67">
        <f t="shared" si="4"/>
        <v>9.4852915508365568E-2</v>
      </c>
      <c r="K23" s="100">
        <f t="shared" si="6"/>
        <v>6.3235277005577045E-2</v>
      </c>
      <c r="N23" s="258"/>
      <c r="O23" s="96">
        <f>Amnt_Deposited!B18</f>
        <v>2004</v>
      </c>
      <c r="P23" s="99">
        <f>Amnt_Deposited!D18</f>
        <v>4.3542593242500001</v>
      </c>
      <c r="Q23" s="284">
        <f>MCF!R22</f>
        <v>1</v>
      </c>
      <c r="R23" s="67">
        <f t="shared" si="5"/>
        <v>0.8708518648500001</v>
      </c>
      <c r="S23" s="67">
        <f t="shared" si="7"/>
        <v>0.8708518648500001</v>
      </c>
      <c r="T23" s="67">
        <f t="shared" si="8"/>
        <v>0</v>
      </c>
      <c r="U23" s="67">
        <f t="shared" si="9"/>
        <v>3.5736792529853747</v>
      </c>
      <c r="V23" s="67">
        <f t="shared" si="10"/>
        <v>0.19597709815778011</v>
      </c>
      <c r="W23" s="100">
        <f t="shared" si="11"/>
        <v>0.13065139877185339</v>
      </c>
    </row>
    <row r="24" spans="2:23">
      <c r="B24" s="96">
        <f>Amnt_Deposited!B19</f>
        <v>2005</v>
      </c>
      <c r="C24" s="99">
        <f>Amnt_Deposited!D19</f>
        <v>4.4728100056200004</v>
      </c>
      <c r="D24" s="418">
        <f>Dry_Matter_Content!D11</f>
        <v>0.44</v>
      </c>
      <c r="E24" s="284">
        <f>MCF!R23</f>
        <v>1</v>
      </c>
      <c r="F24" s="67">
        <f t="shared" si="0"/>
        <v>0.43296800854401601</v>
      </c>
      <c r="G24" s="67">
        <f t="shared" si="1"/>
        <v>0.43296800854401601</v>
      </c>
      <c r="H24" s="67">
        <f t="shared" si="2"/>
        <v>0</v>
      </c>
      <c r="I24" s="67">
        <f t="shared" si="3"/>
        <v>2.0456930102518958</v>
      </c>
      <c r="J24" s="67">
        <f t="shared" si="4"/>
        <v>0.11693575673704144</v>
      </c>
      <c r="K24" s="100">
        <f t="shared" si="6"/>
        <v>7.7957171158027624E-2</v>
      </c>
      <c r="N24" s="258"/>
      <c r="O24" s="96">
        <f>Amnt_Deposited!B19</f>
        <v>2005</v>
      </c>
      <c r="P24" s="99">
        <f>Amnt_Deposited!D19</f>
        <v>4.4728100056200004</v>
      </c>
      <c r="Q24" s="284">
        <f>MCF!R23</f>
        <v>1</v>
      </c>
      <c r="R24" s="67">
        <f t="shared" si="5"/>
        <v>0.89456200112400008</v>
      </c>
      <c r="S24" s="67">
        <f t="shared" si="7"/>
        <v>0.89456200112400008</v>
      </c>
      <c r="T24" s="67">
        <f t="shared" si="8"/>
        <v>0</v>
      </c>
      <c r="U24" s="67">
        <f t="shared" si="9"/>
        <v>4.2266384509336694</v>
      </c>
      <c r="V24" s="67">
        <f t="shared" si="10"/>
        <v>0.24160280317570548</v>
      </c>
      <c r="W24" s="100">
        <f t="shared" si="11"/>
        <v>0.16106853545047031</v>
      </c>
    </row>
    <row r="25" spans="2:23">
      <c r="B25" s="96">
        <f>Amnt_Deposited!B20</f>
        <v>2006</v>
      </c>
      <c r="C25" s="99">
        <f>Amnt_Deposited!D20</f>
        <v>4.5631830335520007</v>
      </c>
      <c r="D25" s="418">
        <f>Dry_Matter_Content!D12</f>
        <v>0.44</v>
      </c>
      <c r="E25" s="284">
        <f>MCF!R24</f>
        <v>1</v>
      </c>
      <c r="F25" s="67">
        <f t="shared" si="0"/>
        <v>0.44171611764783364</v>
      </c>
      <c r="G25" s="67">
        <f t="shared" si="1"/>
        <v>0.44171611764783364</v>
      </c>
      <c r="H25" s="67">
        <f t="shared" si="2"/>
        <v>0</v>
      </c>
      <c r="I25" s="67">
        <f t="shared" si="3"/>
        <v>2.349107637831497</v>
      </c>
      <c r="J25" s="67">
        <f t="shared" si="4"/>
        <v>0.13830149006823247</v>
      </c>
      <c r="K25" s="100">
        <f t="shared" si="6"/>
        <v>9.220099337882165E-2</v>
      </c>
      <c r="N25" s="258"/>
      <c r="O25" s="96">
        <f>Amnt_Deposited!B20</f>
        <v>2006</v>
      </c>
      <c r="P25" s="99">
        <f>Amnt_Deposited!D20</f>
        <v>4.5631830335520007</v>
      </c>
      <c r="Q25" s="284">
        <f>MCF!R24</f>
        <v>1</v>
      </c>
      <c r="R25" s="67">
        <f t="shared" si="5"/>
        <v>0.91263660671040014</v>
      </c>
      <c r="S25" s="67">
        <f t="shared" si="7"/>
        <v>0.91263660671040014</v>
      </c>
      <c r="T25" s="67">
        <f t="shared" si="8"/>
        <v>0</v>
      </c>
      <c r="U25" s="67">
        <f t="shared" si="9"/>
        <v>4.8535281773378038</v>
      </c>
      <c r="V25" s="67">
        <f t="shared" si="10"/>
        <v>0.28574688030626549</v>
      </c>
      <c r="W25" s="100">
        <f t="shared" si="11"/>
        <v>0.190497920204177</v>
      </c>
    </row>
    <row r="26" spans="2:23">
      <c r="B26" s="96">
        <f>Amnt_Deposited!B21</f>
        <v>2007</v>
      </c>
      <c r="C26" s="99">
        <f>Amnt_Deposited!D21</f>
        <v>4.6534125267959991</v>
      </c>
      <c r="D26" s="418">
        <f>Dry_Matter_Content!D13</f>
        <v>0.44</v>
      </c>
      <c r="E26" s="284">
        <f>MCF!R25</f>
        <v>1</v>
      </c>
      <c r="F26" s="67">
        <f t="shared" si="0"/>
        <v>0.4504503325938527</v>
      </c>
      <c r="G26" s="67">
        <f t="shared" si="1"/>
        <v>0.4504503325938527</v>
      </c>
      <c r="H26" s="67">
        <f t="shared" si="2"/>
        <v>0</v>
      </c>
      <c r="I26" s="67">
        <f t="shared" si="3"/>
        <v>2.6407437764018011</v>
      </c>
      <c r="J26" s="67">
        <f t="shared" si="4"/>
        <v>0.15881419402354863</v>
      </c>
      <c r="K26" s="100">
        <f t="shared" si="6"/>
        <v>0.10587612934903241</v>
      </c>
      <c r="N26" s="258"/>
      <c r="O26" s="96">
        <f>Amnt_Deposited!B21</f>
        <v>2007</v>
      </c>
      <c r="P26" s="99">
        <f>Amnt_Deposited!D21</f>
        <v>4.6534125267959991</v>
      </c>
      <c r="Q26" s="284">
        <f>MCF!R25</f>
        <v>1</v>
      </c>
      <c r="R26" s="67">
        <f t="shared" si="5"/>
        <v>0.93068250535919983</v>
      </c>
      <c r="S26" s="67">
        <f t="shared" si="7"/>
        <v>0.93068250535919983</v>
      </c>
      <c r="T26" s="67">
        <f t="shared" si="8"/>
        <v>0</v>
      </c>
      <c r="U26" s="67">
        <f t="shared" si="9"/>
        <v>5.4560821826483492</v>
      </c>
      <c r="V26" s="67">
        <f t="shared" si="10"/>
        <v>0.32812850004865418</v>
      </c>
      <c r="W26" s="100">
        <f t="shared" si="11"/>
        <v>0.21875233336576944</v>
      </c>
    </row>
    <row r="27" spans="2:23">
      <c r="B27" s="96">
        <f>Amnt_Deposited!B22</f>
        <v>2008</v>
      </c>
      <c r="C27" s="99">
        <f>Amnt_Deposited!D22</f>
        <v>4.7429422884360006</v>
      </c>
      <c r="D27" s="418">
        <f>Dry_Matter_Content!D14</f>
        <v>0.44</v>
      </c>
      <c r="E27" s="284">
        <f>MCF!R26</f>
        <v>1</v>
      </c>
      <c r="F27" s="67">
        <f t="shared" si="0"/>
        <v>0.45911681352060491</v>
      </c>
      <c r="G27" s="67">
        <f t="shared" si="1"/>
        <v>0.45911681352060491</v>
      </c>
      <c r="H27" s="67">
        <f t="shared" si="2"/>
        <v>0</v>
      </c>
      <c r="I27" s="67">
        <f t="shared" si="3"/>
        <v>2.9213299905927395</v>
      </c>
      <c r="J27" s="67">
        <f t="shared" si="4"/>
        <v>0.17853059932966645</v>
      </c>
      <c r="K27" s="100">
        <f t="shared" si="6"/>
        <v>0.11902039955311096</v>
      </c>
      <c r="N27" s="258"/>
      <c r="O27" s="96">
        <f>Amnt_Deposited!B22</f>
        <v>2008</v>
      </c>
      <c r="P27" s="99">
        <f>Amnt_Deposited!D22</f>
        <v>4.7429422884360006</v>
      </c>
      <c r="Q27" s="284">
        <f>MCF!R26</f>
        <v>1</v>
      </c>
      <c r="R27" s="67">
        <f t="shared" si="5"/>
        <v>0.94858845768720013</v>
      </c>
      <c r="S27" s="67">
        <f t="shared" si="7"/>
        <v>0.94858845768720013</v>
      </c>
      <c r="T27" s="67">
        <f t="shared" si="8"/>
        <v>0</v>
      </c>
      <c r="U27" s="67">
        <f t="shared" si="9"/>
        <v>6.0358057656874786</v>
      </c>
      <c r="V27" s="67">
        <f t="shared" si="10"/>
        <v>0.36886487464807111</v>
      </c>
      <c r="W27" s="100">
        <f t="shared" si="11"/>
        <v>0.2459099164320474</v>
      </c>
    </row>
    <row r="28" spans="2:23">
      <c r="B28" s="96">
        <f>Amnt_Deposited!B23</f>
        <v>2009</v>
      </c>
      <c r="C28" s="99">
        <f>Amnt_Deposited!D23</f>
        <v>4.8310994996219998</v>
      </c>
      <c r="D28" s="418">
        <f>Dry_Matter_Content!D15</f>
        <v>0.44</v>
      </c>
      <c r="E28" s="284">
        <f>MCF!R27</f>
        <v>1</v>
      </c>
      <c r="F28" s="67">
        <f t="shared" si="0"/>
        <v>0.46765043156340957</v>
      </c>
      <c r="G28" s="67">
        <f t="shared" si="1"/>
        <v>0.46765043156340957</v>
      </c>
      <c r="H28" s="67">
        <f t="shared" si="2"/>
        <v>0</v>
      </c>
      <c r="I28" s="67">
        <f t="shared" si="3"/>
        <v>3.1914804606979814</v>
      </c>
      <c r="J28" s="67">
        <f t="shared" si="4"/>
        <v>0.19749996145816717</v>
      </c>
      <c r="K28" s="100">
        <f t="shared" si="6"/>
        <v>0.13166664097211145</v>
      </c>
      <c r="N28" s="258"/>
      <c r="O28" s="96">
        <f>Amnt_Deposited!B23</f>
        <v>2009</v>
      </c>
      <c r="P28" s="99">
        <f>Amnt_Deposited!D23</f>
        <v>4.8310994996219998</v>
      </c>
      <c r="Q28" s="284">
        <f>MCF!R27</f>
        <v>1</v>
      </c>
      <c r="R28" s="67">
        <f t="shared" si="5"/>
        <v>0.96621989992440005</v>
      </c>
      <c r="S28" s="67">
        <f t="shared" si="7"/>
        <v>0.96621989992440005</v>
      </c>
      <c r="T28" s="67">
        <f t="shared" si="8"/>
        <v>0</v>
      </c>
      <c r="U28" s="67">
        <f t="shared" si="9"/>
        <v>6.5939678940040949</v>
      </c>
      <c r="V28" s="67">
        <f t="shared" si="10"/>
        <v>0.40805777160778345</v>
      </c>
      <c r="W28" s="100">
        <f t="shared" si="11"/>
        <v>0.27203851440518895</v>
      </c>
    </row>
    <row r="29" spans="2:23">
      <c r="B29" s="96">
        <f>Amnt_Deposited!B24</f>
        <v>2010</v>
      </c>
      <c r="C29" s="99">
        <f>Amnt_Deposited!D24</f>
        <v>5.6218948922400012</v>
      </c>
      <c r="D29" s="418">
        <f>Dry_Matter_Content!D16</f>
        <v>0.44</v>
      </c>
      <c r="E29" s="284">
        <f>MCF!R28</f>
        <v>1</v>
      </c>
      <c r="F29" s="67">
        <f t="shared" si="0"/>
        <v>0.54419942556883216</v>
      </c>
      <c r="G29" s="67">
        <f t="shared" si="1"/>
        <v>0.54419942556883216</v>
      </c>
      <c r="H29" s="67">
        <f t="shared" si="2"/>
        <v>0</v>
      </c>
      <c r="I29" s="67">
        <f t="shared" si="3"/>
        <v>3.5199160834742185</v>
      </c>
      <c r="J29" s="67">
        <f t="shared" si="4"/>
        <v>0.21576380279259491</v>
      </c>
      <c r="K29" s="100">
        <f t="shared" si="6"/>
        <v>0.14384253519506326</v>
      </c>
      <c r="O29" s="96">
        <f>Amnt_Deposited!B24</f>
        <v>2010</v>
      </c>
      <c r="P29" s="99">
        <f>Amnt_Deposited!D24</f>
        <v>5.6218948922400012</v>
      </c>
      <c r="Q29" s="284">
        <f>MCF!R28</f>
        <v>1</v>
      </c>
      <c r="R29" s="67">
        <f t="shared" si="5"/>
        <v>1.1243789784480003</v>
      </c>
      <c r="S29" s="67">
        <f t="shared" si="7"/>
        <v>1.1243789784480003</v>
      </c>
      <c r="T29" s="67">
        <f t="shared" si="8"/>
        <v>0</v>
      </c>
      <c r="U29" s="67">
        <f t="shared" si="9"/>
        <v>7.2725538914756589</v>
      </c>
      <c r="V29" s="67">
        <f t="shared" si="10"/>
        <v>0.44579298097643583</v>
      </c>
      <c r="W29" s="100">
        <f t="shared" si="11"/>
        <v>0.29719532065095722</v>
      </c>
    </row>
    <row r="30" spans="2:23">
      <c r="B30" s="96">
        <f>Amnt_Deposited!B25</f>
        <v>2011</v>
      </c>
      <c r="C30" s="99">
        <f>Amnt_Deposited!D25</f>
        <v>5.8150836113699995</v>
      </c>
      <c r="D30" s="418">
        <f>Dry_Matter_Content!D17</f>
        <v>0.44</v>
      </c>
      <c r="E30" s="284">
        <f>MCF!R29</f>
        <v>1</v>
      </c>
      <c r="F30" s="67">
        <f t="shared" si="0"/>
        <v>0.56290009358061599</v>
      </c>
      <c r="G30" s="67">
        <f t="shared" si="1"/>
        <v>0.56290009358061599</v>
      </c>
      <c r="H30" s="67">
        <f t="shared" si="2"/>
        <v>0</v>
      </c>
      <c r="I30" s="67">
        <f t="shared" si="3"/>
        <v>3.8448480963995273</v>
      </c>
      <c r="J30" s="67">
        <f t="shared" si="4"/>
        <v>0.23796808065530722</v>
      </c>
      <c r="K30" s="100">
        <f t="shared" si="6"/>
        <v>0.15864538710353815</v>
      </c>
      <c r="O30" s="96">
        <f>Amnt_Deposited!B25</f>
        <v>2011</v>
      </c>
      <c r="P30" s="99">
        <f>Amnt_Deposited!D25</f>
        <v>5.8150836113699995</v>
      </c>
      <c r="Q30" s="284">
        <f>MCF!R29</f>
        <v>1</v>
      </c>
      <c r="R30" s="67">
        <f t="shared" si="5"/>
        <v>1.163016722274</v>
      </c>
      <c r="S30" s="67">
        <f t="shared" si="7"/>
        <v>1.163016722274</v>
      </c>
      <c r="T30" s="67">
        <f t="shared" si="8"/>
        <v>0</v>
      </c>
      <c r="U30" s="67">
        <f t="shared" si="9"/>
        <v>7.9439010256188585</v>
      </c>
      <c r="V30" s="67">
        <f t="shared" si="10"/>
        <v>0.49166958813080008</v>
      </c>
      <c r="W30" s="100">
        <f t="shared" si="11"/>
        <v>0.32777972542053335</v>
      </c>
    </row>
    <row r="31" spans="2:23">
      <c r="B31" s="96">
        <f>Amnt_Deposited!B26</f>
        <v>2012</v>
      </c>
      <c r="C31" s="99">
        <f>Amnt_Deposited!D26</f>
        <v>5.9700472489020004</v>
      </c>
      <c r="D31" s="418">
        <f>Dry_Matter_Content!D18</f>
        <v>0.44</v>
      </c>
      <c r="E31" s="284">
        <f>MCF!R30</f>
        <v>1</v>
      </c>
      <c r="F31" s="67">
        <f t="shared" si="0"/>
        <v>0.57790057369371362</v>
      </c>
      <c r="G31" s="67">
        <f t="shared" si="1"/>
        <v>0.57790057369371362</v>
      </c>
      <c r="H31" s="67">
        <f t="shared" si="2"/>
        <v>0</v>
      </c>
      <c r="I31" s="67">
        <f t="shared" si="3"/>
        <v>4.1628131772537822</v>
      </c>
      <c r="J31" s="67">
        <f t="shared" si="4"/>
        <v>0.25993549283945838</v>
      </c>
      <c r="K31" s="100">
        <f t="shared" si="6"/>
        <v>0.17329032855963891</v>
      </c>
      <c r="O31" s="96">
        <f>Amnt_Deposited!B26</f>
        <v>2012</v>
      </c>
      <c r="P31" s="99">
        <f>Amnt_Deposited!D26</f>
        <v>5.9700472489020004</v>
      </c>
      <c r="Q31" s="284">
        <f>MCF!R30</f>
        <v>1</v>
      </c>
      <c r="R31" s="67">
        <f t="shared" si="5"/>
        <v>1.1940094497804001</v>
      </c>
      <c r="S31" s="67">
        <f t="shared" si="7"/>
        <v>1.1940094497804001</v>
      </c>
      <c r="T31" s="67">
        <f t="shared" si="8"/>
        <v>0</v>
      </c>
      <c r="U31" s="67">
        <f t="shared" si="9"/>
        <v>8.6008536720119473</v>
      </c>
      <c r="V31" s="67">
        <f t="shared" si="10"/>
        <v>0.53705680338731077</v>
      </c>
      <c r="W31" s="100">
        <f t="shared" si="11"/>
        <v>0.35803786892487383</v>
      </c>
    </row>
    <row r="32" spans="2:23">
      <c r="B32" s="96">
        <f>Amnt_Deposited!B27</f>
        <v>2013</v>
      </c>
      <c r="C32" s="99">
        <f>Amnt_Deposited!D27</f>
        <v>6.1283121842580011</v>
      </c>
      <c r="D32" s="418">
        <f>Dry_Matter_Content!D19</f>
        <v>0.44</v>
      </c>
      <c r="E32" s="284">
        <f>MCF!R31</f>
        <v>1</v>
      </c>
      <c r="F32" s="67">
        <f t="shared" si="0"/>
        <v>0.59322061943617455</v>
      </c>
      <c r="G32" s="67">
        <f t="shared" si="1"/>
        <v>0.59322061943617455</v>
      </c>
      <c r="H32" s="67">
        <f t="shared" si="2"/>
        <v>0</v>
      </c>
      <c r="I32" s="67">
        <f t="shared" si="3"/>
        <v>4.4746018993306462</v>
      </c>
      <c r="J32" s="67">
        <f t="shared" si="4"/>
        <v>0.28143189735931085</v>
      </c>
      <c r="K32" s="100">
        <f t="shared" si="6"/>
        <v>0.18762126490620723</v>
      </c>
      <c r="O32" s="96">
        <f>Amnt_Deposited!B27</f>
        <v>2013</v>
      </c>
      <c r="P32" s="99">
        <f>Amnt_Deposited!D27</f>
        <v>6.1283121842580011</v>
      </c>
      <c r="Q32" s="284">
        <f>MCF!R31</f>
        <v>1</v>
      </c>
      <c r="R32" s="67">
        <f t="shared" si="5"/>
        <v>1.2256624368516003</v>
      </c>
      <c r="S32" s="67">
        <f t="shared" si="7"/>
        <v>1.2256624368516003</v>
      </c>
      <c r="T32" s="67">
        <f t="shared" si="8"/>
        <v>0</v>
      </c>
      <c r="U32" s="67">
        <f t="shared" si="9"/>
        <v>9.2450452465509212</v>
      </c>
      <c r="V32" s="67">
        <f t="shared" si="10"/>
        <v>0.58147086231262579</v>
      </c>
      <c r="W32" s="100">
        <f t="shared" si="11"/>
        <v>0.38764724154175051</v>
      </c>
    </row>
    <row r="33" spans="2:23">
      <c r="B33" s="96">
        <f>Amnt_Deposited!B28</f>
        <v>2014</v>
      </c>
      <c r="C33" s="99">
        <f>Amnt_Deposited!D28</f>
        <v>6.2835808330019995</v>
      </c>
      <c r="D33" s="418">
        <f>Dry_Matter_Content!D20</f>
        <v>0.44</v>
      </c>
      <c r="E33" s="284">
        <f>MCF!R32</f>
        <v>1</v>
      </c>
      <c r="F33" s="67">
        <f t="shared" si="0"/>
        <v>0.60825062463459356</v>
      </c>
      <c r="G33" s="67">
        <f t="shared" si="1"/>
        <v>0.60825062463459356</v>
      </c>
      <c r="H33" s="67">
        <f t="shared" si="2"/>
        <v>0</v>
      </c>
      <c r="I33" s="67">
        <f t="shared" si="3"/>
        <v>4.7803417821099066</v>
      </c>
      <c r="J33" s="67">
        <f t="shared" si="4"/>
        <v>0.30251074185533361</v>
      </c>
      <c r="K33" s="100">
        <f t="shared" si="6"/>
        <v>0.20167382790355573</v>
      </c>
      <c r="O33" s="96">
        <f>Amnt_Deposited!B28</f>
        <v>2014</v>
      </c>
      <c r="P33" s="99">
        <f>Amnt_Deposited!D28</f>
        <v>6.2835808330019995</v>
      </c>
      <c r="Q33" s="284">
        <f>MCF!R32</f>
        <v>1</v>
      </c>
      <c r="R33" s="67">
        <f t="shared" si="5"/>
        <v>1.2567161666004001</v>
      </c>
      <c r="S33" s="67">
        <f t="shared" si="7"/>
        <v>1.2567161666004001</v>
      </c>
      <c r="T33" s="67">
        <f t="shared" si="8"/>
        <v>0</v>
      </c>
      <c r="U33" s="67">
        <f t="shared" si="9"/>
        <v>9.8767392192353434</v>
      </c>
      <c r="V33" s="67">
        <f t="shared" si="10"/>
        <v>0.62502219391597846</v>
      </c>
      <c r="W33" s="100">
        <f t="shared" si="11"/>
        <v>0.41668146261065231</v>
      </c>
    </row>
    <row r="34" spans="2:23">
      <c r="B34" s="96">
        <f>Amnt_Deposited!B29</f>
        <v>2015</v>
      </c>
      <c r="C34" s="99">
        <f>Amnt_Deposited!D29</f>
        <v>6.4392262603020001</v>
      </c>
      <c r="D34" s="418">
        <f>Dry_Matter_Content!D21</f>
        <v>0.44</v>
      </c>
      <c r="E34" s="284">
        <f>MCF!R33</f>
        <v>1</v>
      </c>
      <c r="F34" s="67">
        <f t="shared" si="0"/>
        <v>0.62331710199723356</v>
      </c>
      <c r="G34" s="67">
        <f t="shared" si="1"/>
        <v>0.62331710199723356</v>
      </c>
      <c r="H34" s="67">
        <f t="shared" si="2"/>
        <v>0</v>
      </c>
      <c r="I34" s="67">
        <f t="shared" si="3"/>
        <v>5.0804782366746979</v>
      </c>
      <c r="J34" s="67">
        <f t="shared" si="4"/>
        <v>0.32318064743244251</v>
      </c>
      <c r="K34" s="100">
        <f t="shared" si="6"/>
        <v>0.21545376495496166</v>
      </c>
      <c r="O34" s="96">
        <f>Amnt_Deposited!B29</f>
        <v>2015</v>
      </c>
      <c r="P34" s="99">
        <f>Amnt_Deposited!D29</f>
        <v>6.4392262603020001</v>
      </c>
      <c r="Q34" s="284">
        <f>MCF!R33</f>
        <v>1</v>
      </c>
      <c r="R34" s="67">
        <f t="shared" si="5"/>
        <v>1.2878452520604</v>
      </c>
      <c r="S34" s="67">
        <f t="shared" si="7"/>
        <v>1.2878452520604</v>
      </c>
      <c r="T34" s="67">
        <f t="shared" si="8"/>
        <v>0</v>
      </c>
      <c r="U34" s="67">
        <f t="shared" si="9"/>
        <v>10.496855860898135</v>
      </c>
      <c r="V34" s="67">
        <f t="shared" si="10"/>
        <v>0.66772861039760845</v>
      </c>
      <c r="W34" s="100">
        <f t="shared" si="11"/>
        <v>0.44515240693173896</v>
      </c>
    </row>
    <row r="35" spans="2:23">
      <c r="B35" s="96">
        <f>Amnt_Deposited!B30</f>
        <v>2016</v>
      </c>
      <c r="C35" s="99">
        <f>Amnt_Deposited!D30</f>
        <v>6.5937682646880003</v>
      </c>
      <c r="D35" s="418">
        <f>Dry_Matter_Content!D22</f>
        <v>0.44</v>
      </c>
      <c r="E35" s="284">
        <f>MCF!R34</f>
        <v>1</v>
      </c>
      <c r="F35" s="67">
        <f t="shared" si="0"/>
        <v>0.63827676802179845</v>
      </c>
      <c r="G35" s="67">
        <f t="shared" si="1"/>
        <v>0.63827676802179845</v>
      </c>
      <c r="H35" s="67">
        <f t="shared" si="2"/>
        <v>0</v>
      </c>
      <c r="I35" s="67">
        <f t="shared" si="3"/>
        <v>5.3752832780639563</v>
      </c>
      <c r="J35" s="67">
        <f t="shared" si="4"/>
        <v>0.34347172663254</v>
      </c>
      <c r="K35" s="100">
        <f t="shared" si="6"/>
        <v>0.22898115108835998</v>
      </c>
      <c r="O35" s="96">
        <f>Amnt_Deposited!B30</f>
        <v>2016</v>
      </c>
      <c r="P35" s="99">
        <f>Amnt_Deposited!D30</f>
        <v>6.5937682646880003</v>
      </c>
      <c r="Q35" s="284">
        <f>MCF!R34</f>
        <v>1</v>
      </c>
      <c r="R35" s="67">
        <f t="shared" si="5"/>
        <v>1.3187536529376001</v>
      </c>
      <c r="S35" s="67">
        <f t="shared" si="7"/>
        <v>1.3187536529376001</v>
      </c>
      <c r="T35" s="67">
        <f t="shared" si="8"/>
        <v>0</v>
      </c>
      <c r="U35" s="67">
        <f t="shared" si="9"/>
        <v>11.105957186082554</v>
      </c>
      <c r="V35" s="67">
        <f t="shared" si="10"/>
        <v>0.70965232775318166</v>
      </c>
      <c r="W35" s="100">
        <f t="shared" si="11"/>
        <v>0.47310155183545444</v>
      </c>
    </row>
    <row r="36" spans="2:23">
      <c r="B36" s="96">
        <f>Amnt_Deposited!B31</f>
        <v>2017</v>
      </c>
      <c r="C36" s="99">
        <f>Amnt_Deposited!D31</f>
        <v>6.5031042438662849</v>
      </c>
      <c r="D36" s="418">
        <f>Dry_Matter_Content!D23</f>
        <v>0.44</v>
      </c>
      <c r="E36" s="284">
        <f>MCF!R35</f>
        <v>1</v>
      </c>
      <c r="F36" s="67">
        <f t="shared" si="0"/>
        <v>0.62950049080625636</v>
      </c>
      <c r="G36" s="67">
        <f t="shared" si="1"/>
        <v>0.62950049080625636</v>
      </c>
      <c r="H36" s="67">
        <f t="shared" si="2"/>
        <v>0</v>
      </c>
      <c r="I36" s="67">
        <f t="shared" si="3"/>
        <v>5.6413813995168764</v>
      </c>
      <c r="J36" s="67">
        <f t="shared" si="4"/>
        <v>0.36340236935333653</v>
      </c>
      <c r="K36" s="100">
        <f t="shared" si="6"/>
        <v>0.24226824623555768</v>
      </c>
      <c r="O36" s="96">
        <f>Amnt_Deposited!B31</f>
        <v>2017</v>
      </c>
      <c r="P36" s="99">
        <f>Amnt_Deposited!D31</f>
        <v>6.5031042438662849</v>
      </c>
      <c r="Q36" s="284">
        <f>MCF!R35</f>
        <v>1</v>
      </c>
      <c r="R36" s="67">
        <f t="shared" si="5"/>
        <v>1.3006208487732571</v>
      </c>
      <c r="S36" s="67">
        <f t="shared" si="7"/>
        <v>1.3006208487732571</v>
      </c>
      <c r="T36" s="67">
        <f t="shared" si="8"/>
        <v>0</v>
      </c>
      <c r="U36" s="67">
        <f t="shared" si="9"/>
        <v>11.655746693216685</v>
      </c>
      <c r="V36" s="67">
        <f t="shared" si="10"/>
        <v>0.75083134163912513</v>
      </c>
      <c r="W36" s="100">
        <f t="shared" si="11"/>
        <v>0.50055422775941671</v>
      </c>
    </row>
    <row r="37" spans="2:23">
      <c r="B37" s="96">
        <f>Amnt_Deposited!B32</f>
        <v>2018</v>
      </c>
      <c r="C37" s="99">
        <f>Amnt_Deposited!D32</f>
        <v>6.8314278120856695</v>
      </c>
      <c r="D37" s="418">
        <f>Dry_Matter_Content!D24</f>
        <v>0.44</v>
      </c>
      <c r="E37" s="284">
        <f>MCF!R36</f>
        <v>1</v>
      </c>
      <c r="F37" s="67">
        <f t="shared" si="0"/>
        <v>0.66128221220989281</v>
      </c>
      <c r="G37" s="67">
        <f t="shared" si="1"/>
        <v>0.66128221220989281</v>
      </c>
      <c r="H37" s="67">
        <f t="shared" si="2"/>
        <v>0</v>
      </c>
      <c r="I37" s="67">
        <f t="shared" si="3"/>
        <v>5.9212713648517985</v>
      </c>
      <c r="J37" s="67">
        <f t="shared" si="4"/>
        <v>0.38139224687497153</v>
      </c>
      <c r="K37" s="100">
        <f t="shared" si="6"/>
        <v>0.25426149791664765</v>
      </c>
      <c r="O37" s="96">
        <f>Amnt_Deposited!B32</f>
        <v>2018</v>
      </c>
      <c r="P37" s="99">
        <f>Amnt_Deposited!D32</f>
        <v>6.8314278120856695</v>
      </c>
      <c r="Q37" s="284">
        <f>MCF!R36</f>
        <v>1</v>
      </c>
      <c r="R37" s="67">
        <f t="shared" si="5"/>
        <v>1.3662855624171339</v>
      </c>
      <c r="S37" s="67">
        <f t="shared" si="7"/>
        <v>1.3662855624171339</v>
      </c>
      <c r="T37" s="67">
        <f t="shared" si="8"/>
        <v>0</v>
      </c>
      <c r="U37" s="67">
        <f t="shared" si="9"/>
        <v>12.234031745561564</v>
      </c>
      <c r="V37" s="67">
        <f t="shared" si="10"/>
        <v>0.78800051007225502</v>
      </c>
      <c r="W37" s="100">
        <f t="shared" si="11"/>
        <v>0.52533367338150327</v>
      </c>
    </row>
    <row r="38" spans="2:23">
      <c r="B38" s="96">
        <f>Amnt_Deposited!B33</f>
        <v>2019</v>
      </c>
      <c r="C38" s="99">
        <f>Amnt_Deposited!D33</f>
        <v>7.1701039667953488</v>
      </c>
      <c r="D38" s="418">
        <f>Dry_Matter_Content!D25</f>
        <v>0.44</v>
      </c>
      <c r="E38" s="284">
        <f>MCF!R37</f>
        <v>1</v>
      </c>
      <c r="F38" s="67">
        <f t="shared" si="0"/>
        <v>0.69406606398578985</v>
      </c>
      <c r="G38" s="67">
        <f t="shared" si="1"/>
        <v>0.69406606398578985</v>
      </c>
      <c r="H38" s="67">
        <f t="shared" si="2"/>
        <v>0</v>
      </c>
      <c r="I38" s="67">
        <f t="shared" si="3"/>
        <v>6.2150228905596663</v>
      </c>
      <c r="J38" s="67">
        <f t="shared" si="4"/>
        <v>0.40031453827792218</v>
      </c>
      <c r="K38" s="100">
        <f t="shared" si="6"/>
        <v>0.2668763588519481</v>
      </c>
      <c r="O38" s="96">
        <f>Amnt_Deposited!B33</f>
        <v>2019</v>
      </c>
      <c r="P38" s="99">
        <f>Amnt_Deposited!D33</f>
        <v>7.1701039667953488</v>
      </c>
      <c r="Q38" s="284">
        <f>MCF!R37</f>
        <v>1</v>
      </c>
      <c r="R38" s="67">
        <f t="shared" si="5"/>
        <v>1.4340207933590698</v>
      </c>
      <c r="S38" s="67">
        <f t="shared" si="7"/>
        <v>1.4340207933590698</v>
      </c>
      <c r="T38" s="67">
        <f t="shared" si="8"/>
        <v>0</v>
      </c>
      <c r="U38" s="67">
        <f t="shared" si="9"/>
        <v>12.840956385453852</v>
      </c>
      <c r="V38" s="67">
        <f t="shared" si="10"/>
        <v>0.82709615346678111</v>
      </c>
      <c r="W38" s="100">
        <f t="shared" si="11"/>
        <v>0.55139743564452071</v>
      </c>
    </row>
    <row r="39" spans="2:23">
      <c r="B39" s="96">
        <f>Amnt_Deposited!B34</f>
        <v>2020</v>
      </c>
      <c r="C39" s="99">
        <f>Amnt_Deposited!D34</f>
        <v>7.5192608148258522</v>
      </c>
      <c r="D39" s="418">
        <f>Dry_Matter_Content!D26</f>
        <v>0.44</v>
      </c>
      <c r="E39" s="284">
        <f>MCF!R38</f>
        <v>1</v>
      </c>
      <c r="F39" s="67">
        <f t="shared" si="0"/>
        <v>0.72786444687514251</v>
      </c>
      <c r="G39" s="67">
        <f t="shared" si="1"/>
        <v>0.72786444687514251</v>
      </c>
      <c r="H39" s="67">
        <f t="shared" si="2"/>
        <v>0</v>
      </c>
      <c r="I39" s="67">
        <f t="shared" si="3"/>
        <v>6.5227133806069784</v>
      </c>
      <c r="J39" s="67">
        <f t="shared" si="4"/>
        <v>0.42017395682783071</v>
      </c>
      <c r="K39" s="100">
        <f t="shared" si="6"/>
        <v>0.28011597121855381</v>
      </c>
      <c r="O39" s="96">
        <f>Amnt_Deposited!B34</f>
        <v>2020</v>
      </c>
      <c r="P39" s="99">
        <f>Amnt_Deposited!D34</f>
        <v>7.5192608148258522</v>
      </c>
      <c r="Q39" s="284">
        <f>MCF!R38</f>
        <v>1</v>
      </c>
      <c r="R39" s="67">
        <f t="shared" si="5"/>
        <v>1.5038521629651704</v>
      </c>
      <c r="S39" s="67">
        <f t="shared" si="7"/>
        <v>1.5038521629651704</v>
      </c>
      <c r="T39" s="67">
        <f t="shared" si="8"/>
        <v>0</v>
      </c>
      <c r="U39" s="67">
        <f t="shared" si="9"/>
        <v>13.476680538444166</v>
      </c>
      <c r="V39" s="67">
        <f t="shared" si="10"/>
        <v>0.86812800997485662</v>
      </c>
      <c r="W39" s="100">
        <f t="shared" si="11"/>
        <v>0.57875200664990434</v>
      </c>
    </row>
    <row r="40" spans="2:23">
      <c r="B40" s="96">
        <f>Amnt_Deposited!B35</f>
        <v>2021</v>
      </c>
      <c r="C40" s="99">
        <f>Amnt_Deposited!D35</f>
        <v>7.87901058089163</v>
      </c>
      <c r="D40" s="418">
        <f>Dry_Matter_Content!D27</f>
        <v>0.44</v>
      </c>
      <c r="E40" s="284">
        <f>MCF!R39</f>
        <v>1</v>
      </c>
      <c r="F40" s="67">
        <f t="shared" si="0"/>
        <v>0.7626882242303098</v>
      </c>
      <c r="G40" s="67">
        <f t="shared" si="1"/>
        <v>0.7626882242303098</v>
      </c>
      <c r="H40" s="67">
        <f t="shared" si="2"/>
        <v>0</v>
      </c>
      <c r="I40" s="67">
        <f t="shared" si="3"/>
        <v>6.8444258693260913</v>
      </c>
      <c r="J40" s="67">
        <f t="shared" si="4"/>
        <v>0.44097573551119634</v>
      </c>
      <c r="K40" s="100">
        <f t="shared" si="6"/>
        <v>0.2939838236741309</v>
      </c>
      <c r="O40" s="96">
        <f>Amnt_Deposited!B35</f>
        <v>2021</v>
      </c>
      <c r="P40" s="99">
        <f>Amnt_Deposited!D35</f>
        <v>7.87901058089163</v>
      </c>
      <c r="Q40" s="284">
        <f>MCF!R39</f>
        <v>1</v>
      </c>
      <c r="R40" s="67">
        <f t="shared" si="5"/>
        <v>1.575802116178326</v>
      </c>
      <c r="S40" s="67">
        <f t="shared" si="7"/>
        <v>1.575802116178326</v>
      </c>
      <c r="T40" s="67">
        <f t="shared" si="8"/>
        <v>0</v>
      </c>
      <c r="U40" s="67">
        <f t="shared" si="9"/>
        <v>14.141375763070432</v>
      </c>
      <c r="V40" s="67">
        <f t="shared" si="10"/>
        <v>0.91110689155205826</v>
      </c>
      <c r="W40" s="100">
        <f t="shared" si="11"/>
        <v>0.60740459436803884</v>
      </c>
    </row>
    <row r="41" spans="2:23">
      <c r="B41" s="96">
        <f>Amnt_Deposited!B36</f>
        <v>2022</v>
      </c>
      <c r="C41" s="99">
        <f>Amnt_Deposited!D36</f>
        <v>8.2494474177008943</v>
      </c>
      <c r="D41" s="418">
        <f>Dry_Matter_Content!D28</f>
        <v>0.44</v>
      </c>
      <c r="E41" s="284">
        <f>MCF!R40</f>
        <v>1</v>
      </c>
      <c r="F41" s="67">
        <f t="shared" si="0"/>
        <v>0.79854651003344657</v>
      </c>
      <c r="G41" s="67">
        <f t="shared" si="1"/>
        <v>0.79854651003344657</v>
      </c>
      <c r="H41" s="67">
        <f t="shared" si="2"/>
        <v>0</v>
      </c>
      <c r="I41" s="67">
        <f t="shared" si="3"/>
        <v>7.1802468913974913</v>
      </c>
      <c r="J41" s="67">
        <f t="shared" si="4"/>
        <v>0.46272548796204627</v>
      </c>
      <c r="K41" s="100">
        <f t="shared" si="6"/>
        <v>0.30848365864136418</v>
      </c>
      <c r="O41" s="96">
        <f>Amnt_Deposited!B36</f>
        <v>2022</v>
      </c>
      <c r="P41" s="99">
        <f>Amnt_Deposited!D36</f>
        <v>8.2494474177008943</v>
      </c>
      <c r="Q41" s="284">
        <f>MCF!R40</f>
        <v>1</v>
      </c>
      <c r="R41" s="67">
        <f t="shared" si="5"/>
        <v>1.6498894835401789</v>
      </c>
      <c r="S41" s="67">
        <f t="shared" si="7"/>
        <v>1.6498894835401789</v>
      </c>
      <c r="T41" s="67">
        <f t="shared" si="8"/>
        <v>0</v>
      </c>
      <c r="U41" s="67">
        <f t="shared" si="9"/>
        <v>14.835220849994812</v>
      </c>
      <c r="V41" s="67">
        <f t="shared" si="10"/>
        <v>0.95604439661579776</v>
      </c>
      <c r="W41" s="100">
        <f t="shared" si="11"/>
        <v>0.63736293107719844</v>
      </c>
    </row>
    <row r="42" spans="2:23">
      <c r="B42" s="96">
        <f>Amnt_Deposited!B37</f>
        <v>2023</v>
      </c>
      <c r="C42" s="99">
        <f>Amnt_Deposited!D37</f>
        <v>8.6306450089836257</v>
      </c>
      <c r="D42" s="418">
        <f>Dry_Matter_Content!D29</f>
        <v>0.44</v>
      </c>
      <c r="E42" s="284">
        <f>MCF!R41</f>
        <v>1</v>
      </c>
      <c r="F42" s="67">
        <f t="shared" si="0"/>
        <v>0.83544643686961495</v>
      </c>
      <c r="G42" s="67">
        <f t="shared" si="1"/>
        <v>0.83544643686961495</v>
      </c>
      <c r="H42" s="67">
        <f t="shared" si="2"/>
        <v>0</v>
      </c>
      <c r="I42" s="67">
        <f t="shared" si="3"/>
        <v>7.530264263807533</v>
      </c>
      <c r="J42" s="67">
        <f t="shared" si="4"/>
        <v>0.48542906445957384</v>
      </c>
      <c r="K42" s="100">
        <f t="shared" si="6"/>
        <v>0.32361937630638254</v>
      </c>
      <c r="O42" s="96">
        <f>Amnt_Deposited!B37</f>
        <v>2023</v>
      </c>
      <c r="P42" s="99">
        <f>Amnt_Deposited!D37</f>
        <v>8.6306450089836257</v>
      </c>
      <c r="Q42" s="284">
        <f>MCF!R41</f>
        <v>1</v>
      </c>
      <c r="R42" s="67">
        <f t="shared" si="5"/>
        <v>1.7261290017967252</v>
      </c>
      <c r="S42" s="67">
        <f t="shared" si="7"/>
        <v>1.7261290017967252</v>
      </c>
      <c r="T42" s="67">
        <f t="shared" si="8"/>
        <v>0</v>
      </c>
      <c r="U42" s="67">
        <f t="shared" si="9"/>
        <v>15.558397239271756</v>
      </c>
      <c r="V42" s="67">
        <f t="shared" si="10"/>
        <v>1.0029526125197803</v>
      </c>
      <c r="W42" s="100">
        <f t="shared" si="11"/>
        <v>0.66863507501318686</v>
      </c>
    </row>
    <row r="43" spans="2:23">
      <c r="B43" s="96">
        <f>Amnt_Deposited!B38</f>
        <v>2024</v>
      </c>
      <c r="C43" s="99">
        <f>Amnt_Deposited!D38</f>
        <v>9.0226539477743462</v>
      </c>
      <c r="D43" s="418">
        <f>Dry_Matter_Content!D30</f>
        <v>0.44</v>
      </c>
      <c r="E43" s="284">
        <f>MCF!R42</f>
        <v>1</v>
      </c>
      <c r="F43" s="67">
        <f t="shared" si="0"/>
        <v>0.87339290214455678</v>
      </c>
      <c r="G43" s="67">
        <f t="shared" si="1"/>
        <v>0.87339290214455678</v>
      </c>
      <c r="H43" s="67">
        <f t="shared" si="2"/>
        <v>0</v>
      </c>
      <c r="I43" s="67">
        <f t="shared" si="3"/>
        <v>7.894564763977316</v>
      </c>
      <c r="J43" s="67">
        <f t="shared" si="4"/>
        <v>0.5090924019747739</v>
      </c>
      <c r="K43" s="100">
        <f t="shared" si="6"/>
        <v>0.33939493464984927</v>
      </c>
      <c r="O43" s="96">
        <f>Amnt_Deposited!B38</f>
        <v>2024</v>
      </c>
      <c r="P43" s="99">
        <f>Amnt_Deposited!D38</f>
        <v>9.0226539477743462</v>
      </c>
      <c r="Q43" s="284">
        <f>MCF!R42</f>
        <v>1</v>
      </c>
      <c r="R43" s="67">
        <f t="shared" si="5"/>
        <v>1.8045307895548692</v>
      </c>
      <c r="S43" s="67">
        <f t="shared" si="7"/>
        <v>1.8045307895548692</v>
      </c>
      <c r="T43" s="67">
        <f t="shared" si="8"/>
        <v>0</v>
      </c>
      <c r="U43" s="67">
        <f t="shared" si="9"/>
        <v>16.311084223093623</v>
      </c>
      <c r="V43" s="67">
        <f t="shared" si="10"/>
        <v>1.0518438057330035</v>
      </c>
      <c r="W43" s="100">
        <f t="shared" si="11"/>
        <v>0.70122920382200227</v>
      </c>
    </row>
    <row r="44" spans="2:23">
      <c r="B44" s="96">
        <f>Amnt_Deposited!B39</f>
        <v>2025</v>
      </c>
      <c r="C44" s="99">
        <f>Amnt_Deposited!D39</f>
        <v>9.4254988708385863</v>
      </c>
      <c r="D44" s="418">
        <f>Dry_Matter_Content!D31</f>
        <v>0.44</v>
      </c>
      <c r="E44" s="284">
        <f>MCF!R43</f>
        <v>1</v>
      </c>
      <c r="F44" s="67">
        <f t="shared" si="0"/>
        <v>0.9123882906971752</v>
      </c>
      <c r="G44" s="67">
        <f t="shared" si="1"/>
        <v>0.9123882906971752</v>
      </c>
      <c r="H44" s="67">
        <f t="shared" si="2"/>
        <v>0</v>
      </c>
      <c r="I44" s="67">
        <f t="shared" si="3"/>
        <v>8.2732316874768852</v>
      </c>
      <c r="J44" s="67">
        <f t="shared" si="4"/>
        <v>0.53372136719760543</v>
      </c>
      <c r="K44" s="100">
        <f t="shared" si="6"/>
        <v>0.35581424479840362</v>
      </c>
      <c r="O44" s="96">
        <f>Amnt_Deposited!B39</f>
        <v>2025</v>
      </c>
      <c r="P44" s="99">
        <f>Amnt_Deposited!D39</f>
        <v>9.4254988708385863</v>
      </c>
      <c r="Q44" s="284">
        <f>MCF!R43</f>
        <v>1</v>
      </c>
      <c r="R44" s="67">
        <f t="shared" si="5"/>
        <v>1.8850997741677173</v>
      </c>
      <c r="S44" s="67">
        <f t="shared" si="7"/>
        <v>1.8850997741677173</v>
      </c>
      <c r="T44" s="67">
        <f t="shared" si="8"/>
        <v>0</v>
      </c>
      <c r="U44" s="67">
        <f t="shared" si="9"/>
        <v>17.093453899745626</v>
      </c>
      <c r="V44" s="67">
        <f t="shared" si="10"/>
        <v>1.1027300975157133</v>
      </c>
      <c r="W44" s="100">
        <f t="shared" si="11"/>
        <v>0.73515339834380877</v>
      </c>
    </row>
    <row r="45" spans="2:23">
      <c r="B45" s="96">
        <f>Amnt_Deposited!B40</f>
        <v>2026</v>
      </c>
      <c r="C45" s="99">
        <f>Amnt_Deposited!D40</f>
        <v>9.8391753285680963</v>
      </c>
      <c r="D45" s="418">
        <f>Dry_Matter_Content!D32</f>
        <v>0.44</v>
      </c>
      <c r="E45" s="284">
        <f>MCF!R44</f>
        <v>1</v>
      </c>
      <c r="F45" s="67">
        <f t="shared" si="0"/>
        <v>0.95243217180539175</v>
      </c>
      <c r="G45" s="67">
        <f t="shared" si="1"/>
        <v>0.95243217180539175</v>
      </c>
      <c r="H45" s="67">
        <f t="shared" si="2"/>
        <v>0</v>
      </c>
      <c r="I45" s="67">
        <f t="shared" si="3"/>
        <v>8.6663422678588997</v>
      </c>
      <c r="J45" s="67">
        <f t="shared" si="4"/>
        <v>0.55932159142337778</v>
      </c>
      <c r="K45" s="100">
        <f t="shared" si="6"/>
        <v>0.37288106094891849</v>
      </c>
      <c r="O45" s="96">
        <f>Amnt_Deposited!B40</f>
        <v>2026</v>
      </c>
      <c r="P45" s="99">
        <f>Amnt_Deposited!D40</f>
        <v>9.8391753285680963</v>
      </c>
      <c r="Q45" s="284">
        <f>MCF!R44</f>
        <v>1</v>
      </c>
      <c r="R45" s="67">
        <f t="shared" si="5"/>
        <v>1.9678350657136194</v>
      </c>
      <c r="S45" s="67">
        <f t="shared" si="7"/>
        <v>1.9678350657136194</v>
      </c>
      <c r="T45" s="67">
        <f t="shared" si="8"/>
        <v>0</v>
      </c>
      <c r="U45" s="67">
        <f t="shared" si="9"/>
        <v>17.905665842683671</v>
      </c>
      <c r="V45" s="67">
        <f t="shared" si="10"/>
        <v>1.1556231227755736</v>
      </c>
      <c r="W45" s="100">
        <f t="shared" si="11"/>
        <v>0.7704154151837157</v>
      </c>
    </row>
    <row r="46" spans="2:23">
      <c r="B46" s="96">
        <f>Amnt_Deposited!B41</f>
        <v>2027</v>
      </c>
      <c r="C46" s="99">
        <f>Amnt_Deposited!D41</f>
        <v>10.263646367980018</v>
      </c>
      <c r="D46" s="418">
        <f>Dry_Matter_Content!D33</f>
        <v>0.44</v>
      </c>
      <c r="E46" s="284">
        <f>MCF!R45</f>
        <v>1</v>
      </c>
      <c r="F46" s="67">
        <f t="shared" si="0"/>
        <v>0.99352096842046578</v>
      </c>
      <c r="G46" s="67">
        <f t="shared" si="1"/>
        <v>0.99352096842046578</v>
      </c>
      <c r="H46" s="67">
        <f t="shared" si="2"/>
        <v>0</v>
      </c>
      <c r="I46" s="67">
        <f t="shared" si="3"/>
        <v>9.0739649401618045</v>
      </c>
      <c r="J46" s="67">
        <f t="shared" si="4"/>
        <v>0.58589829611756139</v>
      </c>
      <c r="K46" s="100">
        <f t="shared" si="6"/>
        <v>0.39059886407837424</v>
      </c>
      <c r="O46" s="96">
        <f>Amnt_Deposited!B41</f>
        <v>2027</v>
      </c>
      <c r="P46" s="99">
        <f>Amnt_Deposited!D41</f>
        <v>10.263646367980018</v>
      </c>
      <c r="Q46" s="284">
        <f>MCF!R45</f>
        <v>1</v>
      </c>
      <c r="R46" s="67">
        <f t="shared" si="5"/>
        <v>2.0527292735960034</v>
      </c>
      <c r="S46" s="67">
        <f t="shared" si="7"/>
        <v>2.0527292735960034</v>
      </c>
      <c r="T46" s="67">
        <f t="shared" si="8"/>
        <v>0</v>
      </c>
      <c r="U46" s="67">
        <f t="shared" si="9"/>
        <v>18.747861446615293</v>
      </c>
      <c r="V46" s="67">
        <f t="shared" si="10"/>
        <v>1.2105336696643827</v>
      </c>
      <c r="W46" s="100">
        <f t="shared" si="11"/>
        <v>0.80702244644292176</v>
      </c>
    </row>
    <row r="47" spans="2:23">
      <c r="B47" s="96">
        <f>Amnt_Deposited!B42</f>
        <v>2028</v>
      </c>
      <c r="C47" s="99">
        <f>Amnt_Deposited!D42</f>
        <v>10.698838804630192</v>
      </c>
      <c r="D47" s="418">
        <f>Dry_Matter_Content!D34</f>
        <v>0.44</v>
      </c>
      <c r="E47" s="284">
        <f>MCF!R46</f>
        <v>1</v>
      </c>
      <c r="F47" s="67">
        <f t="shared" si="0"/>
        <v>1.0356475962882026</v>
      </c>
      <c r="G47" s="67">
        <f t="shared" si="1"/>
        <v>1.0356475962882026</v>
      </c>
      <c r="H47" s="67">
        <f t="shared" si="2"/>
        <v>0</v>
      </c>
      <c r="I47" s="67">
        <f t="shared" si="3"/>
        <v>9.4961564285383169</v>
      </c>
      <c r="J47" s="67">
        <f t="shared" si="4"/>
        <v>0.61345610791169025</v>
      </c>
      <c r="K47" s="100">
        <f t="shared" si="6"/>
        <v>0.40897073860779348</v>
      </c>
      <c r="O47" s="96">
        <f>Amnt_Deposited!B42</f>
        <v>2028</v>
      </c>
      <c r="P47" s="99">
        <f>Amnt_Deposited!D42</f>
        <v>10.698838804630192</v>
      </c>
      <c r="Q47" s="284">
        <f>MCF!R46</f>
        <v>1</v>
      </c>
      <c r="R47" s="67">
        <f t="shared" si="5"/>
        <v>2.1397677609260386</v>
      </c>
      <c r="S47" s="67">
        <f t="shared" si="7"/>
        <v>2.1397677609260386</v>
      </c>
      <c r="T47" s="67">
        <f t="shared" si="8"/>
        <v>0</v>
      </c>
      <c r="U47" s="67">
        <f t="shared" si="9"/>
        <v>19.620157910203126</v>
      </c>
      <c r="V47" s="67">
        <f t="shared" si="10"/>
        <v>1.2674712973382025</v>
      </c>
      <c r="W47" s="100">
        <f t="shared" si="11"/>
        <v>0.84498086489213498</v>
      </c>
    </row>
    <row r="48" spans="2:23">
      <c r="B48" s="96">
        <f>Amnt_Deposited!B43</f>
        <v>2029</v>
      </c>
      <c r="C48" s="99">
        <f>Amnt_Deposited!D43</f>
        <v>11.144639157278871</v>
      </c>
      <c r="D48" s="418">
        <f>Dry_Matter_Content!D35</f>
        <v>0.44</v>
      </c>
      <c r="E48" s="284">
        <f>MCF!R47</f>
        <v>1</v>
      </c>
      <c r="F48" s="67">
        <f t="shared" si="0"/>
        <v>1.0788010704245947</v>
      </c>
      <c r="G48" s="67">
        <f t="shared" si="1"/>
        <v>1.0788010704245947</v>
      </c>
      <c r="H48" s="67">
        <f t="shared" si="2"/>
        <v>0</v>
      </c>
      <c r="I48" s="67">
        <f t="shared" si="3"/>
        <v>9.9329586372538632</v>
      </c>
      <c r="J48" s="67">
        <f t="shared" si="4"/>
        <v>0.64199886170904852</v>
      </c>
      <c r="K48" s="100">
        <f t="shared" si="6"/>
        <v>0.42799924113936566</v>
      </c>
      <c r="O48" s="96">
        <f>Amnt_Deposited!B43</f>
        <v>2029</v>
      </c>
      <c r="P48" s="99">
        <f>Amnt_Deposited!D43</f>
        <v>11.144639157278871</v>
      </c>
      <c r="Q48" s="284">
        <f>MCF!R47</f>
        <v>1</v>
      </c>
      <c r="R48" s="67">
        <f t="shared" si="5"/>
        <v>2.2289278314557741</v>
      </c>
      <c r="S48" s="67">
        <f t="shared" si="7"/>
        <v>2.2289278314557741</v>
      </c>
      <c r="T48" s="67">
        <f t="shared" si="8"/>
        <v>0</v>
      </c>
      <c r="U48" s="67">
        <f t="shared" si="9"/>
        <v>20.522641812507974</v>
      </c>
      <c r="V48" s="67">
        <f t="shared" si="10"/>
        <v>1.326443929150926</v>
      </c>
      <c r="W48" s="100">
        <f t="shared" si="11"/>
        <v>0.88429595276728401</v>
      </c>
    </row>
    <row r="49" spans="2:23">
      <c r="B49" s="96">
        <f>Amnt_Deposited!B44</f>
        <v>2030</v>
      </c>
      <c r="C49" s="99">
        <f>Amnt_Deposited!D44</f>
        <v>11.609088744000001</v>
      </c>
      <c r="D49" s="418">
        <f>Dry_Matter_Content!D36</f>
        <v>0.44</v>
      </c>
      <c r="E49" s="284">
        <f>MCF!R48</f>
        <v>1</v>
      </c>
      <c r="F49" s="67">
        <f t="shared" si="0"/>
        <v>1.1237597904192003</v>
      </c>
      <c r="G49" s="67">
        <f t="shared" si="1"/>
        <v>1.1237597904192003</v>
      </c>
      <c r="H49" s="67">
        <f t="shared" si="2"/>
        <v>0</v>
      </c>
      <c r="I49" s="67">
        <f t="shared" si="3"/>
        <v>10.385189037176112</v>
      </c>
      <c r="J49" s="67">
        <f t="shared" si="4"/>
        <v>0.67152939049695126</v>
      </c>
      <c r="K49" s="100">
        <f t="shared" si="6"/>
        <v>0.44768626033130082</v>
      </c>
      <c r="O49" s="96">
        <f>Amnt_Deposited!B44</f>
        <v>2030</v>
      </c>
      <c r="P49" s="99">
        <f>Amnt_Deposited!D44</f>
        <v>11.609088744000001</v>
      </c>
      <c r="Q49" s="284">
        <f>MCF!R48</f>
        <v>1</v>
      </c>
      <c r="R49" s="67">
        <f t="shared" si="5"/>
        <v>2.3218177488000005</v>
      </c>
      <c r="S49" s="67">
        <f t="shared" si="7"/>
        <v>2.3218177488000005</v>
      </c>
      <c r="T49" s="67">
        <f t="shared" si="8"/>
        <v>0</v>
      </c>
      <c r="U49" s="67">
        <f t="shared" si="9"/>
        <v>21.457002142925845</v>
      </c>
      <c r="V49" s="67">
        <f t="shared" si="10"/>
        <v>1.3874574183821302</v>
      </c>
      <c r="W49" s="100">
        <f t="shared" si="11"/>
        <v>0.92497161225475344</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9.6830860768180109</v>
      </c>
      <c r="J50" s="67">
        <f t="shared" si="4"/>
        <v>0.70210296035809983</v>
      </c>
      <c r="K50" s="100">
        <f t="shared" si="6"/>
        <v>0.46806864023873318</v>
      </c>
      <c r="O50" s="96">
        <f>Amnt_Deposited!B45</f>
        <v>2031</v>
      </c>
      <c r="P50" s="99">
        <f>Amnt_Deposited!D45</f>
        <v>0</v>
      </c>
      <c r="Q50" s="284">
        <f>MCF!R49</f>
        <v>1</v>
      </c>
      <c r="R50" s="67">
        <f t="shared" si="5"/>
        <v>0</v>
      </c>
      <c r="S50" s="67">
        <f t="shared" si="7"/>
        <v>0</v>
      </c>
      <c r="T50" s="67">
        <f t="shared" si="8"/>
        <v>0</v>
      </c>
      <c r="U50" s="67">
        <f t="shared" si="9"/>
        <v>20.006376191772745</v>
      </c>
      <c r="V50" s="67">
        <f t="shared" si="10"/>
        <v>1.4506259511530986</v>
      </c>
      <c r="W50" s="100">
        <f t="shared" si="11"/>
        <v>0.96708396743539904</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9.0284496156424474</v>
      </c>
      <c r="J51" s="67">
        <f t="shared" si="4"/>
        <v>0.65463646117556329</v>
      </c>
      <c r="K51" s="100">
        <f t="shared" si="6"/>
        <v>0.43642430745037553</v>
      </c>
      <c r="O51" s="96">
        <f>Amnt_Deposited!B46</f>
        <v>2032</v>
      </c>
      <c r="P51" s="99">
        <f>Amnt_Deposited!D46</f>
        <v>0</v>
      </c>
      <c r="Q51" s="284">
        <f>MCF!R50</f>
        <v>1</v>
      </c>
      <c r="R51" s="67">
        <f t="shared" ref="R51:R82" si="13">P51*$W$6*DOCF*Q51</f>
        <v>0</v>
      </c>
      <c r="S51" s="67">
        <f t="shared" si="7"/>
        <v>0</v>
      </c>
      <c r="T51" s="67">
        <f t="shared" si="8"/>
        <v>0</v>
      </c>
      <c r="U51" s="67">
        <f t="shared" si="9"/>
        <v>18.653821519922406</v>
      </c>
      <c r="V51" s="67">
        <f t="shared" si="10"/>
        <v>1.352554671850337</v>
      </c>
      <c r="W51" s="100">
        <f t="shared" si="11"/>
        <v>0.90170311456689123</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8.4180706249572523</v>
      </c>
      <c r="J52" s="67">
        <f t="shared" si="4"/>
        <v>0.61037899068519541</v>
      </c>
      <c r="K52" s="100">
        <f t="shared" si="6"/>
        <v>0.40691932712346357</v>
      </c>
      <c r="O52" s="96">
        <f>Amnt_Deposited!B47</f>
        <v>2033</v>
      </c>
      <c r="P52" s="99">
        <f>Amnt_Deposited!D47</f>
        <v>0</v>
      </c>
      <c r="Q52" s="284">
        <f>MCF!R51</f>
        <v>1</v>
      </c>
      <c r="R52" s="67">
        <f t="shared" si="13"/>
        <v>0</v>
      </c>
      <c r="S52" s="67">
        <f t="shared" si="7"/>
        <v>0</v>
      </c>
      <c r="T52" s="67">
        <f t="shared" si="8"/>
        <v>0</v>
      </c>
      <c r="U52" s="67">
        <f t="shared" si="9"/>
        <v>17.392707902804233</v>
      </c>
      <c r="V52" s="67">
        <f t="shared" si="10"/>
        <v>1.2611136171181718</v>
      </c>
      <c r="W52" s="100">
        <f t="shared" si="11"/>
        <v>0.84074241141211448</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7.8489570262419459</v>
      </c>
      <c r="J53" s="67">
        <f t="shared" si="4"/>
        <v>0.56911359871530653</v>
      </c>
      <c r="K53" s="100">
        <f t="shared" si="6"/>
        <v>0.37940906581020434</v>
      </c>
      <c r="O53" s="96">
        <f>Amnt_Deposited!B48</f>
        <v>2034</v>
      </c>
      <c r="P53" s="99">
        <f>Amnt_Deposited!D48</f>
        <v>0</v>
      </c>
      <c r="Q53" s="284">
        <f>MCF!R52</f>
        <v>1</v>
      </c>
      <c r="R53" s="67">
        <f t="shared" si="13"/>
        <v>0</v>
      </c>
      <c r="S53" s="67">
        <f t="shared" si="7"/>
        <v>0</v>
      </c>
      <c r="T53" s="67">
        <f t="shared" si="8"/>
        <v>0</v>
      </c>
      <c r="U53" s="67">
        <f t="shared" si="9"/>
        <v>16.216853360004013</v>
      </c>
      <c r="V53" s="67">
        <f t="shared" si="10"/>
        <v>1.1758545428002196</v>
      </c>
      <c r="W53" s="100">
        <f t="shared" si="11"/>
        <v>0.78390302853347971</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7.3183190239753602</v>
      </c>
      <c r="J54" s="67">
        <f t="shared" si="4"/>
        <v>0.53063800226658564</v>
      </c>
      <c r="K54" s="100">
        <f t="shared" si="6"/>
        <v>0.35375866817772372</v>
      </c>
      <c r="O54" s="96">
        <f>Amnt_Deposited!B49</f>
        <v>2035</v>
      </c>
      <c r="P54" s="99">
        <f>Amnt_Deposited!D49</f>
        <v>0</v>
      </c>
      <c r="Q54" s="284">
        <f>MCF!R53</f>
        <v>1</v>
      </c>
      <c r="R54" s="67">
        <f t="shared" si="13"/>
        <v>0</v>
      </c>
      <c r="S54" s="67">
        <f t="shared" si="7"/>
        <v>0</v>
      </c>
      <c r="T54" s="67">
        <f t="shared" si="8"/>
        <v>0</v>
      </c>
      <c r="U54" s="67">
        <f t="shared" si="9"/>
        <v>15.120493851188753</v>
      </c>
      <c r="V54" s="67">
        <f t="shared" si="10"/>
        <v>1.0963595088152591</v>
      </c>
      <c r="W54" s="100">
        <f t="shared" si="11"/>
        <v>0.73090633921017267</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6.823555430054757</v>
      </c>
      <c r="J55" s="67">
        <f t="shared" si="4"/>
        <v>0.49476359392060304</v>
      </c>
      <c r="K55" s="100">
        <f t="shared" si="6"/>
        <v>0.32984239594706866</v>
      </c>
      <c r="O55" s="96">
        <f>Amnt_Deposited!B50</f>
        <v>2036</v>
      </c>
      <c r="P55" s="99">
        <f>Amnt_Deposited!D50</f>
        <v>0</v>
      </c>
      <c r="Q55" s="284">
        <f>MCF!R54</f>
        <v>1</v>
      </c>
      <c r="R55" s="67">
        <f t="shared" si="13"/>
        <v>0</v>
      </c>
      <c r="S55" s="67">
        <f t="shared" si="7"/>
        <v>0</v>
      </c>
      <c r="T55" s="67">
        <f t="shared" si="8"/>
        <v>0</v>
      </c>
      <c r="U55" s="67">
        <f t="shared" si="9"/>
        <v>14.098255020774284</v>
      </c>
      <c r="V55" s="67">
        <f t="shared" si="10"/>
        <v>1.0222388304144685</v>
      </c>
      <c r="W55" s="100">
        <f t="shared" si="11"/>
        <v>0.68149255360964567</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6.3622409127687307</v>
      </c>
      <c r="J56" s="67">
        <f t="shared" si="4"/>
        <v>0.46131451728602646</v>
      </c>
      <c r="K56" s="100">
        <f t="shared" si="6"/>
        <v>0.30754301152401764</v>
      </c>
      <c r="O56" s="96">
        <f>Amnt_Deposited!B51</f>
        <v>2037</v>
      </c>
      <c r="P56" s="99">
        <f>Amnt_Deposited!D51</f>
        <v>0</v>
      </c>
      <c r="Q56" s="284">
        <f>MCF!R55</f>
        <v>1</v>
      </c>
      <c r="R56" s="67">
        <f t="shared" si="13"/>
        <v>0</v>
      </c>
      <c r="S56" s="67">
        <f t="shared" si="7"/>
        <v>0</v>
      </c>
      <c r="T56" s="67">
        <f t="shared" si="8"/>
        <v>0</v>
      </c>
      <c r="U56" s="67">
        <f t="shared" si="9"/>
        <v>13.145125852827949</v>
      </c>
      <c r="V56" s="67">
        <f t="shared" si="10"/>
        <v>0.95312916794633518</v>
      </c>
      <c r="W56" s="100">
        <f t="shared" si="11"/>
        <v>0.63541944529755678</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5.9321141078183439</v>
      </c>
      <c r="J57" s="67">
        <f t="shared" si="4"/>
        <v>0.43012680495038685</v>
      </c>
      <c r="K57" s="100">
        <f t="shared" si="6"/>
        <v>0.28675120330025788</v>
      </c>
      <c r="O57" s="96">
        <f>Amnt_Deposited!B52</f>
        <v>2038</v>
      </c>
      <c r="P57" s="99">
        <f>Amnt_Deposited!D52</f>
        <v>0</v>
      </c>
      <c r="Q57" s="284">
        <f>MCF!R56</f>
        <v>1</v>
      </c>
      <c r="R57" s="67">
        <f t="shared" si="13"/>
        <v>0</v>
      </c>
      <c r="S57" s="67">
        <f t="shared" si="7"/>
        <v>0</v>
      </c>
      <c r="T57" s="67">
        <f t="shared" si="8"/>
        <v>0</v>
      </c>
      <c r="U57" s="67">
        <f t="shared" si="9"/>
        <v>12.256434107062688</v>
      </c>
      <c r="V57" s="67">
        <f t="shared" si="10"/>
        <v>0.88869174576526155</v>
      </c>
      <c r="W57" s="100">
        <f t="shared" si="11"/>
        <v>0.59246116384350767</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5.5310665331067117</v>
      </c>
      <c r="J58" s="67">
        <f t="shared" si="4"/>
        <v>0.40104757471163194</v>
      </c>
      <c r="K58" s="100">
        <f t="shared" si="6"/>
        <v>0.26736504980775461</v>
      </c>
      <c r="O58" s="96">
        <f>Amnt_Deposited!B53</f>
        <v>2039</v>
      </c>
      <c r="P58" s="99">
        <f>Amnt_Deposited!D53</f>
        <v>0</v>
      </c>
      <c r="Q58" s="284">
        <f>MCF!R57</f>
        <v>1</v>
      </c>
      <c r="R58" s="67">
        <f t="shared" si="13"/>
        <v>0</v>
      </c>
      <c r="S58" s="67">
        <f t="shared" si="7"/>
        <v>0</v>
      </c>
      <c r="T58" s="67">
        <f t="shared" si="8"/>
        <v>0</v>
      </c>
      <c r="U58" s="67">
        <f t="shared" si="9"/>
        <v>11.42782341550973</v>
      </c>
      <c r="V58" s="67">
        <f t="shared" si="10"/>
        <v>0.82861069155295819</v>
      </c>
      <c r="W58" s="100">
        <f t="shared" si="11"/>
        <v>0.55240712770197209</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5.1571322529573171</v>
      </c>
      <c r="J59" s="67">
        <f t="shared" si="4"/>
        <v>0.37393428014939467</v>
      </c>
      <c r="K59" s="100">
        <f t="shared" si="6"/>
        <v>0.24928952009959643</v>
      </c>
      <c r="O59" s="96">
        <f>Amnt_Deposited!B54</f>
        <v>2040</v>
      </c>
      <c r="P59" s="99">
        <f>Amnt_Deposited!D54</f>
        <v>0</v>
      </c>
      <c r="Q59" s="284">
        <f>MCF!R58</f>
        <v>1</v>
      </c>
      <c r="R59" s="67">
        <f t="shared" si="13"/>
        <v>0</v>
      </c>
      <c r="S59" s="67">
        <f t="shared" si="7"/>
        <v>0</v>
      </c>
      <c r="T59" s="67">
        <f t="shared" si="8"/>
        <v>0</v>
      </c>
      <c r="U59" s="67">
        <f t="shared" si="9"/>
        <v>10.655231927597757</v>
      </c>
      <c r="V59" s="67">
        <f t="shared" si="10"/>
        <v>0.77259148791197207</v>
      </c>
      <c r="W59" s="100">
        <f t="shared" si="11"/>
        <v>0.51506099194131472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4.8084782410950417</v>
      </c>
      <c r="J60" s="67">
        <f t="shared" si="4"/>
        <v>0.34865401186227513</v>
      </c>
      <c r="K60" s="100">
        <f t="shared" si="6"/>
        <v>0.23243600790818342</v>
      </c>
      <c r="O60" s="96">
        <f>Amnt_Deposited!B55</f>
        <v>2041</v>
      </c>
      <c r="P60" s="99">
        <f>Amnt_Deposited!D55</f>
        <v>0</v>
      </c>
      <c r="Q60" s="284">
        <f>MCF!R59</f>
        <v>1</v>
      </c>
      <c r="R60" s="67">
        <f t="shared" si="13"/>
        <v>0</v>
      </c>
      <c r="S60" s="67">
        <f t="shared" si="7"/>
        <v>0</v>
      </c>
      <c r="T60" s="67">
        <f t="shared" si="8"/>
        <v>0</v>
      </c>
      <c r="U60" s="67">
        <f t="shared" si="9"/>
        <v>9.9348723989566938</v>
      </c>
      <c r="V60" s="67">
        <f t="shared" si="10"/>
        <v>0.7203595286410639</v>
      </c>
      <c r="W60" s="100">
        <f t="shared" si="11"/>
        <v>0.48023968576070925</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4.4833953951492411</v>
      </c>
      <c r="J61" s="67">
        <f t="shared" si="4"/>
        <v>0.32508284594580045</v>
      </c>
      <c r="K61" s="100">
        <f t="shared" si="6"/>
        <v>0.21672189729720029</v>
      </c>
      <c r="O61" s="96">
        <f>Amnt_Deposited!B56</f>
        <v>2042</v>
      </c>
      <c r="P61" s="99">
        <f>Amnt_Deposited!D56</f>
        <v>0</v>
      </c>
      <c r="Q61" s="284">
        <f>MCF!R60</f>
        <v>1</v>
      </c>
      <c r="R61" s="67">
        <f t="shared" si="13"/>
        <v>0</v>
      </c>
      <c r="S61" s="67">
        <f t="shared" si="7"/>
        <v>0</v>
      </c>
      <c r="T61" s="67">
        <f t="shared" si="8"/>
        <v>0</v>
      </c>
      <c r="U61" s="67">
        <f t="shared" si="9"/>
        <v>9.263213626341404</v>
      </c>
      <c r="V61" s="67">
        <f t="shared" si="10"/>
        <v>0.67165877261528995</v>
      </c>
      <c r="W61" s="100">
        <f t="shared" si="11"/>
        <v>0.44777251507685994</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4.180290158631939</v>
      </c>
      <c r="J62" s="67">
        <f t="shared" si="4"/>
        <v>0.30310523651730181</v>
      </c>
      <c r="K62" s="100">
        <f t="shared" si="6"/>
        <v>0.20207015767820119</v>
      </c>
      <c r="O62" s="96">
        <f>Amnt_Deposited!B57</f>
        <v>2043</v>
      </c>
      <c r="P62" s="99">
        <f>Amnt_Deposited!D57</f>
        <v>0</v>
      </c>
      <c r="Q62" s="284">
        <f>MCF!R61</f>
        <v>1</v>
      </c>
      <c r="R62" s="67">
        <f t="shared" si="13"/>
        <v>0</v>
      </c>
      <c r="S62" s="67">
        <f t="shared" si="7"/>
        <v>0</v>
      </c>
      <c r="T62" s="67">
        <f t="shared" si="8"/>
        <v>0</v>
      </c>
      <c r="U62" s="67">
        <f t="shared" si="9"/>
        <v>8.6369631376692926</v>
      </c>
      <c r="V62" s="67">
        <f t="shared" si="10"/>
        <v>0.62625048867211097</v>
      </c>
      <c r="W62" s="100">
        <f t="shared" si="11"/>
        <v>0.41750032578140728</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3.8976767093220759</v>
      </c>
      <c r="J63" s="67">
        <f t="shared" si="4"/>
        <v>0.28261344930986293</v>
      </c>
      <c r="K63" s="100">
        <f t="shared" si="6"/>
        <v>0.18840896620657527</v>
      </c>
      <c r="O63" s="96">
        <f>Amnt_Deposited!B58</f>
        <v>2044</v>
      </c>
      <c r="P63" s="99">
        <f>Amnt_Deposited!D58</f>
        <v>0</v>
      </c>
      <c r="Q63" s="284">
        <f>MCF!R62</f>
        <v>1</v>
      </c>
      <c r="R63" s="67">
        <f t="shared" si="13"/>
        <v>0</v>
      </c>
      <c r="S63" s="67">
        <f t="shared" si="7"/>
        <v>0</v>
      </c>
      <c r="T63" s="67">
        <f t="shared" si="8"/>
        <v>0</v>
      </c>
      <c r="U63" s="67">
        <f t="shared" si="9"/>
        <v>8.0530510523183363</v>
      </c>
      <c r="V63" s="67">
        <f t="shared" si="10"/>
        <v>0.58391208535095629</v>
      </c>
      <c r="W63" s="100">
        <f t="shared" si="11"/>
        <v>0.38927472356730419</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3.6341696757632569</v>
      </c>
      <c r="J64" s="67">
        <f t="shared" si="4"/>
        <v>0.26350703355881916</v>
      </c>
      <c r="K64" s="100">
        <f t="shared" si="6"/>
        <v>0.17567135570587944</v>
      </c>
      <c r="O64" s="96">
        <f>Amnt_Deposited!B59</f>
        <v>2045</v>
      </c>
      <c r="P64" s="99">
        <f>Amnt_Deposited!D59</f>
        <v>0</v>
      </c>
      <c r="Q64" s="284">
        <f>MCF!R63</f>
        <v>1</v>
      </c>
      <c r="R64" s="67">
        <f t="shared" si="13"/>
        <v>0</v>
      </c>
      <c r="S64" s="67">
        <f t="shared" si="7"/>
        <v>0</v>
      </c>
      <c r="T64" s="67">
        <f t="shared" si="8"/>
        <v>0</v>
      </c>
      <c r="U64" s="67">
        <f t="shared" si="9"/>
        <v>7.5086150325687102</v>
      </c>
      <c r="V64" s="67">
        <f t="shared" si="10"/>
        <v>0.54443601974962619</v>
      </c>
      <c r="W64" s="100">
        <f t="shared" si="11"/>
        <v>0.36295734649975075</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3.3884773461712645</v>
      </c>
      <c r="J65" s="67">
        <f t="shared" si="4"/>
        <v>0.2456923295919923</v>
      </c>
      <c r="K65" s="100">
        <f t="shared" si="6"/>
        <v>0.16379488639466153</v>
      </c>
      <c r="O65" s="96">
        <f>Amnt_Deposited!B60</f>
        <v>2046</v>
      </c>
      <c r="P65" s="99">
        <f>Amnt_Deposited!D60</f>
        <v>0</v>
      </c>
      <c r="Q65" s="284">
        <f>MCF!R64</f>
        <v>1</v>
      </c>
      <c r="R65" s="67">
        <f t="shared" si="13"/>
        <v>0</v>
      </c>
      <c r="S65" s="67">
        <f t="shared" si="7"/>
        <v>0</v>
      </c>
      <c r="T65" s="67">
        <f t="shared" si="8"/>
        <v>0</v>
      </c>
      <c r="U65" s="67">
        <f t="shared" si="9"/>
        <v>7.000986252419966</v>
      </c>
      <c r="V65" s="67">
        <f t="shared" si="10"/>
        <v>0.50762878014874424</v>
      </c>
      <c r="W65" s="100">
        <f t="shared" si="11"/>
        <v>0.33841918676582949</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3.1593953364613956</v>
      </c>
      <c r="J66" s="67">
        <f t="shared" si="4"/>
        <v>0.22908200970986897</v>
      </c>
      <c r="K66" s="100">
        <f t="shared" si="6"/>
        <v>0.15272133980657931</v>
      </c>
      <c r="O66" s="96">
        <f>Amnt_Deposited!B61</f>
        <v>2047</v>
      </c>
      <c r="P66" s="99">
        <f>Amnt_Deposited!D61</f>
        <v>0</v>
      </c>
      <c r="Q66" s="284">
        <f>MCF!R65</f>
        <v>1</v>
      </c>
      <c r="R66" s="67">
        <f t="shared" si="13"/>
        <v>0</v>
      </c>
      <c r="S66" s="67">
        <f t="shared" si="7"/>
        <v>0</v>
      </c>
      <c r="T66" s="67">
        <f t="shared" si="8"/>
        <v>0</v>
      </c>
      <c r="U66" s="67">
        <f t="shared" si="9"/>
        <v>6.5276763150028811</v>
      </c>
      <c r="V66" s="67">
        <f t="shared" si="10"/>
        <v>0.47330993741708449</v>
      </c>
      <c r="W66" s="100">
        <f t="shared" si="11"/>
        <v>0.31553995827805631</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2.9458006863562791</v>
      </c>
      <c r="J67" s="67">
        <f t="shared" si="4"/>
        <v>0.21359465010511625</v>
      </c>
      <c r="K67" s="100">
        <f t="shared" si="6"/>
        <v>0.14239643340341082</v>
      </c>
      <c r="O67" s="96">
        <f>Amnt_Deposited!B62</f>
        <v>2048</v>
      </c>
      <c r="P67" s="99">
        <f>Amnt_Deposited!D62</f>
        <v>0</v>
      </c>
      <c r="Q67" s="284">
        <f>MCF!R66</f>
        <v>1</v>
      </c>
      <c r="R67" s="67">
        <f t="shared" si="13"/>
        <v>0</v>
      </c>
      <c r="S67" s="67">
        <f t="shared" si="7"/>
        <v>0</v>
      </c>
      <c r="T67" s="67">
        <f t="shared" si="8"/>
        <v>0</v>
      </c>
      <c r="U67" s="67">
        <f t="shared" si="9"/>
        <v>6.0863650544551202</v>
      </c>
      <c r="V67" s="67">
        <f t="shared" si="10"/>
        <v>0.44131126054776071</v>
      </c>
      <c r="W67" s="100">
        <f t="shared" si="11"/>
        <v>0.29420750703184045</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2.7466463546332953</v>
      </c>
      <c r="J68" s="67">
        <f t="shared" si="4"/>
        <v>0.1991543317229838</v>
      </c>
      <c r="K68" s="100">
        <f t="shared" si="6"/>
        <v>0.13276955448198918</v>
      </c>
      <c r="O68" s="96">
        <f>Amnt_Deposited!B63</f>
        <v>2049</v>
      </c>
      <c r="P68" s="99">
        <f>Amnt_Deposited!D63</f>
        <v>0</v>
      </c>
      <c r="Q68" s="284">
        <f>MCF!R67</f>
        <v>1</v>
      </c>
      <c r="R68" s="67">
        <f t="shared" si="13"/>
        <v>0</v>
      </c>
      <c r="S68" s="67">
        <f t="shared" si="7"/>
        <v>0</v>
      </c>
      <c r="T68" s="67">
        <f t="shared" si="8"/>
        <v>0</v>
      </c>
      <c r="U68" s="67">
        <f t="shared" si="9"/>
        <v>5.674889162465484</v>
      </c>
      <c r="V68" s="67">
        <f t="shared" si="10"/>
        <v>0.4114758919896358</v>
      </c>
      <c r="W68" s="100">
        <f t="shared" si="11"/>
        <v>0.27431726132642387</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2.5609560865272862</v>
      </c>
      <c r="J69" s="67">
        <f t="shared" si="4"/>
        <v>0.18569026810600922</v>
      </c>
      <c r="K69" s="100">
        <f t="shared" si="6"/>
        <v>0.12379351207067281</v>
      </c>
      <c r="O69" s="96">
        <f>Amnt_Deposited!B64</f>
        <v>2050</v>
      </c>
      <c r="P69" s="99">
        <f>Amnt_Deposited!D64</f>
        <v>0</v>
      </c>
      <c r="Q69" s="284">
        <f>MCF!R68</f>
        <v>1</v>
      </c>
      <c r="R69" s="67">
        <f t="shared" si="13"/>
        <v>0</v>
      </c>
      <c r="S69" s="67">
        <f t="shared" si="7"/>
        <v>0</v>
      </c>
      <c r="T69" s="67">
        <f t="shared" si="8"/>
        <v>0</v>
      </c>
      <c r="U69" s="67">
        <f t="shared" si="9"/>
        <v>5.29123158373406</v>
      </c>
      <c r="V69" s="67">
        <f t="shared" si="10"/>
        <v>0.38365757873142387</v>
      </c>
      <c r="W69" s="100">
        <f t="shared" si="11"/>
        <v>0.25577171915428254</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2.3878196281285646</v>
      </c>
      <c r="J70" s="67">
        <f t="shared" si="4"/>
        <v>0.17313645839872163</v>
      </c>
      <c r="K70" s="100">
        <f t="shared" si="6"/>
        <v>0.11542430559914775</v>
      </c>
      <c r="O70" s="96">
        <f>Amnt_Deposited!B65</f>
        <v>2051</v>
      </c>
      <c r="P70" s="99">
        <f>Amnt_Deposited!D65</f>
        <v>0</v>
      </c>
      <c r="Q70" s="284">
        <f>MCF!R69</f>
        <v>1</v>
      </c>
      <c r="R70" s="67">
        <f t="shared" si="13"/>
        <v>0</v>
      </c>
      <c r="S70" s="67">
        <f t="shared" si="7"/>
        <v>0</v>
      </c>
      <c r="T70" s="67">
        <f t="shared" si="8"/>
        <v>0</v>
      </c>
      <c r="U70" s="67">
        <f t="shared" si="9"/>
        <v>4.9335116283648004</v>
      </c>
      <c r="V70" s="67">
        <f t="shared" si="10"/>
        <v>0.35771995536925938</v>
      </c>
      <c r="W70" s="100">
        <f t="shared" si="11"/>
        <v>0.2384799702461729</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2.2263882643171931</v>
      </c>
      <c r="J71" s="67">
        <f t="shared" si="4"/>
        <v>0.16143136381137135</v>
      </c>
      <c r="K71" s="100">
        <f t="shared" si="6"/>
        <v>0.1076209092075809</v>
      </c>
      <c r="O71" s="96">
        <f>Amnt_Deposited!B66</f>
        <v>2052</v>
      </c>
      <c r="P71" s="99">
        <f>Amnt_Deposited!D66</f>
        <v>0</v>
      </c>
      <c r="Q71" s="284">
        <f>MCF!R70</f>
        <v>1</v>
      </c>
      <c r="R71" s="67">
        <f t="shared" si="13"/>
        <v>0</v>
      </c>
      <c r="S71" s="67">
        <f t="shared" si="7"/>
        <v>0</v>
      </c>
      <c r="T71" s="67">
        <f t="shared" si="8"/>
        <v>0</v>
      </c>
      <c r="U71" s="67">
        <f t="shared" si="9"/>
        <v>4.5999757527214715</v>
      </c>
      <c r="V71" s="67">
        <f t="shared" si="10"/>
        <v>0.33353587564332909</v>
      </c>
      <c r="W71" s="100">
        <f t="shared" si="11"/>
        <v>0.22235725042888604</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2.0758706583604818</v>
      </c>
      <c r="J72" s="67">
        <f t="shared" si="4"/>
        <v>0.1505176059567114</v>
      </c>
      <c r="K72" s="100">
        <f t="shared" si="6"/>
        <v>0.10034507063780759</v>
      </c>
      <c r="O72" s="96">
        <f>Amnt_Deposited!B67</f>
        <v>2053</v>
      </c>
      <c r="P72" s="99">
        <f>Amnt_Deposited!D67</f>
        <v>0</v>
      </c>
      <c r="Q72" s="284">
        <f>MCF!R71</f>
        <v>1</v>
      </c>
      <c r="R72" s="67">
        <f t="shared" si="13"/>
        <v>0</v>
      </c>
      <c r="S72" s="67">
        <f t="shared" si="7"/>
        <v>0</v>
      </c>
      <c r="T72" s="67">
        <f t="shared" si="8"/>
        <v>0</v>
      </c>
      <c r="U72" s="67">
        <f t="shared" si="9"/>
        <v>4.2889889635547123</v>
      </c>
      <c r="V72" s="67">
        <f t="shared" si="10"/>
        <v>0.31098678916675898</v>
      </c>
      <c r="W72" s="100">
        <f t="shared" si="11"/>
        <v>0.20732452611117264</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1.9355289727794054</v>
      </c>
      <c r="J73" s="67">
        <f t="shared" si="4"/>
        <v>0.14034168558107646</v>
      </c>
      <c r="K73" s="100">
        <f t="shared" si="6"/>
        <v>9.3561123720717634E-2</v>
      </c>
      <c r="O73" s="96">
        <f>Amnt_Deposited!B68</f>
        <v>2054</v>
      </c>
      <c r="P73" s="99">
        <f>Amnt_Deposited!D68</f>
        <v>0</v>
      </c>
      <c r="Q73" s="284">
        <f>MCF!R72</f>
        <v>1</v>
      </c>
      <c r="R73" s="67">
        <f t="shared" si="13"/>
        <v>0</v>
      </c>
      <c r="S73" s="67">
        <f t="shared" si="7"/>
        <v>0</v>
      </c>
      <c r="T73" s="67">
        <f t="shared" si="8"/>
        <v>0</v>
      </c>
      <c r="U73" s="67">
        <f t="shared" si="9"/>
        <v>3.9990268032632321</v>
      </c>
      <c r="V73" s="67">
        <f t="shared" si="10"/>
        <v>0.28996216029148014</v>
      </c>
      <c r="W73" s="100">
        <f t="shared" si="11"/>
        <v>0.19330810686098676</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1.804675252468426</v>
      </c>
      <c r="J74" s="67">
        <f t="shared" si="4"/>
        <v>0.13085372031097942</v>
      </c>
      <c r="K74" s="100">
        <f t="shared" si="6"/>
        <v>8.7235813540652934E-2</v>
      </c>
      <c r="O74" s="96">
        <f>Amnt_Deposited!B69</f>
        <v>2055</v>
      </c>
      <c r="P74" s="99">
        <f>Amnt_Deposited!D69</f>
        <v>0</v>
      </c>
      <c r="Q74" s="284">
        <f>MCF!R73</f>
        <v>1</v>
      </c>
      <c r="R74" s="67">
        <f t="shared" si="13"/>
        <v>0</v>
      </c>
      <c r="S74" s="67">
        <f t="shared" si="7"/>
        <v>0</v>
      </c>
      <c r="T74" s="67">
        <f t="shared" si="8"/>
        <v>0</v>
      </c>
      <c r="U74" s="67">
        <f t="shared" si="9"/>
        <v>3.7286678770008779</v>
      </c>
      <c r="V74" s="67">
        <f t="shared" si="10"/>
        <v>0.27035892626235403</v>
      </c>
      <c r="W74" s="100">
        <f t="shared" si="11"/>
        <v>0.18023928417490268</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1.6826680523387674</v>
      </c>
      <c r="J75" s="67">
        <f t="shared" si="4"/>
        <v>0.12200720012965867</v>
      </c>
      <c r="K75" s="100">
        <f t="shared" si="6"/>
        <v>8.1338133419772446E-2</v>
      </c>
      <c r="O75" s="96">
        <f>Amnt_Deposited!B70</f>
        <v>2056</v>
      </c>
      <c r="P75" s="99">
        <f>Amnt_Deposited!D70</f>
        <v>0</v>
      </c>
      <c r="Q75" s="284">
        <f>MCF!R74</f>
        <v>1</v>
      </c>
      <c r="R75" s="67">
        <f t="shared" si="13"/>
        <v>0</v>
      </c>
      <c r="S75" s="67">
        <f t="shared" si="7"/>
        <v>0</v>
      </c>
      <c r="T75" s="67">
        <f t="shared" si="8"/>
        <v>0</v>
      </c>
      <c r="U75" s="67">
        <f t="shared" si="9"/>
        <v>3.4765868849974511</v>
      </c>
      <c r="V75" s="67">
        <f t="shared" si="10"/>
        <v>0.25208099200342687</v>
      </c>
      <c r="W75" s="100">
        <f t="shared" si="11"/>
        <v>0.16805399466895124</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1.5689092929538455</v>
      </c>
      <c r="J76" s="67">
        <f t="shared" si="4"/>
        <v>0.11375875938492197</v>
      </c>
      <c r="K76" s="100">
        <f t="shared" si="6"/>
        <v>7.5839172923281309E-2</v>
      </c>
      <c r="O76" s="96">
        <f>Amnt_Deposited!B71</f>
        <v>2057</v>
      </c>
      <c r="P76" s="99">
        <f>Amnt_Deposited!D71</f>
        <v>0</v>
      </c>
      <c r="Q76" s="284">
        <f>MCF!R75</f>
        <v>1</v>
      </c>
      <c r="R76" s="67">
        <f t="shared" si="13"/>
        <v>0</v>
      </c>
      <c r="S76" s="67">
        <f t="shared" si="7"/>
        <v>0</v>
      </c>
      <c r="T76" s="67">
        <f t="shared" si="8"/>
        <v>0</v>
      </c>
      <c r="U76" s="67">
        <f t="shared" si="9"/>
        <v>3.2415481259376953</v>
      </c>
      <c r="V76" s="67">
        <f t="shared" si="10"/>
        <v>0.23503875905975596</v>
      </c>
      <c r="W76" s="100">
        <f t="shared" si="11"/>
        <v>0.15669250603983731</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1.4628413287431765</v>
      </c>
      <c r="J77" s="67">
        <f t="shared" si="4"/>
        <v>0.10606796421066904</v>
      </c>
      <c r="K77" s="100">
        <f t="shared" si="6"/>
        <v>7.0711976140446026E-2</v>
      </c>
      <c r="O77" s="96">
        <f>Amnt_Deposited!B72</f>
        <v>2058</v>
      </c>
      <c r="P77" s="99">
        <f>Amnt_Deposited!D72</f>
        <v>0</v>
      </c>
      <c r="Q77" s="284">
        <f>MCF!R76</f>
        <v>1</v>
      </c>
      <c r="R77" s="67">
        <f t="shared" si="13"/>
        <v>0</v>
      </c>
      <c r="S77" s="67">
        <f t="shared" si="7"/>
        <v>0</v>
      </c>
      <c r="T77" s="67">
        <f t="shared" si="8"/>
        <v>0</v>
      </c>
      <c r="U77" s="67">
        <f t="shared" si="9"/>
        <v>3.0223994395520157</v>
      </c>
      <c r="V77" s="67">
        <f t="shared" si="10"/>
        <v>0.21914868638567969</v>
      </c>
      <c r="W77" s="100">
        <f t="shared" si="11"/>
        <v>0.14609912425711979</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1.3639442144231435</v>
      </c>
      <c r="J78" s="67">
        <f t="shared" si="4"/>
        <v>9.8897114320033119E-2</v>
      </c>
      <c r="K78" s="100">
        <f t="shared" si="6"/>
        <v>6.5931409546688746E-2</v>
      </c>
      <c r="O78" s="96">
        <f>Amnt_Deposited!B73</f>
        <v>2059</v>
      </c>
      <c r="P78" s="99">
        <f>Amnt_Deposited!D73</f>
        <v>0</v>
      </c>
      <c r="Q78" s="284">
        <f>MCF!R77</f>
        <v>1</v>
      </c>
      <c r="R78" s="67">
        <f t="shared" si="13"/>
        <v>0</v>
      </c>
      <c r="S78" s="67">
        <f t="shared" si="7"/>
        <v>0</v>
      </c>
      <c r="T78" s="67">
        <f t="shared" si="8"/>
        <v>0</v>
      </c>
      <c r="U78" s="67">
        <f t="shared" si="9"/>
        <v>2.8180665587255009</v>
      </c>
      <c r="V78" s="67">
        <f t="shared" si="10"/>
        <v>0.20433288082651457</v>
      </c>
      <c r="W78" s="100">
        <f t="shared" si="11"/>
        <v>0.13622192055100971</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1.2717331562246126</v>
      </c>
      <c r="J79" s="67">
        <f t="shared" si="4"/>
        <v>9.221105819853094E-2</v>
      </c>
      <c r="K79" s="100">
        <f t="shared" si="6"/>
        <v>6.1474038799020622E-2</v>
      </c>
      <c r="O79" s="96">
        <f>Amnt_Deposited!B74</f>
        <v>2060</v>
      </c>
      <c r="P79" s="99">
        <f>Amnt_Deposited!D74</f>
        <v>0</v>
      </c>
      <c r="Q79" s="284">
        <f>MCF!R78</f>
        <v>1</v>
      </c>
      <c r="R79" s="67">
        <f t="shared" si="13"/>
        <v>0</v>
      </c>
      <c r="S79" s="67">
        <f t="shared" si="7"/>
        <v>0</v>
      </c>
      <c r="T79" s="67">
        <f t="shared" si="8"/>
        <v>0</v>
      </c>
      <c r="U79" s="67">
        <f t="shared" si="9"/>
        <v>2.6275478434392801</v>
      </c>
      <c r="V79" s="67">
        <f t="shared" si="10"/>
        <v>0.1905187152862208</v>
      </c>
      <c r="W79" s="100">
        <f t="shared" si="11"/>
        <v>0.12701247685748052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1.1857561354333146</v>
      </c>
      <c r="J80" s="67">
        <f t="shared" si="4"/>
        <v>8.5977020791297973E-2</v>
      </c>
      <c r="K80" s="100">
        <f t="shared" si="6"/>
        <v>5.7318013860865311E-2</v>
      </c>
      <c r="O80" s="96">
        <f>Amnt_Deposited!B75</f>
        <v>2061</v>
      </c>
      <c r="P80" s="99">
        <f>Amnt_Deposited!D75</f>
        <v>0</v>
      </c>
      <c r="Q80" s="284">
        <f>MCF!R79</f>
        <v>1</v>
      </c>
      <c r="R80" s="67">
        <f t="shared" si="13"/>
        <v>0</v>
      </c>
      <c r="S80" s="67">
        <f t="shared" si="7"/>
        <v>0</v>
      </c>
      <c r="T80" s="67">
        <f t="shared" si="8"/>
        <v>0</v>
      </c>
      <c r="U80" s="67">
        <f t="shared" si="9"/>
        <v>2.449909370729987</v>
      </c>
      <c r="V80" s="67">
        <f t="shared" si="10"/>
        <v>0.1776384727092932</v>
      </c>
      <c r="W80" s="100">
        <f t="shared" si="11"/>
        <v>0.11842564847286213</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1.1055916925935831</v>
      </c>
      <c r="J81" s="67">
        <f t="shared" si="4"/>
        <v>8.0164442839731453E-2</v>
      </c>
      <c r="K81" s="100">
        <f t="shared" si="6"/>
        <v>5.3442961893154298E-2</v>
      </c>
      <c r="O81" s="96">
        <f>Amnt_Deposited!B76</f>
        <v>2062</v>
      </c>
      <c r="P81" s="99">
        <f>Amnt_Deposited!D76</f>
        <v>0</v>
      </c>
      <c r="Q81" s="284">
        <f>MCF!R80</f>
        <v>1</v>
      </c>
      <c r="R81" s="67">
        <f t="shared" si="13"/>
        <v>0</v>
      </c>
      <c r="S81" s="67">
        <f t="shared" si="7"/>
        <v>0</v>
      </c>
      <c r="T81" s="67">
        <f t="shared" si="8"/>
        <v>0</v>
      </c>
      <c r="U81" s="67">
        <f t="shared" si="9"/>
        <v>2.2842803565983107</v>
      </c>
      <c r="V81" s="67">
        <f t="shared" si="10"/>
        <v>0.16562901413167644</v>
      </c>
      <c r="W81" s="100">
        <f t="shared" si="11"/>
        <v>0.11041934275445095</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1.0308468615136139</v>
      </c>
      <c r="J82" s="67">
        <f t="shared" si="4"/>
        <v>7.4744831079969251E-2</v>
      </c>
      <c r="K82" s="100">
        <f t="shared" si="6"/>
        <v>4.9829887386646163E-2</v>
      </c>
      <c r="O82" s="96">
        <f>Amnt_Deposited!B77</f>
        <v>2063</v>
      </c>
      <c r="P82" s="99">
        <f>Amnt_Deposited!D77</f>
        <v>0</v>
      </c>
      <c r="Q82" s="284">
        <f>MCF!R81</f>
        <v>1</v>
      </c>
      <c r="R82" s="67">
        <f t="shared" si="13"/>
        <v>0</v>
      </c>
      <c r="S82" s="67">
        <f t="shared" si="7"/>
        <v>0</v>
      </c>
      <c r="T82" s="67">
        <f t="shared" si="8"/>
        <v>0</v>
      </c>
      <c r="U82" s="67">
        <f t="shared" si="9"/>
        <v>2.1298488874248207</v>
      </c>
      <c r="V82" s="67">
        <f t="shared" si="10"/>
        <v>0.1544314691734901</v>
      </c>
      <c r="W82" s="100">
        <f t="shared" si="11"/>
        <v>0.10295431278232672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0.96115524294473653</v>
      </c>
      <c r="J83" s="67">
        <f t="shared" ref="J83:J99" si="18">I82*(1-$K$10)+H83</f>
        <v>6.9691618568877386E-2</v>
      </c>
      <c r="K83" s="100">
        <f t="shared" si="6"/>
        <v>4.6461079045918258E-2</v>
      </c>
      <c r="O83" s="96">
        <f>Amnt_Deposited!B78</f>
        <v>2064</v>
      </c>
      <c r="P83" s="99">
        <f>Amnt_Deposited!D78</f>
        <v>0</v>
      </c>
      <c r="Q83" s="284">
        <f>MCF!R82</f>
        <v>1</v>
      </c>
      <c r="R83" s="67">
        <f t="shared" ref="R83:R99" si="19">P83*$W$6*DOCF*Q83</f>
        <v>0</v>
      </c>
      <c r="S83" s="67">
        <f t="shared" si="7"/>
        <v>0</v>
      </c>
      <c r="T83" s="67">
        <f t="shared" si="8"/>
        <v>0</v>
      </c>
      <c r="U83" s="67">
        <f t="shared" si="9"/>
        <v>1.9858579399684626</v>
      </c>
      <c r="V83" s="67">
        <f t="shared" si="10"/>
        <v>0.14399094745635813</v>
      </c>
      <c r="W83" s="100">
        <f t="shared" si="11"/>
        <v>9.5993964970905413E-2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0.8961752084918726</v>
      </c>
      <c r="J84" s="67">
        <f t="shared" si="18"/>
        <v>6.4980034452863891E-2</v>
      </c>
      <c r="K84" s="100">
        <f t="shared" si="6"/>
        <v>4.3320022968575927E-2</v>
      </c>
      <c r="O84" s="96">
        <f>Amnt_Deposited!B79</f>
        <v>2065</v>
      </c>
      <c r="P84" s="99">
        <f>Amnt_Deposited!D79</f>
        <v>0</v>
      </c>
      <c r="Q84" s="284">
        <f>MCF!R83</f>
        <v>1</v>
      </c>
      <c r="R84" s="67">
        <f t="shared" si="19"/>
        <v>0</v>
      </c>
      <c r="S84" s="67">
        <f t="shared" si="7"/>
        <v>0</v>
      </c>
      <c r="T84" s="67">
        <f t="shared" si="8"/>
        <v>0</v>
      </c>
      <c r="U84" s="67">
        <f t="shared" si="9"/>
        <v>1.8516016704377523</v>
      </c>
      <c r="V84" s="67">
        <f t="shared" si="10"/>
        <v>0.13425626953071043</v>
      </c>
      <c r="W84" s="100">
        <f t="shared" si="11"/>
        <v>8.9504179687140278E-2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0.83558822595074667</v>
      </c>
      <c r="J85" s="67">
        <f t="shared" si="18"/>
        <v>6.0586982541125892E-2</v>
      </c>
      <c r="K85" s="100">
        <f t="shared" ref="K85:K99" si="20">J85*CH4_fraction*conv</f>
        <v>4.0391321694083923E-2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1.7264219544436905</v>
      </c>
      <c r="V85" s="67">
        <f t="shared" ref="V85:V98" si="24">U84*(1-$W$10)+T85</f>
        <v>0.12517971599406169</v>
      </c>
      <c r="W85" s="100">
        <f t="shared" ref="W85:W99" si="25">V85*CH4_fraction*conv</f>
        <v>8.3453143996041118E-2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0.77909729786265125</v>
      </c>
      <c r="J86" s="67">
        <f t="shared" si="18"/>
        <v>5.6490928088095367E-2</v>
      </c>
      <c r="K86" s="100">
        <f t="shared" si="20"/>
        <v>3.7660618725396909E-2</v>
      </c>
      <c r="O86" s="96">
        <f>Amnt_Deposited!B81</f>
        <v>2067</v>
      </c>
      <c r="P86" s="99">
        <f>Amnt_Deposited!D81</f>
        <v>0</v>
      </c>
      <c r="Q86" s="284">
        <f>MCF!R85</f>
        <v>1</v>
      </c>
      <c r="R86" s="67">
        <f t="shared" si="19"/>
        <v>0</v>
      </c>
      <c r="S86" s="67">
        <f t="shared" si="21"/>
        <v>0</v>
      </c>
      <c r="T86" s="67">
        <f t="shared" si="22"/>
        <v>0</v>
      </c>
      <c r="U86" s="67">
        <f t="shared" si="23"/>
        <v>1.6097051608732456</v>
      </c>
      <c r="V86" s="67">
        <f t="shared" si="24"/>
        <v>0.11671679357044491</v>
      </c>
      <c r="W86" s="100">
        <f t="shared" si="25"/>
        <v>7.7811195713629933E-2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0.72642550563255981</v>
      </c>
      <c r="J87" s="67">
        <f t="shared" si="18"/>
        <v>5.2671792230091462E-2</v>
      </c>
      <c r="K87" s="100">
        <f t="shared" si="20"/>
        <v>3.5114528153394303E-2</v>
      </c>
      <c r="O87" s="96">
        <f>Amnt_Deposited!B82</f>
        <v>2068</v>
      </c>
      <c r="P87" s="99">
        <f>Amnt_Deposited!D82</f>
        <v>0</v>
      </c>
      <c r="Q87" s="284">
        <f>MCF!R86</f>
        <v>1</v>
      </c>
      <c r="R87" s="67">
        <f t="shared" si="19"/>
        <v>0</v>
      </c>
      <c r="S87" s="67">
        <f t="shared" si="21"/>
        <v>0</v>
      </c>
      <c r="T87" s="67">
        <f t="shared" si="22"/>
        <v>0</v>
      </c>
      <c r="U87" s="67">
        <f t="shared" si="23"/>
        <v>1.5008791438689244</v>
      </c>
      <c r="V87" s="67">
        <f t="shared" si="24"/>
        <v>0.10882601700432115</v>
      </c>
      <c r="W87" s="100">
        <f t="shared" si="25"/>
        <v>7.2550678002880759E-2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0.67731465207385233</v>
      </c>
      <c r="J88" s="67">
        <f t="shared" si="18"/>
        <v>4.9110853558707424E-2</v>
      </c>
      <c r="K88" s="100">
        <f t="shared" si="20"/>
        <v>3.274056903913828E-2</v>
      </c>
      <c r="O88" s="96">
        <f>Amnt_Deposited!B83</f>
        <v>2069</v>
      </c>
      <c r="P88" s="99">
        <f>Amnt_Deposited!D83</f>
        <v>0</v>
      </c>
      <c r="Q88" s="284">
        <f>MCF!R87</f>
        <v>1</v>
      </c>
      <c r="R88" s="67">
        <f t="shared" si="19"/>
        <v>0</v>
      </c>
      <c r="S88" s="67">
        <f t="shared" si="21"/>
        <v>0</v>
      </c>
      <c r="T88" s="67">
        <f t="shared" si="22"/>
        <v>0</v>
      </c>
      <c r="U88" s="67">
        <f t="shared" si="23"/>
        <v>1.3994104381691157</v>
      </c>
      <c r="V88" s="67">
        <f t="shared" si="24"/>
        <v>0.10146870569980868</v>
      </c>
      <c r="W88" s="100">
        <f t="shared" si="25"/>
        <v>6.764580379987245E-2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0.63152399572540752</v>
      </c>
      <c r="J89" s="67">
        <f t="shared" si="18"/>
        <v>4.5790656348444848E-2</v>
      </c>
      <c r="K89" s="100">
        <f t="shared" si="20"/>
        <v>3.0527104232296563E-2</v>
      </c>
      <c r="O89" s="96">
        <f>Amnt_Deposited!B84</f>
        <v>2070</v>
      </c>
      <c r="P89" s="99">
        <f>Amnt_Deposited!D84</f>
        <v>0</v>
      </c>
      <c r="Q89" s="284">
        <f>MCF!R88</f>
        <v>1</v>
      </c>
      <c r="R89" s="67">
        <f t="shared" si="19"/>
        <v>0</v>
      </c>
      <c r="S89" s="67">
        <f t="shared" si="21"/>
        <v>0</v>
      </c>
      <c r="T89" s="67">
        <f t="shared" si="22"/>
        <v>0</v>
      </c>
      <c r="U89" s="67">
        <f t="shared" si="23"/>
        <v>1.3048016440607586</v>
      </c>
      <c r="V89" s="67">
        <f t="shared" si="24"/>
        <v>9.4608794108357069E-2</v>
      </c>
      <c r="W89" s="100">
        <f t="shared" si="25"/>
        <v>6.307252940557137E-2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0.58882907073668045</v>
      </c>
      <c r="J90" s="67">
        <f t="shared" si="18"/>
        <v>4.2694924988727054E-2</v>
      </c>
      <c r="K90" s="100">
        <f t="shared" si="20"/>
        <v>2.8463283325818035E-2</v>
      </c>
      <c r="O90" s="96">
        <f>Amnt_Deposited!B85</f>
        <v>2071</v>
      </c>
      <c r="P90" s="99">
        <f>Amnt_Deposited!D85</f>
        <v>0</v>
      </c>
      <c r="Q90" s="284">
        <f>MCF!R89</f>
        <v>1</v>
      </c>
      <c r="R90" s="67">
        <f t="shared" si="19"/>
        <v>0</v>
      </c>
      <c r="S90" s="67">
        <f t="shared" si="21"/>
        <v>0</v>
      </c>
      <c r="T90" s="67">
        <f t="shared" si="22"/>
        <v>0</v>
      </c>
      <c r="U90" s="67">
        <f t="shared" si="23"/>
        <v>1.2165889891253723</v>
      </c>
      <c r="V90" s="67">
        <f t="shared" si="24"/>
        <v>8.8212654935386423E-2</v>
      </c>
      <c r="W90" s="100">
        <f t="shared" si="25"/>
        <v>5.8808436623590948E-2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0.54902058653584329</v>
      </c>
      <c r="J91" s="67">
        <f t="shared" si="18"/>
        <v>3.9808484200837144E-2</v>
      </c>
      <c r="K91" s="100">
        <f t="shared" si="20"/>
        <v>2.6538989467224761E-2</v>
      </c>
      <c r="O91" s="96">
        <f>Amnt_Deposited!B86</f>
        <v>2072</v>
      </c>
      <c r="P91" s="99">
        <f>Amnt_Deposited!D86</f>
        <v>0</v>
      </c>
      <c r="Q91" s="284">
        <f>MCF!R90</f>
        <v>1</v>
      </c>
      <c r="R91" s="67">
        <f t="shared" si="19"/>
        <v>0</v>
      </c>
      <c r="S91" s="67">
        <f t="shared" si="21"/>
        <v>0</v>
      </c>
      <c r="T91" s="67">
        <f t="shared" si="22"/>
        <v>0</v>
      </c>
      <c r="U91" s="67">
        <f t="shared" si="23"/>
        <v>1.134340054826122</v>
      </c>
      <c r="V91" s="67">
        <f t="shared" si="24"/>
        <v>8.2248934299250259E-2</v>
      </c>
      <c r="W91" s="100">
        <f t="shared" si="25"/>
        <v>5.4832622866166837E-2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0.5119034018871591</v>
      </c>
      <c r="J92" s="67">
        <f t="shared" si="18"/>
        <v>3.7117184648684132E-2</v>
      </c>
      <c r="K92" s="100">
        <f t="shared" si="20"/>
        <v>2.4744789765789421E-2</v>
      </c>
      <c r="O92" s="96">
        <f>Amnt_Deposited!B87</f>
        <v>2073</v>
      </c>
      <c r="P92" s="99">
        <f>Amnt_Deposited!D87</f>
        <v>0</v>
      </c>
      <c r="Q92" s="284">
        <f>MCF!R91</f>
        <v>1</v>
      </c>
      <c r="R92" s="67">
        <f t="shared" si="19"/>
        <v>0</v>
      </c>
      <c r="S92" s="67">
        <f t="shared" si="21"/>
        <v>0</v>
      </c>
      <c r="T92" s="67">
        <f t="shared" si="22"/>
        <v>0</v>
      </c>
      <c r="U92" s="67">
        <f t="shared" si="23"/>
        <v>1.0576516567916507</v>
      </c>
      <c r="V92" s="67">
        <f t="shared" si="24"/>
        <v>7.668839803447132E-2</v>
      </c>
      <c r="W92" s="100">
        <f t="shared" si="25"/>
        <v>5.1125598689647542E-2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0.47729556830841807</v>
      </c>
      <c r="J93" s="67">
        <f t="shared" si="18"/>
        <v>3.4607833578741018E-2</v>
      </c>
      <c r="K93" s="100">
        <f t="shared" si="20"/>
        <v>2.3071889052494011E-2</v>
      </c>
      <c r="O93" s="96">
        <f>Amnt_Deposited!B88</f>
        <v>2074</v>
      </c>
      <c r="P93" s="99">
        <f>Amnt_Deposited!D88</f>
        <v>0</v>
      </c>
      <c r="Q93" s="284">
        <f>MCF!R92</f>
        <v>1</v>
      </c>
      <c r="R93" s="67">
        <f t="shared" si="19"/>
        <v>0</v>
      </c>
      <c r="S93" s="67">
        <f t="shared" si="21"/>
        <v>0</v>
      </c>
      <c r="T93" s="67">
        <f t="shared" si="22"/>
        <v>0</v>
      </c>
      <c r="U93" s="67">
        <f t="shared" si="23"/>
        <v>0.98614786840582225</v>
      </c>
      <c r="V93" s="67">
        <f t="shared" si="24"/>
        <v>7.1503788385828521E-2</v>
      </c>
      <c r="W93" s="100">
        <f t="shared" si="25"/>
        <v>4.7669192257219009E-2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0.44502743815926638</v>
      </c>
      <c r="J94" s="67">
        <f t="shared" si="18"/>
        <v>3.2268130149151683E-2</v>
      </c>
      <c r="K94" s="100">
        <f t="shared" si="20"/>
        <v>2.151208676610112E-2</v>
      </c>
      <c r="O94" s="96">
        <f>Amnt_Deposited!B89</f>
        <v>2075</v>
      </c>
      <c r="P94" s="99">
        <f>Amnt_Deposited!D89</f>
        <v>0</v>
      </c>
      <c r="Q94" s="284">
        <f>MCF!R93</f>
        <v>1</v>
      </c>
      <c r="R94" s="67">
        <f t="shared" si="19"/>
        <v>0</v>
      </c>
      <c r="S94" s="67">
        <f t="shared" si="21"/>
        <v>0</v>
      </c>
      <c r="T94" s="67">
        <f t="shared" si="22"/>
        <v>0</v>
      </c>
      <c r="U94" s="67">
        <f t="shared" si="23"/>
        <v>0.91947817801501297</v>
      </c>
      <c r="V94" s="67">
        <f t="shared" si="24"/>
        <v>6.6669690390809236E-2</v>
      </c>
      <c r="W94" s="100">
        <f t="shared" si="25"/>
        <v>4.4446460260539486E-2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0.41494083302827656</v>
      </c>
      <c r="J95" s="67">
        <f t="shared" si="18"/>
        <v>3.0086605130989829E-2</v>
      </c>
      <c r="K95" s="100">
        <f t="shared" si="20"/>
        <v>2.0057736753993218E-2</v>
      </c>
      <c r="O95" s="96">
        <f>Amnt_Deposited!B90</f>
        <v>2076</v>
      </c>
      <c r="P95" s="99">
        <f>Amnt_Deposited!D90</f>
        <v>0</v>
      </c>
      <c r="Q95" s="284">
        <f>MCF!R94</f>
        <v>1</v>
      </c>
      <c r="R95" s="67">
        <f t="shared" si="19"/>
        <v>0</v>
      </c>
      <c r="S95" s="67">
        <f t="shared" si="21"/>
        <v>0</v>
      </c>
      <c r="T95" s="67">
        <f t="shared" si="22"/>
        <v>0</v>
      </c>
      <c r="U95" s="67">
        <f t="shared" si="23"/>
        <v>0.85731577071957943</v>
      </c>
      <c r="V95" s="67">
        <f t="shared" si="24"/>
        <v>6.2162407295433521E-2</v>
      </c>
      <c r="W95" s="100">
        <f t="shared" si="25"/>
        <v>4.1441604863622347E-2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0.38688826834219103</v>
      </c>
      <c r="J96" s="67">
        <f t="shared" si="18"/>
        <v>2.8052564686085513E-2</v>
      </c>
      <c r="K96" s="100">
        <f t="shared" si="20"/>
        <v>1.8701709790723674E-2</v>
      </c>
      <c r="O96" s="96">
        <f>Amnt_Deposited!B91</f>
        <v>2077</v>
      </c>
      <c r="P96" s="99">
        <f>Amnt_Deposited!D91</f>
        <v>0</v>
      </c>
      <c r="Q96" s="284">
        <f>MCF!R95</f>
        <v>1</v>
      </c>
      <c r="R96" s="67">
        <f t="shared" si="19"/>
        <v>0</v>
      </c>
      <c r="S96" s="67">
        <f t="shared" si="21"/>
        <v>0</v>
      </c>
      <c r="T96" s="67">
        <f t="shared" si="22"/>
        <v>0</v>
      </c>
      <c r="U96" s="67">
        <f t="shared" si="23"/>
        <v>0.79935592632684083</v>
      </c>
      <c r="V96" s="67">
        <f t="shared" si="24"/>
        <v>5.7959844392738644E-2</v>
      </c>
      <c r="W96" s="100">
        <f t="shared" si="25"/>
        <v>3.8639896261825762E-2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0.36073223039637303</v>
      </c>
      <c r="J97" s="67">
        <f t="shared" si="18"/>
        <v>2.615603794581798E-2</v>
      </c>
      <c r="K97" s="100">
        <f t="shared" si="20"/>
        <v>1.7437358630545317E-2</v>
      </c>
      <c r="O97" s="96">
        <f>Amnt_Deposited!B92</f>
        <v>2078</v>
      </c>
      <c r="P97" s="99">
        <f>Amnt_Deposited!D92</f>
        <v>0</v>
      </c>
      <c r="Q97" s="284">
        <f>MCF!R96</f>
        <v>1</v>
      </c>
      <c r="R97" s="67">
        <f t="shared" si="19"/>
        <v>0</v>
      </c>
      <c r="S97" s="67">
        <f t="shared" si="21"/>
        <v>0</v>
      </c>
      <c r="T97" s="67">
        <f t="shared" si="22"/>
        <v>0</v>
      </c>
      <c r="U97" s="67">
        <f t="shared" si="23"/>
        <v>0.74531452561234091</v>
      </c>
      <c r="V97" s="67">
        <f t="shared" si="24"/>
        <v>5.4041400714499942E-2</v>
      </c>
      <c r="W97" s="100">
        <f t="shared" si="25"/>
        <v>3.6027600476333292E-2</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0.33634450226246687</v>
      </c>
      <c r="J98" s="67">
        <f t="shared" si="18"/>
        <v>2.4387728133906154E-2</v>
      </c>
      <c r="K98" s="100">
        <f t="shared" si="20"/>
        <v>1.6258485422604101E-2</v>
      </c>
      <c r="O98" s="96">
        <f>Amnt_Deposited!B93</f>
        <v>2079</v>
      </c>
      <c r="P98" s="99">
        <f>Amnt_Deposited!D93</f>
        <v>0</v>
      </c>
      <c r="Q98" s="284">
        <f>MCF!R97</f>
        <v>1</v>
      </c>
      <c r="R98" s="67">
        <f t="shared" si="19"/>
        <v>0</v>
      </c>
      <c r="S98" s="67">
        <f t="shared" si="21"/>
        <v>0</v>
      </c>
      <c r="T98" s="67">
        <f t="shared" si="22"/>
        <v>0</v>
      </c>
      <c r="U98" s="67">
        <f t="shared" si="23"/>
        <v>0.69492665756708027</v>
      </c>
      <c r="V98" s="67">
        <f t="shared" si="24"/>
        <v>5.0387868045260645E-2</v>
      </c>
      <c r="W98" s="100">
        <f t="shared" si="25"/>
        <v>3.3591912030173761E-2</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0.31360553526886636</v>
      </c>
      <c r="J99" s="68">
        <f t="shared" si="18"/>
        <v>2.2738966993600524E-2</v>
      </c>
      <c r="K99" s="102">
        <f t="shared" si="20"/>
        <v>1.5159311329067015E-2</v>
      </c>
      <c r="O99" s="97">
        <f>Amnt_Deposited!B94</f>
        <v>2080</v>
      </c>
      <c r="P99" s="101">
        <f>Amnt_Deposited!D94</f>
        <v>0</v>
      </c>
      <c r="Q99" s="285">
        <f>MCF!R98</f>
        <v>1</v>
      </c>
      <c r="R99" s="68">
        <f t="shared" si="19"/>
        <v>0</v>
      </c>
      <c r="S99" s="68">
        <f>R99*$W$12</f>
        <v>0</v>
      </c>
      <c r="T99" s="68">
        <f>R99*(1-$W$12)</f>
        <v>0</v>
      </c>
      <c r="U99" s="68">
        <f>S99+U98*$W$10</f>
        <v>0.6479453208034428</v>
      </c>
      <c r="V99" s="68">
        <f>U98*(1-$W$10)+T99</f>
        <v>4.6981336763637443E-2</v>
      </c>
      <c r="W99" s="102">
        <f t="shared" si="25"/>
        <v>3.1320891175758293E-2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3.8077240869360001</v>
      </c>
      <c r="D19" s="416">
        <f>Dry_Matter_Content!E6</f>
        <v>0.44</v>
      </c>
      <c r="E19" s="283">
        <f>MCF!R18</f>
        <v>1</v>
      </c>
      <c r="F19" s="130">
        <f t="shared" ref="F19:F82" si="0">C19*D19*$K$6*DOCF*E19</f>
        <v>0.50261957947555203</v>
      </c>
      <c r="G19" s="65">
        <f t="shared" ref="G19:G82" si="1">F19*$K$12</f>
        <v>0.50261957947555203</v>
      </c>
      <c r="H19" s="65">
        <f t="shared" ref="H19:H82" si="2">F19*(1-$K$12)</f>
        <v>0</v>
      </c>
      <c r="I19" s="65">
        <f t="shared" ref="I19:I82" si="3">G19+I18*$K$10</f>
        <v>0.50261957947555203</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3.8785225717920007</v>
      </c>
      <c r="D20" s="418">
        <f>Dry_Matter_Content!E7</f>
        <v>0.44</v>
      </c>
      <c r="E20" s="284">
        <f>MCF!R19</f>
        <v>1</v>
      </c>
      <c r="F20" s="67">
        <f t="shared" si="0"/>
        <v>0.51196497947654407</v>
      </c>
      <c r="G20" s="67">
        <f t="shared" si="1"/>
        <v>0.51196497947654407</v>
      </c>
      <c r="H20" s="67">
        <f t="shared" si="2"/>
        <v>0</v>
      </c>
      <c r="I20" s="67">
        <f t="shared" si="3"/>
        <v>0.93600743481253712</v>
      </c>
      <c r="J20" s="67">
        <f t="shared" si="4"/>
        <v>7.8577124139558918E-2</v>
      </c>
      <c r="K20" s="100">
        <f>J20*CH4_fraction*conv</f>
        <v>5.2384749426372612E-2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3.9953059823160002</v>
      </c>
      <c r="D21" s="418">
        <f>Dry_Matter_Content!E8</f>
        <v>0.44</v>
      </c>
      <c r="E21" s="284">
        <f>MCF!R20</f>
        <v>1</v>
      </c>
      <c r="F21" s="67">
        <f t="shared" si="0"/>
        <v>0.52738038966571199</v>
      </c>
      <c r="G21" s="67">
        <f t="shared" si="1"/>
        <v>0.52738038966571199</v>
      </c>
      <c r="H21" s="67">
        <f t="shared" si="2"/>
        <v>0</v>
      </c>
      <c r="I21" s="67">
        <f t="shared" si="3"/>
        <v>1.3170569304896826</v>
      </c>
      <c r="J21" s="67">
        <f t="shared" si="4"/>
        <v>0.14633089398856641</v>
      </c>
      <c r="K21" s="100">
        <f t="shared" ref="K21:K84" si="6">J21*CH4_fraction*conv</f>
        <v>9.7553929325710942E-2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4.310517128082</v>
      </c>
      <c r="D22" s="418">
        <f>Dry_Matter_Content!E9</f>
        <v>0.44</v>
      </c>
      <c r="E22" s="284">
        <f>MCF!R21</f>
        <v>1</v>
      </c>
      <c r="F22" s="67">
        <f t="shared" si="0"/>
        <v>0.56898826090682397</v>
      </c>
      <c r="G22" s="67">
        <f t="shared" si="1"/>
        <v>0.56898826090682397</v>
      </c>
      <c r="H22" s="67">
        <f t="shared" si="2"/>
        <v>0</v>
      </c>
      <c r="I22" s="67">
        <f t="shared" si="3"/>
        <v>1.6801428546153983</v>
      </c>
      <c r="J22" s="67">
        <f t="shared" si="4"/>
        <v>0.20590233678110845</v>
      </c>
      <c r="K22" s="100">
        <f t="shared" si="6"/>
        <v>0.13726822452073895</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4.3542593242500001</v>
      </c>
      <c r="D23" s="418">
        <f>Dry_Matter_Content!E10</f>
        <v>0.44</v>
      </c>
      <c r="E23" s="284">
        <f>MCF!R22</f>
        <v>1</v>
      </c>
      <c r="F23" s="67">
        <f t="shared" si="0"/>
        <v>0.57476223080099997</v>
      </c>
      <c r="G23" s="67">
        <f t="shared" si="1"/>
        <v>0.57476223080099997</v>
      </c>
      <c r="H23" s="67">
        <f t="shared" si="2"/>
        <v>0</v>
      </c>
      <c r="I23" s="67">
        <f t="shared" si="3"/>
        <v>1.9922396440958243</v>
      </c>
      <c r="J23" s="67">
        <f t="shared" si="4"/>
        <v>0.26266544132057373</v>
      </c>
      <c r="K23" s="100">
        <f t="shared" si="6"/>
        <v>0.17511029421371582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4.4728100056200004</v>
      </c>
      <c r="D24" s="418">
        <f>Dry_Matter_Content!E11</f>
        <v>0.44</v>
      </c>
      <c r="E24" s="284">
        <f>MCF!R23</f>
        <v>1</v>
      </c>
      <c r="F24" s="67">
        <f t="shared" si="0"/>
        <v>0.59041092074183998</v>
      </c>
      <c r="G24" s="67">
        <f t="shared" si="1"/>
        <v>0.59041092074183998</v>
      </c>
      <c r="H24" s="67">
        <f t="shared" si="2"/>
        <v>0</v>
      </c>
      <c r="I24" s="67">
        <f t="shared" si="3"/>
        <v>2.2711934146939883</v>
      </c>
      <c r="J24" s="67">
        <f t="shared" si="4"/>
        <v>0.31145715014367598</v>
      </c>
      <c r="K24" s="100">
        <f t="shared" si="6"/>
        <v>0.20763810009578398</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4.5631830335520007</v>
      </c>
      <c r="D25" s="418">
        <f>Dry_Matter_Content!E12</f>
        <v>0.44</v>
      </c>
      <c r="E25" s="284">
        <f>MCF!R24</f>
        <v>1</v>
      </c>
      <c r="F25" s="67">
        <f t="shared" si="0"/>
        <v>0.60234016042886407</v>
      </c>
      <c r="G25" s="67">
        <f t="shared" si="1"/>
        <v>0.60234016042886407</v>
      </c>
      <c r="H25" s="67">
        <f t="shared" si="2"/>
        <v>0</v>
      </c>
      <c r="I25" s="67">
        <f t="shared" si="3"/>
        <v>2.5184661360915821</v>
      </c>
      <c r="J25" s="67">
        <f t="shared" si="4"/>
        <v>0.35506743903127019</v>
      </c>
      <c r="K25" s="100">
        <f t="shared" si="6"/>
        <v>0.23671162602084678</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4.6534125267959991</v>
      </c>
      <c r="D26" s="418">
        <f>Dry_Matter_Content!E13</f>
        <v>0.44</v>
      </c>
      <c r="E26" s="284">
        <f>MCF!R25</f>
        <v>1</v>
      </c>
      <c r="F26" s="67">
        <f t="shared" si="0"/>
        <v>0.61425045353707186</v>
      </c>
      <c r="G26" s="67">
        <f t="shared" si="1"/>
        <v>0.61425045353707186</v>
      </c>
      <c r="H26" s="67">
        <f t="shared" si="2"/>
        <v>0</v>
      </c>
      <c r="I26" s="67">
        <f t="shared" si="3"/>
        <v>2.7389917243469792</v>
      </c>
      <c r="J26" s="67">
        <f t="shared" si="4"/>
        <v>0.39372486528167439</v>
      </c>
      <c r="K26" s="100">
        <f t="shared" si="6"/>
        <v>0.26248324352111624</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4.7429422884360006</v>
      </c>
      <c r="D27" s="418">
        <f>Dry_Matter_Content!E14</f>
        <v>0.44</v>
      </c>
      <c r="E27" s="284">
        <f>MCF!R26</f>
        <v>1</v>
      </c>
      <c r="F27" s="67">
        <f t="shared" si="0"/>
        <v>0.62606838207355209</v>
      </c>
      <c r="G27" s="67">
        <f t="shared" si="1"/>
        <v>0.62606838207355209</v>
      </c>
      <c r="H27" s="67">
        <f t="shared" si="2"/>
        <v>0</v>
      </c>
      <c r="I27" s="67">
        <f t="shared" si="3"/>
        <v>2.9368593328537589</v>
      </c>
      <c r="J27" s="67">
        <f t="shared" si="4"/>
        <v>0.42820077356677227</v>
      </c>
      <c r="K27" s="100">
        <f t="shared" si="6"/>
        <v>0.28546718237784818</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4.8310994996219998</v>
      </c>
      <c r="D28" s="418">
        <f>Dry_Matter_Content!E15</f>
        <v>0.44</v>
      </c>
      <c r="E28" s="284">
        <f>MCF!R27</f>
        <v>1</v>
      </c>
      <c r="F28" s="67">
        <f t="shared" si="0"/>
        <v>0.63770513395010398</v>
      </c>
      <c r="G28" s="67">
        <f t="shared" si="1"/>
        <v>0.63770513395010398</v>
      </c>
      <c r="H28" s="67">
        <f t="shared" si="2"/>
        <v>0</v>
      </c>
      <c r="I28" s="67">
        <f t="shared" si="3"/>
        <v>3.1154300243715483</v>
      </c>
      <c r="J28" s="67">
        <f t="shared" si="4"/>
        <v>0.4591344424323146</v>
      </c>
      <c r="K28" s="100">
        <f t="shared" si="6"/>
        <v>0.30608962828820974</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5.6218948922400012</v>
      </c>
      <c r="D29" s="418">
        <f>Dry_Matter_Content!E16</f>
        <v>0.44</v>
      </c>
      <c r="E29" s="284">
        <f>MCF!R28</f>
        <v>1</v>
      </c>
      <c r="F29" s="67">
        <f t="shared" si="0"/>
        <v>0.74209012577568012</v>
      </c>
      <c r="G29" s="67">
        <f t="shared" si="1"/>
        <v>0.74209012577568012</v>
      </c>
      <c r="H29" s="67">
        <f t="shared" si="2"/>
        <v>0</v>
      </c>
      <c r="I29" s="67">
        <f t="shared" si="3"/>
        <v>3.3704688259059696</v>
      </c>
      <c r="J29" s="67">
        <f t="shared" si="4"/>
        <v>0.4870513242412588</v>
      </c>
      <c r="K29" s="100">
        <f t="shared" si="6"/>
        <v>0.32470088282750587</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5.8150836113699995</v>
      </c>
      <c r="D30" s="418">
        <f>Dry_Matter_Content!E17</f>
        <v>0.44</v>
      </c>
      <c r="E30" s="284">
        <f>MCF!R29</f>
        <v>1</v>
      </c>
      <c r="F30" s="67">
        <f t="shared" si="0"/>
        <v>0.76759103670083995</v>
      </c>
      <c r="G30" s="67">
        <f t="shared" si="1"/>
        <v>0.76759103670083995</v>
      </c>
      <c r="H30" s="67">
        <f t="shared" si="2"/>
        <v>0</v>
      </c>
      <c r="I30" s="67">
        <f t="shared" si="3"/>
        <v>3.6111370005526284</v>
      </c>
      <c r="J30" s="67">
        <f t="shared" si="4"/>
        <v>0.52692286205418104</v>
      </c>
      <c r="K30" s="100">
        <f t="shared" si="6"/>
        <v>0.35128190803612069</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5.9700472489020004</v>
      </c>
      <c r="D31" s="418">
        <f>Dry_Matter_Content!E18</f>
        <v>0.44</v>
      </c>
      <c r="E31" s="284">
        <f>MCF!R30</f>
        <v>1</v>
      </c>
      <c r="F31" s="67">
        <f t="shared" si="0"/>
        <v>0.78804623685506403</v>
      </c>
      <c r="G31" s="67">
        <f t="shared" si="1"/>
        <v>0.78804623685506403</v>
      </c>
      <c r="H31" s="67">
        <f t="shared" si="2"/>
        <v>0</v>
      </c>
      <c r="I31" s="67">
        <f t="shared" si="3"/>
        <v>3.8346354721307123</v>
      </c>
      <c r="J31" s="67">
        <f t="shared" si="4"/>
        <v>0.56454776527698003</v>
      </c>
      <c r="K31" s="100">
        <f t="shared" si="6"/>
        <v>0.37636517685131998</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6.1283121842580011</v>
      </c>
      <c r="D32" s="418">
        <f>Dry_Matter_Content!E19</f>
        <v>0.44</v>
      </c>
      <c r="E32" s="284">
        <f>MCF!R31</f>
        <v>1</v>
      </c>
      <c r="F32" s="67">
        <f t="shared" si="0"/>
        <v>0.80893720832205618</v>
      </c>
      <c r="G32" s="67">
        <f t="shared" si="1"/>
        <v>0.80893720832205618</v>
      </c>
      <c r="H32" s="67">
        <f t="shared" si="2"/>
        <v>0</v>
      </c>
      <c r="I32" s="67">
        <f t="shared" si="3"/>
        <v>4.044084240631201</v>
      </c>
      <c r="J32" s="67">
        <f t="shared" si="4"/>
        <v>0.59948843982156763</v>
      </c>
      <c r="K32" s="100">
        <f t="shared" si="6"/>
        <v>0.39965895988104505</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6.2835808330019995</v>
      </c>
      <c r="D33" s="418">
        <f>Dry_Matter_Content!E20</f>
        <v>0.44</v>
      </c>
      <c r="E33" s="284">
        <f>MCF!R32</f>
        <v>1</v>
      </c>
      <c r="F33" s="67">
        <f t="shared" si="0"/>
        <v>0.82943266995626386</v>
      </c>
      <c r="G33" s="67">
        <f t="shared" si="1"/>
        <v>0.82943266995626386</v>
      </c>
      <c r="H33" s="67">
        <f t="shared" si="2"/>
        <v>0</v>
      </c>
      <c r="I33" s="67">
        <f t="shared" si="3"/>
        <v>4.2412842591287117</v>
      </c>
      <c r="J33" s="67">
        <f t="shared" si="4"/>
        <v>0.63223265145875318</v>
      </c>
      <c r="K33" s="100">
        <f t="shared" si="6"/>
        <v>0.42148843430583544</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6.4392262603020001</v>
      </c>
      <c r="D34" s="418">
        <f>Dry_Matter_Content!E21</f>
        <v>0.44</v>
      </c>
      <c r="E34" s="284">
        <f>MCF!R33</f>
        <v>1</v>
      </c>
      <c r="F34" s="67">
        <f t="shared" si="0"/>
        <v>0.84997786635986394</v>
      </c>
      <c r="G34" s="67">
        <f t="shared" si="1"/>
        <v>0.84997786635986394</v>
      </c>
      <c r="H34" s="67">
        <f t="shared" si="2"/>
        <v>0</v>
      </c>
      <c r="I34" s="67">
        <f t="shared" si="3"/>
        <v>4.4282001729708176</v>
      </c>
      <c r="J34" s="67">
        <f t="shared" si="4"/>
        <v>0.66306195251775801</v>
      </c>
      <c r="K34" s="100">
        <f t="shared" si="6"/>
        <v>0.44204130167850531</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6.5937682646880003</v>
      </c>
      <c r="D35" s="418">
        <f>Dry_Matter_Content!E22</f>
        <v>0.44</v>
      </c>
      <c r="E35" s="284">
        <f>MCF!R34</f>
        <v>1</v>
      </c>
      <c r="F35" s="67">
        <f t="shared" si="0"/>
        <v>0.87037741093881604</v>
      </c>
      <c r="G35" s="67">
        <f t="shared" si="1"/>
        <v>0.87037741093881604</v>
      </c>
      <c r="H35" s="67">
        <f t="shared" si="2"/>
        <v>0</v>
      </c>
      <c r="I35" s="67">
        <f t="shared" si="3"/>
        <v>4.6062940977203155</v>
      </c>
      <c r="J35" s="67">
        <f t="shared" si="4"/>
        <v>0.69228348618931812</v>
      </c>
      <c r="K35" s="100">
        <f t="shared" si="6"/>
        <v>0.46152232412621208</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6.5031042438662849</v>
      </c>
      <c r="D36" s="418">
        <f>Dry_Matter_Content!E23</f>
        <v>0.44</v>
      </c>
      <c r="E36" s="284">
        <f>MCF!R35</f>
        <v>1</v>
      </c>
      <c r="F36" s="67">
        <f t="shared" si="0"/>
        <v>0.85840976019034954</v>
      </c>
      <c r="G36" s="67">
        <f t="shared" si="1"/>
        <v>0.85840976019034954</v>
      </c>
      <c r="H36" s="67">
        <f t="shared" si="2"/>
        <v>0</v>
      </c>
      <c r="I36" s="67">
        <f t="shared" si="3"/>
        <v>4.7445780253325642</v>
      </c>
      <c r="J36" s="67">
        <f t="shared" si="4"/>
        <v>0.72012583257810081</v>
      </c>
      <c r="K36" s="100">
        <f t="shared" si="6"/>
        <v>0.4800838883854005</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6.8314278120856695</v>
      </c>
      <c r="D37" s="418">
        <f>Dry_Matter_Content!E24</f>
        <v>0.44</v>
      </c>
      <c r="E37" s="284">
        <f>MCF!R36</f>
        <v>1</v>
      </c>
      <c r="F37" s="67">
        <f t="shared" si="0"/>
        <v>0.90174847119530832</v>
      </c>
      <c r="G37" s="67">
        <f t="shared" si="1"/>
        <v>0.90174847119530832</v>
      </c>
      <c r="H37" s="67">
        <f t="shared" si="2"/>
        <v>0</v>
      </c>
      <c r="I37" s="67">
        <f t="shared" si="3"/>
        <v>4.9045820207647379</v>
      </c>
      <c r="J37" s="67">
        <f t="shared" si="4"/>
        <v>0.74174447576313407</v>
      </c>
      <c r="K37" s="100">
        <f t="shared" si="6"/>
        <v>0.49449631717542269</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7.1701039667953488</v>
      </c>
      <c r="D38" s="418">
        <f>Dry_Matter_Content!E25</f>
        <v>0.44</v>
      </c>
      <c r="E38" s="284">
        <f>MCF!R37</f>
        <v>1</v>
      </c>
      <c r="F38" s="67">
        <f t="shared" si="0"/>
        <v>0.9464537236169861</v>
      </c>
      <c r="G38" s="67">
        <f t="shared" si="1"/>
        <v>0.9464537236169861</v>
      </c>
      <c r="H38" s="67">
        <f t="shared" si="2"/>
        <v>0</v>
      </c>
      <c r="I38" s="67">
        <f t="shared" si="3"/>
        <v>5.0842770146473892</v>
      </c>
      <c r="J38" s="67">
        <f t="shared" si="4"/>
        <v>0.76675872973433434</v>
      </c>
      <c r="K38" s="100">
        <f t="shared" si="6"/>
        <v>0.51117248648955615</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7.5192608148258522</v>
      </c>
      <c r="D39" s="418">
        <f>Dry_Matter_Content!E26</f>
        <v>0.44</v>
      </c>
      <c r="E39" s="284">
        <f>MCF!R38</f>
        <v>1</v>
      </c>
      <c r="F39" s="67">
        <f t="shared" si="0"/>
        <v>0.9925424275570125</v>
      </c>
      <c r="G39" s="67">
        <f t="shared" si="1"/>
        <v>0.9925424275570125</v>
      </c>
      <c r="H39" s="67">
        <f t="shared" si="2"/>
        <v>0</v>
      </c>
      <c r="I39" s="67">
        <f t="shared" si="3"/>
        <v>5.2819680626447107</v>
      </c>
      <c r="J39" s="67">
        <f t="shared" si="4"/>
        <v>0.79485137955969032</v>
      </c>
      <c r="K39" s="100">
        <f t="shared" si="6"/>
        <v>0.52990091970646014</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7.87901058089163</v>
      </c>
      <c r="D40" s="418">
        <f>Dry_Matter_Content!E27</f>
        <v>0.44</v>
      </c>
      <c r="E40" s="284">
        <f>MCF!R39</f>
        <v>1</v>
      </c>
      <c r="F40" s="67">
        <f t="shared" si="0"/>
        <v>1.0400293966776952</v>
      </c>
      <c r="G40" s="67">
        <f t="shared" si="1"/>
        <v>1.0400293966776952</v>
      </c>
      <c r="H40" s="67">
        <f t="shared" si="2"/>
        <v>0</v>
      </c>
      <c r="I40" s="67">
        <f t="shared" si="3"/>
        <v>5.4962400135168021</v>
      </c>
      <c r="J40" s="67">
        <f t="shared" si="4"/>
        <v>0.82575744580560473</v>
      </c>
      <c r="K40" s="100">
        <f t="shared" si="6"/>
        <v>0.55050496387040315</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8.2494474177008943</v>
      </c>
      <c r="D41" s="418">
        <f>Dry_Matter_Content!E28</f>
        <v>0.44</v>
      </c>
      <c r="E41" s="284">
        <f>MCF!R40</f>
        <v>1</v>
      </c>
      <c r="F41" s="67">
        <f t="shared" si="0"/>
        <v>1.0889270591365181</v>
      </c>
      <c r="G41" s="67">
        <f t="shared" si="1"/>
        <v>1.0889270591365181</v>
      </c>
      <c r="H41" s="67">
        <f t="shared" si="2"/>
        <v>0</v>
      </c>
      <c r="I41" s="67">
        <f t="shared" si="3"/>
        <v>5.7259113821098762</v>
      </c>
      <c r="J41" s="67">
        <f t="shared" si="4"/>
        <v>0.85925569054344375</v>
      </c>
      <c r="K41" s="100">
        <f t="shared" si="6"/>
        <v>0.5728371270289625</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8.6306450089836257</v>
      </c>
      <c r="D42" s="418">
        <f>Dry_Matter_Content!E29</f>
        <v>0.44</v>
      </c>
      <c r="E42" s="284">
        <f>MCF!R41</f>
        <v>1</v>
      </c>
      <c r="F42" s="67">
        <f t="shared" si="0"/>
        <v>1.1392451411858384</v>
      </c>
      <c r="G42" s="67">
        <f t="shared" si="1"/>
        <v>1.1392451411858384</v>
      </c>
      <c r="H42" s="67">
        <f t="shared" si="2"/>
        <v>0</v>
      </c>
      <c r="I42" s="67">
        <f t="shared" si="3"/>
        <v>5.9699951172207122</v>
      </c>
      <c r="J42" s="67">
        <f t="shared" si="4"/>
        <v>0.89516140607500161</v>
      </c>
      <c r="K42" s="100">
        <f t="shared" si="6"/>
        <v>0.59677427071666767</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9.0226539477743462</v>
      </c>
      <c r="D43" s="418">
        <f>Dry_Matter_Content!E30</f>
        <v>0.44</v>
      </c>
      <c r="E43" s="284">
        <f>MCF!R42</f>
        <v>1</v>
      </c>
      <c r="F43" s="67">
        <f t="shared" si="0"/>
        <v>1.1909903211062136</v>
      </c>
      <c r="G43" s="67">
        <f t="shared" si="1"/>
        <v>1.1909903211062136</v>
      </c>
      <c r="H43" s="67">
        <f t="shared" si="2"/>
        <v>0</v>
      </c>
      <c r="I43" s="67">
        <f t="shared" si="3"/>
        <v>6.2276651567575323</v>
      </c>
      <c r="J43" s="67">
        <f t="shared" si="4"/>
        <v>0.93332028156939384</v>
      </c>
      <c r="K43" s="100">
        <f t="shared" si="6"/>
        <v>0.62221352104626249</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9.4254988708385863</v>
      </c>
      <c r="D44" s="418">
        <f>Dry_Matter_Content!E31</f>
        <v>0.44</v>
      </c>
      <c r="E44" s="284">
        <f>MCF!R43</f>
        <v>1</v>
      </c>
      <c r="F44" s="67">
        <f t="shared" si="0"/>
        <v>1.2441658509506934</v>
      </c>
      <c r="G44" s="67">
        <f t="shared" si="1"/>
        <v>1.2441658509506934</v>
      </c>
      <c r="H44" s="67">
        <f t="shared" si="2"/>
        <v>0</v>
      </c>
      <c r="I44" s="67">
        <f t="shared" si="3"/>
        <v>6.4982278332502261</v>
      </c>
      <c r="J44" s="67">
        <f t="shared" si="4"/>
        <v>0.9736031744579996</v>
      </c>
      <c r="K44" s="100">
        <f t="shared" si="6"/>
        <v>0.64906878297199966</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9.8391753285680963</v>
      </c>
      <c r="D45" s="418">
        <f>Dry_Matter_Content!E32</f>
        <v>0.44</v>
      </c>
      <c r="E45" s="284">
        <f>MCF!R44</f>
        <v>1</v>
      </c>
      <c r="F45" s="67">
        <f t="shared" si="0"/>
        <v>1.2987711433709885</v>
      </c>
      <c r="G45" s="67">
        <f t="shared" si="1"/>
        <v>1.2987711433709885</v>
      </c>
      <c r="H45" s="67">
        <f t="shared" si="2"/>
        <v>0</v>
      </c>
      <c r="I45" s="67">
        <f t="shared" si="3"/>
        <v>6.7810973365115563</v>
      </c>
      <c r="J45" s="67">
        <f t="shared" si="4"/>
        <v>1.0159016401096583</v>
      </c>
      <c r="K45" s="100">
        <f t="shared" si="6"/>
        <v>0.67726776007310552</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10.263646367980018</v>
      </c>
      <c r="D46" s="418">
        <f>Dry_Matter_Content!E33</f>
        <v>0.44</v>
      </c>
      <c r="E46" s="284">
        <f>MCF!R45</f>
        <v>1</v>
      </c>
      <c r="F46" s="67">
        <f t="shared" si="0"/>
        <v>1.3548013205733624</v>
      </c>
      <c r="G46" s="67">
        <f t="shared" si="1"/>
        <v>1.3548013205733624</v>
      </c>
      <c r="H46" s="67">
        <f t="shared" si="2"/>
        <v>0</v>
      </c>
      <c r="I46" s="67">
        <f t="shared" si="3"/>
        <v>7.0757745613036107</v>
      </c>
      <c r="J46" s="67">
        <f t="shared" si="4"/>
        <v>1.0601240957813081</v>
      </c>
      <c r="K46" s="100">
        <f t="shared" si="6"/>
        <v>0.70674939718753871</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10.698838804630192</v>
      </c>
      <c r="D47" s="418">
        <f>Dry_Matter_Content!E34</f>
        <v>0.44</v>
      </c>
      <c r="E47" s="284">
        <f>MCF!R46</f>
        <v>1</v>
      </c>
      <c r="F47" s="67">
        <f t="shared" si="0"/>
        <v>1.4122467222111854</v>
      </c>
      <c r="G47" s="67">
        <f t="shared" si="1"/>
        <v>1.4122467222111854</v>
      </c>
      <c r="H47" s="67">
        <f t="shared" si="2"/>
        <v>0</v>
      </c>
      <c r="I47" s="67">
        <f t="shared" si="3"/>
        <v>7.3818287697507534</v>
      </c>
      <c r="J47" s="67">
        <f t="shared" si="4"/>
        <v>1.1061925137640427</v>
      </c>
      <c r="K47" s="100">
        <f t="shared" si="6"/>
        <v>0.73746167584269506</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11.144639157278871</v>
      </c>
      <c r="D48" s="418">
        <f>Dry_Matter_Content!E35</f>
        <v>0.44</v>
      </c>
      <c r="E48" s="284">
        <f>MCF!R47</f>
        <v>1</v>
      </c>
      <c r="F48" s="67">
        <f t="shared" si="0"/>
        <v>1.4710923687608111</v>
      </c>
      <c r="G48" s="67">
        <f t="shared" si="1"/>
        <v>1.4710923687608111</v>
      </c>
      <c r="H48" s="67">
        <f t="shared" si="2"/>
        <v>0</v>
      </c>
      <c r="I48" s="67">
        <f t="shared" si="3"/>
        <v>7.6988815839384888</v>
      </c>
      <c r="J48" s="67">
        <f t="shared" si="4"/>
        <v>1.1540395545730753</v>
      </c>
      <c r="K48" s="100">
        <f t="shared" si="6"/>
        <v>0.76935970304871681</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11.609088744000001</v>
      </c>
      <c r="D49" s="418">
        <f>Dry_Matter_Content!E36</f>
        <v>0.44</v>
      </c>
      <c r="E49" s="284">
        <f>MCF!R48</f>
        <v>1</v>
      </c>
      <c r="F49" s="67">
        <f t="shared" si="0"/>
        <v>1.5323997142080001</v>
      </c>
      <c r="G49" s="67">
        <f t="shared" si="1"/>
        <v>1.5323997142080001</v>
      </c>
      <c r="H49" s="67">
        <f t="shared" si="2"/>
        <v>0</v>
      </c>
      <c r="I49" s="67">
        <f t="shared" si="3"/>
        <v>8.0276752337187425</v>
      </c>
      <c r="J49" s="67">
        <f t="shared" si="4"/>
        <v>1.2036060644277475</v>
      </c>
      <c r="K49" s="100">
        <f t="shared" si="6"/>
        <v>0.80240404295183165</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6.7726671537506542</v>
      </c>
      <c r="J50" s="67">
        <f t="shared" si="4"/>
        <v>1.2550080799680878</v>
      </c>
      <c r="K50" s="100">
        <f t="shared" si="6"/>
        <v>0.83667205331205852</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5.7138609921373975</v>
      </c>
      <c r="J51" s="67">
        <f t="shared" si="4"/>
        <v>1.0588061616132565</v>
      </c>
      <c r="K51" s="100">
        <f t="shared" si="6"/>
        <v>0.70587077440883761</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4.8205834859888288</v>
      </c>
      <c r="J52" s="67">
        <f t="shared" si="4"/>
        <v>0.89327750614856904</v>
      </c>
      <c r="K52" s="100">
        <f t="shared" si="6"/>
        <v>0.59551833743237936</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4.0669566825943209</v>
      </c>
      <c r="J53" s="67">
        <f t="shared" si="4"/>
        <v>0.75362680339450749</v>
      </c>
      <c r="K53" s="100">
        <f t="shared" si="6"/>
        <v>0.50241786892967166</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3.4311482637263748</v>
      </c>
      <c r="J54" s="67">
        <f t="shared" si="4"/>
        <v>0.63580841886794603</v>
      </c>
      <c r="K54" s="100">
        <f t="shared" si="6"/>
        <v>0.42387227924529736</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2.8947390706317124</v>
      </c>
      <c r="J55" s="67">
        <f t="shared" si="4"/>
        <v>0.5364091930946624</v>
      </c>
      <c r="K55" s="100">
        <f t="shared" si="6"/>
        <v>0.35760612872977493</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2.4421895071188899</v>
      </c>
      <c r="J56" s="67">
        <f t="shared" si="4"/>
        <v>0.45254956351282255</v>
      </c>
      <c r="K56" s="100">
        <f t="shared" si="6"/>
        <v>0.30169970900854837</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2.0603893626170708</v>
      </c>
      <c r="J57" s="67">
        <f t="shared" si="4"/>
        <v>0.38180014450181893</v>
      </c>
      <c r="K57" s="100">
        <f t="shared" si="6"/>
        <v>0.25453342966787929</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1.7382780137294709</v>
      </c>
      <c r="J58" s="67">
        <f t="shared" si="4"/>
        <v>0.32211134888759985</v>
      </c>
      <c r="K58" s="100">
        <f t="shared" si="6"/>
        <v>0.2147408992583999</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1.4665240016466001</v>
      </c>
      <c r="J59" s="67">
        <f t="shared" si="4"/>
        <v>0.2717540120828707</v>
      </c>
      <c r="K59" s="100">
        <f t="shared" si="6"/>
        <v>0.18116934138858046</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1.2372547028833736</v>
      </c>
      <c r="J60" s="67">
        <f t="shared" si="4"/>
        <v>0.22926929876322652</v>
      </c>
      <c r="K60" s="100">
        <f t="shared" si="6"/>
        <v>0.15284619917548434</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1.0438282619911146</v>
      </c>
      <c r="J61" s="67">
        <f t="shared" si="4"/>
        <v>0.19342644089225899</v>
      </c>
      <c r="K61" s="100">
        <f t="shared" si="6"/>
        <v>0.12895096059483932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0.88064117921085561</v>
      </c>
      <c r="J62" s="67">
        <f t="shared" si="4"/>
        <v>0.16318708278025892</v>
      </c>
      <c r="K62" s="100">
        <f t="shared" si="6"/>
        <v>0.10879138852017262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0.74296597894614957</v>
      </c>
      <c r="J63" s="67">
        <f t="shared" si="4"/>
        <v>0.13767520026470603</v>
      </c>
      <c r="K63" s="100">
        <f t="shared" si="6"/>
        <v>9.1783466843137346E-2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0.62681425636495591</v>
      </c>
      <c r="J64" s="67">
        <f t="shared" si="4"/>
        <v>0.11615172258119362</v>
      </c>
      <c r="K64" s="100">
        <f t="shared" si="6"/>
        <v>7.7434481720795742E-2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0.52882113463613911</v>
      </c>
      <c r="J65" s="67">
        <f t="shared" si="4"/>
        <v>9.7993121728816746E-2</v>
      </c>
      <c r="K65" s="100">
        <f t="shared" si="6"/>
        <v>6.5328747819211164E-2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0.44614778556508983</v>
      </c>
      <c r="J66" s="67">
        <f t="shared" si="4"/>
        <v>8.2673349071049271E-2</v>
      </c>
      <c r="K66" s="100">
        <f t="shared" si="6"/>
        <v>5.5115566047366178E-2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0.37639918968365421</v>
      </c>
      <c r="J67" s="67">
        <f t="shared" si="4"/>
        <v>6.9748595881435588E-2</v>
      </c>
      <c r="K67" s="100">
        <f t="shared" si="6"/>
        <v>4.6499063920957054E-2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0.31755475333148758</v>
      </c>
      <c r="J68" s="67">
        <f t="shared" si="4"/>
        <v>5.8844436352166643E-2</v>
      </c>
      <c r="K68" s="100">
        <f t="shared" si="6"/>
        <v>3.9229624234777757E-2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0.26790977272871935</v>
      </c>
      <c r="J69" s="67">
        <f t="shared" si="4"/>
        <v>4.9644980602768243E-2</v>
      </c>
      <c r="K69" s="100">
        <f t="shared" si="6"/>
        <v>3.3096653735178824E-2</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0.22602604927355385</v>
      </c>
      <c r="J70" s="67">
        <f t="shared" si="4"/>
        <v>4.18837234551655E-2</v>
      </c>
      <c r="K70" s="100">
        <f t="shared" si="6"/>
        <v>2.7922482303443664E-2</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0.19069022540637801</v>
      </c>
      <c r="J71" s="67">
        <f t="shared" si="4"/>
        <v>3.5335823867175854E-2</v>
      </c>
      <c r="K71" s="100">
        <f t="shared" si="6"/>
        <v>2.3557215911450567E-2</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0.16087863404419497</v>
      </c>
      <c r="J72" s="67">
        <f t="shared" si="4"/>
        <v>2.9811591362183039E-2</v>
      </c>
      <c r="K72" s="100">
        <f t="shared" si="6"/>
        <v>1.9874394241455359E-2</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0.13572764328517248</v>
      </c>
      <c r="J73" s="67">
        <f t="shared" si="4"/>
        <v>2.5150990759022489E-2</v>
      </c>
      <c r="K73" s="100">
        <f t="shared" si="6"/>
        <v>1.6767327172681659E-2</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0.11450863727924443</v>
      </c>
      <c r="J74" s="67">
        <f t="shared" si="4"/>
        <v>2.1219006005928048E-2</v>
      </c>
      <c r="K74" s="100">
        <f t="shared" si="6"/>
        <v>1.4146004003952032E-2</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9.660690846889558E-2</v>
      </c>
      <c r="J75" s="67">
        <f t="shared" si="4"/>
        <v>1.7901728810348853E-2</v>
      </c>
      <c r="K75" s="100">
        <f t="shared" si="6"/>
        <v>1.1934485873565902E-2</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8.1503849715354418E-2</v>
      </c>
      <c r="J76" s="67">
        <f t="shared" si="4"/>
        <v>1.5103058753541163E-2</v>
      </c>
      <c r="K76" s="100">
        <f t="shared" si="6"/>
        <v>1.0068705835694108E-2</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6.8761930422003709E-2</v>
      </c>
      <c r="J77" s="67">
        <f t="shared" si="4"/>
        <v>1.2741919293350713E-2</v>
      </c>
      <c r="K77" s="100">
        <f t="shared" si="6"/>
        <v>8.4946128622338073E-3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5.8012021418293057E-2</v>
      </c>
      <c r="J78" s="67">
        <f t="shared" si="4"/>
        <v>1.0749909003710654E-2</v>
      </c>
      <c r="K78" s="100">
        <f t="shared" si="6"/>
        <v>7.1666060024737684E-3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4.8942701410249694E-2</v>
      </c>
      <c r="J79" s="67">
        <f t="shared" si="4"/>
        <v>9.0693200080433616E-3</v>
      </c>
      <c r="K79" s="100">
        <f t="shared" si="6"/>
        <v>6.0462133386955741E-3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4.1291235209009874E-2</v>
      </c>
      <c r="J80" s="67">
        <f t="shared" si="4"/>
        <v>7.6514662012398156E-3</v>
      </c>
      <c r="K80" s="100">
        <f t="shared" si="6"/>
        <v>5.1009774674932104E-3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3.4835962379647457E-2</v>
      </c>
      <c r="J81" s="67">
        <f t="shared" si="4"/>
        <v>6.455272829362417E-3</v>
      </c>
      <c r="K81" s="100">
        <f t="shared" si="6"/>
        <v>4.3035152195749441E-3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2.9389875811983796E-2</v>
      </c>
      <c r="J82" s="67">
        <f t="shared" si="4"/>
        <v>5.4460865676636628E-3</v>
      </c>
      <c r="K82" s="100">
        <f t="shared" si="6"/>
        <v>3.6307243784424416E-3</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2.4795204186707803E-2</v>
      </c>
      <c r="J83" s="67">
        <f t="shared" ref="J83:J99" si="16">I82*(1-$K$10)+H83</f>
        <v>4.5946716252759931E-3</v>
      </c>
      <c r="K83" s="100">
        <f t="shared" si="6"/>
        <v>3.0631144168506621E-3</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2.0918841392648723E-2</v>
      </c>
      <c r="J84" s="67">
        <f t="shared" si="16"/>
        <v>3.8763627940590789E-3</v>
      </c>
      <c r="K84" s="100">
        <f t="shared" si="6"/>
        <v>2.5842418627060526E-3</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1.7648490486937826E-2</v>
      </c>
      <c r="J85" s="67">
        <f t="shared" si="16"/>
        <v>3.2703509057108982E-3</v>
      </c>
      <c r="K85" s="100">
        <f t="shared" ref="K85:K99" si="18">J85*CH4_fraction*conv</f>
        <v>2.1802339371405988E-3</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1.4889410489865423E-2</v>
      </c>
      <c r="J86" s="67">
        <f t="shared" si="16"/>
        <v>2.7590799970724027E-3</v>
      </c>
      <c r="K86" s="100">
        <f t="shared" si="18"/>
        <v>1.8393866647149352E-3</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1.2561671770160585E-2</v>
      </c>
      <c r="J87" s="67">
        <f t="shared" si="16"/>
        <v>2.3277387197048393E-3</v>
      </c>
      <c r="K87" s="100">
        <f t="shared" si="18"/>
        <v>1.5518258131365596E-3</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1.05978405101165E-2</v>
      </c>
      <c r="J88" s="67">
        <f t="shared" si="16"/>
        <v>1.9638312600440844E-3</v>
      </c>
      <c r="K88" s="100">
        <f t="shared" si="18"/>
        <v>1.3092208400293896E-3</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8.9410251702851627E-3</v>
      </c>
      <c r="J89" s="67">
        <f t="shared" si="16"/>
        <v>1.6568153398313376E-3</v>
      </c>
      <c r="K89" s="100">
        <f t="shared" si="18"/>
        <v>1.1045435598875583E-3</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7.5432283604722821E-3</v>
      </c>
      <c r="J90" s="67">
        <f t="shared" si="16"/>
        <v>1.3977968098128806E-3</v>
      </c>
      <c r="K90" s="100">
        <f t="shared" si="18"/>
        <v>9.3186453987525368E-4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6.3639563712824879E-3</v>
      </c>
      <c r="J91" s="67">
        <f t="shared" si="16"/>
        <v>1.1792719891897941E-3</v>
      </c>
      <c r="K91" s="100">
        <f t="shared" si="18"/>
        <v>7.8618132612652937E-4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5.369046084805428E-3</v>
      </c>
      <c r="J92" s="67">
        <f t="shared" si="16"/>
        <v>9.9491028647706028E-4</v>
      </c>
      <c r="K92" s="100">
        <f t="shared" si="18"/>
        <v>6.6327352431804019E-4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4.5296752804349031E-3</v>
      </c>
      <c r="J93" s="67">
        <f t="shared" si="16"/>
        <v>8.393708043705246E-4</v>
      </c>
      <c r="K93" s="100">
        <f t="shared" si="18"/>
        <v>5.5958053624701636E-4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3.8215276647092854E-3</v>
      </c>
      <c r="J94" s="67">
        <f t="shared" si="16"/>
        <v>7.0814761572561764E-4</v>
      </c>
      <c r="K94" s="100">
        <f t="shared" si="18"/>
        <v>4.7209841048374509E-4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3.2240884363649658E-3</v>
      </c>
      <c r="J95" s="67">
        <f t="shared" si="16"/>
        <v>5.9743922834431965E-4</v>
      </c>
      <c r="K95" s="100">
        <f t="shared" si="18"/>
        <v>3.9829281889621306E-4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2.7200499793563703E-3</v>
      </c>
      <c r="J96" s="67">
        <f t="shared" si="16"/>
        <v>5.0403845700859541E-4</v>
      </c>
      <c r="K96" s="100">
        <f t="shared" si="18"/>
        <v>3.3602563800573027E-4</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2.2948104669666893E-3</v>
      </c>
      <c r="J97" s="67">
        <f t="shared" si="16"/>
        <v>4.2523951238968087E-4</v>
      </c>
      <c r="K97" s="100">
        <f t="shared" si="18"/>
        <v>2.8349300825978723E-4</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1.9360508517369136E-3</v>
      </c>
      <c r="J98" s="67">
        <f t="shared" si="16"/>
        <v>3.5875961522977571E-4</v>
      </c>
      <c r="K98" s="100">
        <f t="shared" si="18"/>
        <v>2.3917307681985047E-4</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1.6333779867518956E-3</v>
      </c>
      <c r="J99" s="68">
        <f t="shared" si="16"/>
        <v>3.0267286498501794E-4</v>
      </c>
      <c r="K99" s="102">
        <f t="shared" si="18"/>
        <v>2.0178190999001194E-4</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2.9222068574160001</v>
      </c>
      <c r="Q19" s="283">
        <f>MCF!R18</f>
        <v>1</v>
      </c>
      <c r="R19" s="130">
        <f t="shared" ref="R19:R82" si="5">P19*$W$6*DOCF*Q19</f>
        <v>0.62827447434443995</v>
      </c>
      <c r="S19" s="65">
        <f>R19*$W$12</f>
        <v>0.62827447434443995</v>
      </c>
      <c r="T19" s="65">
        <f>R19*(1-$W$12)</f>
        <v>0</v>
      </c>
      <c r="U19" s="65">
        <f>S19+U18*$W$10</f>
        <v>0.62827447434443995</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2.9765405783520005</v>
      </c>
      <c r="Q20" s="284">
        <f>MCF!R19</f>
        <v>1</v>
      </c>
      <c r="R20" s="67">
        <f t="shared" si="5"/>
        <v>0.63995622434568011</v>
      </c>
      <c r="S20" s="67">
        <f>R20*$W$12</f>
        <v>0.63995622434568011</v>
      </c>
      <c r="T20" s="67">
        <f>R20*(1-$W$12)</f>
        <v>0</v>
      </c>
      <c r="U20" s="67">
        <f>S20+U19*$W$10</f>
        <v>1.2466214596690468</v>
      </c>
      <c r="V20" s="67">
        <f>U19*(1-$W$10)+T20</f>
        <v>2.160923902107325E-2</v>
      </c>
      <c r="W20" s="100">
        <f>V20*CH4_fraction*conv</f>
        <v>1.4406159347382166E-2</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3.0661650561960001</v>
      </c>
      <c r="Q21" s="284">
        <f>MCF!R20</f>
        <v>1</v>
      </c>
      <c r="R21" s="67">
        <f t="shared" si="5"/>
        <v>0.65922548708214002</v>
      </c>
      <c r="S21" s="67">
        <f t="shared" ref="S21:S84" si="7">R21*$W$12</f>
        <v>0.65922548708214002</v>
      </c>
      <c r="T21" s="67">
        <f t="shared" ref="T21:T84" si="8">R21*(1-$W$12)</f>
        <v>0</v>
      </c>
      <c r="U21" s="67">
        <f t="shared" ref="U21:U84" si="9">S21+U20*$W$10</f>
        <v>1.8629699205614849</v>
      </c>
      <c r="V21" s="67">
        <f t="shared" ref="V21:V84" si="10">U20*(1-$W$10)+T21</f>
        <v>4.287702618970176E-2</v>
      </c>
      <c r="W21" s="100">
        <f t="shared" ref="W21:W84" si="11">V21*CH4_fraction*conv</f>
        <v>2.8584684126467839E-2</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3.3080712843419997</v>
      </c>
      <c r="Q22" s="284">
        <f>MCF!R21</f>
        <v>1</v>
      </c>
      <c r="R22" s="67">
        <f t="shared" si="5"/>
        <v>0.71123532613352991</v>
      </c>
      <c r="S22" s="67">
        <f t="shared" si="7"/>
        <v>0.71123532613352991</v>
      </c>
      <c r="T22" s="67">
        <f t="shared" si="8"/>
        <v>0</v>
      </c>
      <c r="U22" s="67">
        <f t="shared" si="9"/>
        <v>2.5101291717526282</v>
      </c>
      <c r="V22" s="67">
        <f t="shared" si="10"/>
        <v>6.4076074942386749E-2</v>
      </c>
      <c r="W22" s="100">
        <f t="shared" si="11"/>
        <v>4.2717383294924499E-2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3.3416408767500001</v>
      </c>
      <c r="Q23" s="284">
        <f>MCF!R22</f>
        <v>1</v>
      </c>
      <c r="R23" s="67">
        <f t="shared" si="5"/>
        <v>0.71845278850125005</v>
      </c>
      <c r="S23" s="67">
        <f t="shared" si="7"/>
        <v>0.71845278850125005</v>
      </c>
      <c r="T23" s="67">
        <f t="shared" si="8"/>
        <v>0</v>
      </c>
      <c r="U23" s="67">
        <f t="shared" si="9"/>
        <v>3.1422471122517073</v>
      </c>
      <c r="V23" s="67">
        <f t="shared" si="10"/>
        <v>8.6334848002171102E-2</v>
      </c>
      <c r="W23" s="100">
        <f t="shared" si="11"/>
        <v>5.7556565334780735E-2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3.4326216322200001</v>
      </c>
      <c r="Q24" s="284">
        <f>MCF!R23</f>
        <v>1</v>
      </c>
      <c r="R24" s="67">
        <f t="shared" si="5"/>
        <v>0.73801365092729998</v>
      </c>
      <c r="S24" s="67">
        <f t="shared" si="7"/>
        <v>0.73801365092729998</v>
      </c>
      <c r="T24" s="67">
        <f t="shared" si="8"/>
        <v>0</v>
      </c>
      <c r="U24" s="67">
        <f t="shared" si="9"/>
        <v>3.7721844817372459</v>
      </c>
      <c r="V24" s="67">
        <f t="shared" si="10"/>
        <v>0.1080762814417613</v>
      </c>
      <c r="W24" s="100">
        <f t="shared" si="11"/>
        <v>7.2050854294507527E-2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3.5019776769120003</v>
      </c>
      <c r="Q25" s="284">
        <f>MCF!R24</f>
        <v>1</v>
      </c>
      <c r="R25" s="67">
        <f t="shared" si="5"/>
        <v>0.75292520053608003</v>
      </c>
      <c r="S25" s="67">
        <f t="shared" si="7"/>
        <v>0.75292520053608003</v>
      </c>
      <c r="T25" s="67">
        <f t="shared" si="8"/>
        <v>0</v>
      </c>
      <c r="U25" s="67">
        <f t="shared" si="9"/>
        <v>4.3953669672243061</v>
      </c>
      <c r="V25" s="67">
        <f t="shared" si="10"/>
        <v>0.12974271504901996</v>
      </c>
      <c r="W25" s="100">
        <f t="shared" si="11"/>
        <v>8.64951433660133E-2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3.5712235670759997</v>
      </c>
      <c r="Q26" s="284">
        <f>MCF!R25</f>
        <v>1</v>
      </c>
      <c r="R26" s="67">
        <f t="shared" si="5"/>
        <v>0.76781306692133988</v>
      </c>
      <c r="S26" s="67">
        <f t="shared" si="7"/>
        <v>0.76781306692133988</v>
      </c>
      <c r="T26" s="67">
        <f t="shared" si="8"/>
        <v>0</v>
      </c>
      <c r="U26" s="67">
        <f t="shared" si="9"/>
        <v>5.0120032169127233</v>
      </c>
      <c r="V26" s="67">
        <f t="shared" si="10"/>
        <v>0.15117681723292253</v>
      </c>
      <c r="W26" s="100">
        <f t="shared" si="11"/>
        <v>0.10078454482194835</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3.6399324539160003</v>
      </c>
      <c r="Q27" s="284">
        <f>MCF!R26</f>
        <v>1</v>
      </c>
      <c r="R27" s="67">
        <f t="shared" si="5"/>
        <v>0.78258547759194008</v>
      </c>
      <c r="S27" s="67">
        <f t="shared" si="7"/>
        <v>0.78258547759194008</v>
      </c>
      <c r="T27" s="67">
        <f t="shared" si="8"/>
        <v>0</v>
      </c>
      <c r="U27" s="67">
        <f t="shared" si="9"/>
        <v>5.6222029301432128</v>
      </c>
      <c r="V27" s="67">
        <f t="shared" si="10"/>
        <v>0.17238576436145095</v>
      </c>
      <c r="W27" s="100">
        <f t="shared" si="11"/>
        <v>0.11492384290763397</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3.707587988082</v>
      </c>
      <c r="Q28" s="284">
        <f>MCF!R27</f>
        <v>1</v>
      </c>
      <c r="R28" s="67">
        <f t="shared" si="5"/>
        <v>0.79713141743762994</v>
      </c>
      <c r="S28" s="67">
        <f t="shared" si="7"/>
        <v>0.79713141743762994</v>
      </c>
      <c r="T28" s="67">
        <f t="shared" si="8"/>
        <v>0</v>
      </c>
      <c r="U28" s="67">
        <f t="shared" si="9"/>
        <v>6.2259610180830762</v>
      </c>
      <c r="V28" s="67">
        <f t="shared" si="10"/>
        <v>0.19337332949776595</v>
      </c>
      <c r="W28" s="100">
        <f t="shared" si="11"/>
        <v>0.12891555299851062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4.3144774754400013</v>
      </c>
      <c r="Q29" s="284">
        <f>MCF!R28</f>
        <v>1</v>
      </c>
      <c r="R29" s="67">
        <f t="shared" si="5"/>
        <v>0.92761265721960029</v>
      </c>
      <c r="S29" s="67">
        <f t="shared" si="7"/>
        <v>0.92761265721960029</v>
      </c>
      <c r="T29" s="67">
        <f t="shared" si="8"/>
        <v>0</v>
      </c>
      <c r="U29" s="67">
        <f t="shared" si="9"/>
        <v>6.9394343376890912</v>
      </c>
      <c r="V29" s="67">
        <f t="shared" si="10"/>
        <v>0.21413933761358514</v>
      </c>
      <c r="W29" s="100">
        <f t="shared" si="11"/>
        <v>0.14275955840905674</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4.4627385854699995</v>
      </c>
      <c r="Q30" s="284">
        <f>MCF!R29</f>
        <v>1</v>
      </c>
      <c r="R30" s="67">
        <f t="shared" si="5"/>
        <v>0.95948879587604985</v>
      </c>
      <c r="S30" s="67">
        <f t="shared" si="7"/>
        <v>0.95948879587604985</v>
      </c>
      <c r="T30" s="67">
        <f t="shared" si="8"/>
        <v>0</v>
      </c>
      <c r="U30" s="67">
        <f t="shared" si="9"/>
        <v>7.6602441781123751</v>
      </c>
      <c r="V30" s="67">
        <f t="shared" si="10"/>
        <v>0.23867895545276627</v>
      </c>
      <c r="W30" s="100">
        <f t="shared" si="11"/>
        <v>0.15911930363517751</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4.5816641677619998</v>
      </c>
      <c r="Q31" s="284">
        <f>MCF!R30</f>
        <v>1</v>
      </c>
      <c r="R31" s="67">
        <f t="shared" si="5"/>
        <v>0.98505779606882993</v>
      </c>
      <c r="S31" s="67">
        <f t="shared" si="7"/>
        <v>0.98505779606882993</v>
      </c>
      <c r="T31" s="67">
        <f t="shared" si="8"/>
        <v>0</v>
      </c>
      <c r="U31" s="67">
        <f t="shared" si="9"/>
        <v>8.3818310643096297</v>
      </c>
      <c r="V31" s="67">
        <f t="shared" si="10"/>
        <v>0.26347090987157507</v>
      </c>
      <c r="W31" s="100">
        <f t="shared" si="11"/>
        <v>0.1756472732477167</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4.7031233041980007</v>
      </c>
      <c r="Q32" s="284">
        <f>MCF!R31</f>
        <v>1</v>
      </c>
      <c r="R32" s="67">
        <f t="shared" si="5"/>
        <v>1.0111715104025703</v>
      </c>
      <c r="S32" s="67">
        <f t="shared" si="7"/>
        <v>1.0111715104025703</v>
      </c>
      <c r="T32" s="67">
        <f t="shared" si="8"/>
        <v>0</v>
      </c>
      <c r="U32" s="67">
        <f t="shared" si="9"/>
        <v>9.1047129842558725</v>
      </c>
      <c r="V32" s="67">
        <f t="shared" si="10"/>
        <v>0.2882895904563284</v>
      </c>
      <c r="W32" s="100">
        <f t="shared" si="11"/>
        <v>0.19219306030421893</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4.8222829648619996</v>
      </c>
      <c r="Q33" s="284">
        <f>MCF!R32</f>
        <v>1</v>
      </c>
      <c r="R33" s="67">
        <f t="shared" si="5"/>
        <v>1.0367908374453298</v>
      </c>
      <c r="S33" s="67">
        <f t="shared" si="7"/>
        <v>1.0367908374453298</v>
      </c>
      <c r="T33" s="67">
        <f t="shared" si="8"/>
        <v>0</v>
      </c>
      <c r="U33" s="67">
        <f t="shared" si="9"/>
        <v>9.8283510085133905</v>
      </c>
      <c r="V33" s="67">
        <f t="shared" si="10"/>
        <v>0.31315281318781057</v>
      </c>
      <c r="W33" s="100">
        <f t="shared" si="11"/>
        <v>0.20876854212520704</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4.9417317811619998</v>
      </c>
      <c r="Q34" s="284">
        <f>MCF!R33</f>
        <v>1</v>
      </c>
      <c r="R34" s="67">
        <f t="shared" si="5"/>
        <v>1.06247233294983</v>
      </c>
      <c r="S34" s="67">
        <f t="shared" si="7"/>
        <v>1.06247233294983</v>
      </c>
      <c r="T34" s="67">
        <f t="shared" si="8"/>
        <v>0</v>
      </c>
      <c r="U34" s="67">
        <f t="shared" si="9"/>
        <v>10.552781299650874</v>
      </c>
      <c r="V34" s="67">
        <f t="shared" si="10"/>
        <v>0.33804204181234493</v>
      </c>
      <c r="W34" s="100">
        <f t="shared" si="11"/>
        <v>0.22536136120822994</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5.0603337845280008</v>
      </c>
      <c r="Q35" s="284">
        <f>MCF!R34</f>
        <v>1</v>
      </c>
      <c r="R35" s="67">
        <f t="shared" si="5"/>
        <v>1.0879717636735202</v>
      </c>
      <c r="S35" s="67">
        <f t="shared" si="7"/>
        <v>1.0879717636735202</v>
      </c>
      <c r="T35" s="67">
        <f t="shared" si="8"/>
        <v>0</v>
      </c>
      <c r="U35" s="67">
        <f t="shared" si="9"/>
        <v>11.277794543197967</v>
      </c>
      <c r="V35" s="67">
        <f t="shared" si="10"/>
        <v>0.3629585201264286</v>
      </c>
      <c r="W35" s="100">
        <f t="shared" si="11"/>
        <v>0.24197234675095239</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4.9907544197113349</v>
      </c>
      <c r="Q36" s="284">
        <f>MCF!R35</f>
        <v>1</v>
      </c>
      <c r="R36" s="67">
        <f t="shared" si="5"/>
        <v>1.073012200237937</v>
      </c>
      <c r="S36" s="67">
        <f t="shared" si="7"/>
        <v>1.073012200237937</v>
      </c>
      <c r="T36" s="67">
        <f t="shared" si="8"/>
        <v>0</v>
      </c>
      <c r="U36" s="67">
        <f t="shared" si="9"/>
        <v>11.962911694589922</v>
      </c>
      <c r="V36" s="67">
        <f t="shared" si="10"/>
        <v>0.38789504884598247</v>
      </c>
      <c r="W36" s="100">
        <f t="shared" si="11"/>
        <v>0.25859669923065498</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5.2427236697401653</v>
      </c>
      <c r="Q37" s="284">
        <f>MCF!R36</f>
        <v>1</v>
      </c>
      <c r="R37" s="67">
        <f t="shared" si="5"/>
        <v>1.1271855889941356</v>
      </c>
      <c r="S37" s="67">
        <f t="shared" si="7"/>
        <v>1.1271855889941356</v>
      </c>
      <c r="T37" s="67">
        <f t="shared" si="8"/>
        <v>0</v>
      </c>
      <c r="U37" s="67">
        <f t="shared" si="9"/>
        <v>12.678637915501147</v>
      </c>
      <c r="V37" s="67">
        <f t="shared" si="10"/>
        <v>0.41145936808291056</v>
      </c>
      <c r="W37" s="100">
        <f t="shared" si="11"/>
        <v>0.27430624538860704</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5.5026379280057327</v>
      </c>
      <c r="Q38" s="284">
        <f>MCF!R37</f>
        <v>1</v>
      </c>
      <c r="R38" s="67">
        <f t="shared" si="5"/>
        <v>1.1830671545212326</v>
      </c>
      <c r="S38" s="67">
        <f t="shared" si="7"/>
        <v>1.1830671545212326</v>
      </c>
      <c r="T38" s="67">
        <f t="shared" si="8"/>
        <v>0</v>
      </c>
      <c r="U38" s="67">
        <f t="shared" si="9"/>
        <v>13.425628596497683</v>
      </c>
      <c r="V38" s="67">
        <f t="shared" si="10"/>
        <v>0.43607647352469719</v>
      </c>
      <c r="W38" s="100">
        <f t="shared" si="11"/>
        <v>0.2907176490164648</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5.7705955090523986</v>
      </c>
      <c r="Q39" s="284">
        <f>MCF!R38</f>
        <v>1</v>
      </c>
      <c r="R39" s="67">
        <f t="shared" si="5"/>
        <v>1.2406780344462658</v>
      </c>
      <c r="S39" s="67">
        <f t="shared" si="7"/>
        <v>1.2406780344462658</v>
      </c>
      <c r="T39" s="67">
        <f t="shared" si="8"/>
        <v>0</v>
      </c>
      <c r="U39" s="67">
        <f t="shared" si="9"/>
        <v>14.204537723886899</v>
      </c>
      <c r="V39" s="67">
        <f t="shared" si="10"/>
        <v>0.46176890705704998</v>
      </c>
      <c r="W39" s="100">
        <f t="shared" si="11"/>
        <v>0.30784593803803328</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6.0466825388238092</v>
      </c>
      <c r="Q40" s="284">
        <f>MCF!R39</f>
        <v>1</v>
      </c>
      <c r="R40" s="67">
        <f t="shared" si="5"/>
        <v>1.3000367458471189</v>
      </c>
      <c r="S40" s="67">
        <f t="shared" si="7"/>
        <v>1.3000367458471189</v>
      </c>
      <c r="T40" s="67">
        <f t="shared" si="8"/>
        <v>0</v>
      </c>
      <c r="U40" s="67">
        <f t="shared" si="9"/>
        <v>15.016015307467235</v>
      </c>
      <c r="V40" s="67">
        <f t="shared" si="10"/>
        <v>0.48855916226678425</v>
      </c>
      <c r="W40" s="100">
        <f t="shared" si="11"/>
        <v>0.32570610817785617</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6.3309712740495243</v>
      </c>
      <c r="Q41" s="284">
        <f>MCF!R40</f>
        <v>1</v>
      </c>
      <c r="R41" s="67">
        <f t="shared" si="5"/>
        <v>1.3611588239206478</v>
      </c>
      <c r="S41" s="67">
        <f t="shared" si="7"/>
        <v>1.3611588239206478</v>
      </c>
      <c r="T41" s="67">
        <f t="shared" si="8"/>
        <v>0</v>
      </c>
      <c r="U41" s="67">
        <f t="shared" si="9"/>
        <v>15.860704535417536</v>
      </c>
      <c r="V41" s="67">
        <f t="shared" si="10"/>
        <v>0.5164695959703457</v>
      </c>
      <c r="W41" s="100">
        <f t="shared" si="11"/>
        <v>0.34431306398023043</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6.6235182627083642</v>
      </c>
      <c r="Q42" s="284">
        <f>MCF!R41</f>
        <v>1</v>
      </c>
      <c r="R42" s="67">
        <f t="shared" si="5"/>
        <v>1.4240564264822984</v>
      </c>
      <c r="S42" s="67">
        <f t="shared" si="7"/>
        <v>1.4240564264822984</v>
      </c>
      <c r="T42" s="67">
        <f t="shared" si="8"/>
        <v>0</v>
      </c>
      <c r="U42" s="67">
        <f t="shared" si="9"/>
        <v>16.73923863154242</v>
      </c>
      <c r="V42" s="67">
        <f t="shared" si="10"/>
        <v>0.54552233035741382</v>
      </c>
      <c r="W42" s="100">
        <f t="shared" si="11"/>
        <v>0.3636815535716092</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6.92436233201287</v>
      </c>
      <c r="Q43" s="284">
        <f>MCF!R42</f>
        <v>1</v>
      </c>
      <c r="R43" s="67">
        <f t="shared" si="5"/>
        <v>1.4887379013827671</v>
      </c>
      <c r="S43" s="67">
        <f t="shared" si="7"/>
        <v>1.4887379013827671</v>
      </c>
      <c r="T43" s="67">
        <f t="shared" si="8"/>
        <v>0</v>
      </c>
      <c r="U43" s="67">
        <f t="shared" si="9"/>
        <v>17.652237388028023</v>
      </c>
      <c r="V43" s="67">
        <f t="shared" si="10"/>
        <v>0.57573914489716438</v>
      </c>
      <c r="W43" s="100">
        <f t="shared" si="11"/>
        <v>0.38382609659810957</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7.2335223892482183</v>
      </c>
      <c r="Q44" s="284">
        <f>MCF!R43</f>
        <v>1</v>
      </c>
      <c r="R44" s="67">
        <f t="shared" si="5"/>
        <v>1.5552073136883668</v>
      </c>
      <c r="S44" s="67">
        <f t="shared" si="7"/>
        <v>1.5552073136883668</v>
      </c>
      <c r="T44" s="67">
        <f t="shared" si="8"/>
        <v>0</v>
      </c>
      <c r="U44" s="67">
        <f t="shared" si="9"/>
        <v>18.600303344632543</v>
      </c>
      <c r="V44" s="67">
        <f t="shared" si="10"/>
        <v>0.60714135708384609</v>
      </c>
      <c r="W44" s="100">
        <f t="shared" si="11"/>
        <v>0.40476090472256404</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7.550995019598771</v>
      </c>
      <c r="Q45" s="284">
        <f>MCF!R44</f>
        <v>1</v>
      </c>
      <c r="R45" s="67">
        <f t="shared" si="5"/>
        <v>1.6234639292137358</v>
      </c>
      <c r="S45" s="67">
        <f t="shared" si="7"/>
        <v>1.6234639292137358</v>
      </c>
      <c r="T45" s="67">
        <f t="shared" si="8"/>
        <v>0</v>
      </c>
      <c r="U45" s="67">
        <f t="shared" si="9"/>
        <v>19.584017582824647</v>
      </c>
      <c r="V45" s="67">
        <f t="shared" si="10"/>
        <v>0.6397496910216306</v>
      </c>
      <c r="W45" s="100">
        <f t="shared" si="11"/>
        <v>0.4264997940144204</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7.8767518637986189</v>
      </c>
      <c r="Q46" s="284">
        <f>MCF!R45</f>
        <v>1</v>
      </c>
      <c r="R46" s="67">
        <f t="shared" si="5"/>
        <v>1.6935016507167031</v>
      </c>
      <c r="S46" s="67">
        <f t="shared" si="7"/>
        <v>1.6935016507167031</v>
      </c>
      <c r="T46" s="67">
        <f t="shared" si="8"/>
        <v>0</v>
      </c>
      <c r="U46" s="67">
        <f t="shared" si="9"/>
        <v>20.603935100775594</v>
      </c>
      <c r="V46" s="67">
        <f t="shared" si="10"/>
        <v>0.67358413276575313</v>
      </c>
      <c r="W46" s="100">
        <f t="shared" si="11"/>
        <v>0.44905608851050205</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8.210736757041774</v>
      </c>
      <c r="Q47" s="284">
        <f>MCF!R46</f>
        <v>1</v>
      </c>
      <c r="R47" s="67">
        <f t="shared" si="5"/>
        <v>1.7653084027639814</v>
      </c>
      <c r="S47" s="67">
        <f t="shared" si="7"/>
        <v>1.7653084027639814</v>
      </c>
      <c r="T47" s="67">
        <f t="shared" si="8"/>
        <v>0</v>
      </c>
      <c r="U47" s="67">
        <f t="shared" si="9"/>
        <v>21.660579732292284</v>
      </c>
      <c r="V47" s="67">
        <f t="shared" si="10"/>
        <v>0.70866377124729196</v>
      </c>
      <c r="W47" s="100">
        <f t="shared" si="11"/>
        <v>0.47244251416486127</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8.5528626090744826</v>
      </c>
      <c r="Q48" s="284">
        <f>MCF!R47</f>
        <v>1</v>
      </c>
      <c r="R48" s="67">
        <f t="shared" si="5"/>
        <v>1.8388654609510138</v>
      </c>
      <c r="S48" s="67">
        <f t="shared" si="7"/>
        <v>1.8388654609510138</v>
      </c>
      <c r="T48" s="67">
        <f t="shared" si="8"/>
        <v>0</v>
      </c>
      <c r="U48" s="67">
        <f t="shared" si="9"/>
        <v>22.75443856973131</v>
      </c>
      <c r="V48" s="67">
        <f t="shared" si="10"/>
        <v>0.74500662351198554</v>
      </c>
      <c r="W48" s="100">
        <f t="shared" si="11"/>
        <v>0.49667108234132368</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8.9093006639999999</v>
      </c>
      <c r="Q49" s="284">
        <f>MCF!R48</f>
        <v>1</v>
      </c>
      <c r="R49" s="67">
        <f t="shared" si="5"/>
        <v>1.91549964276</v>
      </c>
      <c r="S49" s="67">
        <f t="shared" si="7"/>
        <v>1.91549964276</v>
      </c>
      <c r="T49" s="67">
        <f t="shared" si="8"/>
        <v>0</v>
      </c>
      <c r="U49" s="67">
        <f t="shared" si="9"/>
        <v>23.887308769592625</v>
      </c>
      <c r="V49" s="67">
        <f t="shared" si="10"/>
        <v>0.78262944289868319</v>
      </c>
      <c r="W49" s="100">
        <f t="shared" si="11"/>
        <v>0.52175296193245546</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23.065714727735504</v>
      </c>
      <c r="V50" s="67">
        <f t="shared" si="10"/>
        <v>0.82159404185712059</v>
      </c>
      <c r="W50" s="100">
        <f t="shared" si="11"/>
        <v>0.54772936123808036</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22.272379070953324</v>
      </c>
      <c r="V51" s="67">
        <f t="shared" si="10"/>
        <v>0.79333565678218132</v>
      </c>
      <c r="W51" s="100">
        <f t="shared" si="11"/>
        <v>0.52889043785478751</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21.506329863854194</v>
      </c>
      <c r="V52" s="67">
        <f t="shared" si="10"/>
        <v>0.76604920709912816</v>
      </c>
      <c r="W52" s="100">
        <f t="shared" si="11"/>
        <v>0.51069947139941874</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20.766628600359461</v>
      </c>
      <c r="V53" s="67">
        <f t="shared" si="10"/>
        <v>0.73970126349473231</v>
      </c>
      <c r="W53" s="100">
        <f t="shared" si="11"/>
        <v>0.49313417566315487</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20.052369053916383</v>
      </c>
      <c r="V54" s="67">
        <f t="shared" si="10"/>
        <v>0.71425954644307887</v>
      </c>
      <c r="W54" s="100">
        <f t="shared" si="11"/>
        <v>0.47617303096205255</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19.362676167257273</v>
      </c>
      <c r="V55" s="67">
        <f t="shared" si="10"/>
        <v>0.68969288665910977</v>
      </c>
      <c r="W55" s="100">
        <f t="shared" si="11"/>
        <v>0.45979525777273983</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18.696704980344922</v>
      </c>
      <c r="V56" s="67">
        <f t="shared" si="10"/>
        <v>0.66597118691235235</v>
      </c>
      <c r="W56" s="100">
        <f t="shared" si="11"/>
        <v>0.44398079127490153</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18.053639595190873</v>
      </c>
      <c r="V57" s="67">
        <f t="shared" si="10"/>
        <v>0.64306538515404765</v>
      </c>
      <c r="W57" s="100">
        <f t="shared" si="11"/>
        <v>0.42871025676936508</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17.432692176278366</v>
      </c>
      <c r="V58" s="67">
        <f t="shared" si="10"/>
        <v>0.62094741891250638</v>
      </c>
      <c r="W58" s="100">
        <f t="shared" si="11"/>
        <v>0.41396494594167088</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16.833101985365293</v>
      </c>
      <c r="V59" s="67">
        <f t="shared" si="10"/>
        <v>0.5995901909130722</v>
      </c>
      <c r="W59" s="100">
        <f t="shared" si="11"/>
        <v>0.39972679394204813</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16.25413444948472</v>
      </c>
      <c r="V60" s="67">
        <f t="shared" si="10"/>
        <v>0.57896753588057082</v>
      </c>
      <c r="W60" s="100">
        <f t="shared" si="11"/>
        <v>0.38597835725371388</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15.695080261001143</v>
      </c>
      <c r="V61" s="67">
        <f t="shared" si="10"/>
        <v>0.55905418848357602</v>
      </c>
      <c r="W61" s="100">
        <f t="shared" si="11"/>
        <v>0.37270279232238401</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15.155254508619924</v>
      </c>
      <c r="V62" s="67">
        <f t="shared" si="10"/>
        <v>0.53982575238121944</v>
      </c>
      <c r="W62" s="100">
        <f t="shared" si="11"/>
        <v>0.35988383492081294</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14.633995838285303</v>
      </c>
      <c r="V63" s="67">
        <f t="shared" si="10"/>
        <v>0.52125867033462137</v>
      </c>
      <c r="W63" s="100">
        <f t="shared" si="11"/>
        <v>0.34750578022308087</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14.130665642938975</v>
      </c>
      <c r="V64" s="67">
        <f t="shared" si="10"/>
        <v>0.50333019534632772</v>
      </c>
      <c r="W64" s="100">
        <f t="shared" si="11"/>
        <v>0.33555346356421845</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13.644647280146582</v>
      </c>
      <c r="V65" s="67">
        <f t="shared" si="10"/>
        <v>0.48601836279239302</v>
      </c>
      <c r="W65" s="100">
        <f t="shared" si="11"/>
        <v>0.32401224186159533</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13.175345316633612</v>
      </c>
      <c r="V66" s="67">
        <f t="shared" si="10"/>
        <v>0.46930196351296966</v>
      </c>
      <c r="W66" s="100">
        <f t="shared" si="11"/>
        <v>0.3128679756753131</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12.722184798805177</v>
      </c>
      <c r="V67" s="67">
        <f t="shared" si="10"/>
        <v>0.45316051782843425</v>
      </c>
      <c r="W67" s="100">
        <f t="shared" si="11"/>
        <v>0.30210701188562283</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12.284610548355957</v>
      </c>
      <c r="V68" s="67">
        <f t="shared" si="10"/>
        <v>0.4375742504492196</v>
      </c>
      <c r="W68" s="100">
        <f t="shared" si="11"/>
        <v>0.29171616696614638</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11.862086482107346</v>
      </c>
      <c r="V69" s="67">
        <f t="shared" si="10"/>
        <v>0.42252406624861133</v>
      </c>
      <c r="W69" s="100">
        <f t="shared" si="11"/>
        <v>0.28168271083240753</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11.454094955238515</v>
      </c>
      <c r="V70" s="67">
        <f t="shared" si="10"/>
        <v>0.40799152686882995</v>
      </c>
      <c r="W70" s="100">
        <f t="shared" si="11"/>
        <v>0.27199435124588661</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11.060136127106778</v>
      </c>
      <c r="V71" s="67">
        <f t="shared" si="10"/>
        <v>0.39395882813173666</v>
      </c>
      <c r="W71" s="100">
        <f t="shared" si="11"/>
        <v>0.26263921875449109</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10.67972734888029</v>
      </c>
      <c r="V72" s="67">
        <f t="shared" si="10"/>
        <v>0.38040877822648861</v>
      </c>
      <c r="W72" s="100">
        <f t="shared" si="11"/>
        <v>0.25360585215099241</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10.31240257223287</v>
      </c>
      <c r="V73" s="67">
        <f t="shared" si="10"/>
        <v>0.36732477664742086</v>
      </c>
      <c r="W73" s="100">
        <f t="shared" si="11"/>
        <v>0.24488318443161389</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9.9577117783765186</v>
      </c>
      <c r="V74" s="67">
        <f t="shared" si="10"/>
        <v>0.35469079385635044</v>
      </c>
      <c r="W74" s="100">
        <f t="shared" si="11"/>
        <v>0.23646052923756694</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9.6152204267321313</v>
      </c>
      <c r="V75" s="67">
        <f t="shared" si="10"/>
        <v>0.34249135164438793</v>
      </c>
      <c r="W75" s="100">
        <f t="shared" si="11"/>
        <v>0.22832756776292529</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9.2845089225629351</v>
      </c>
      <c r="V76" s="67">
        <f t="shared" si="10"/>
        <v>0.33071150416919581</v>
      </c>
      <c r="W76" s="100">
        <f t="shared" si="11"/>
        <v>0.22047433611279721</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8.9651721029184728</v>
      </c>
      <c r="V77" s="67">
        <f t="shared" si="10"/>
        <v>0.31933681964446226</v>
      </c>
      <c r="W77" s="100">
        <f t="shared" si="11"/>
        <v>0.21289121309630815</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8.6568187402593146</v>
      </c>
      <c r="V78" s="67">
        <f t="shared" si="10"/>
        <v>0.30835336265915841</v>
      </c>
      <c r="W78" s="100">
        <f t="shared" si="11"/>
        <v>0.20556890843943892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8.3590710631543974</v>
      </c>
      <c r="V79" s="67">
        <f t="shared" si="10"/>
        <v>0.29774767710491701</v>
      </c>
      <c r="W79" s="100">
        <f t="shared" si="11"/>
        <v>0.19849845140327799</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8.0715642934637799</v>
      </c>
      <c r="V80" s="67">
        <f t="shared" si="10"/>
        <v>0.28750676969061684</v>
      </c>
      <c r="W80" s="100">
        <f t="shared" si="11"/>
        <v>0.19167117979374454</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7.7939461994398034</v>
      </c>
      <c r="V81" s="67">
        <f t="shared" si="10"/>
        <v>0.27761809402397636</v>
      </c>
      <c r="W81" s="100">
        <f t="shared" si="11"/>
        <v>0.18507872934931757</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7.5258766641991492</v>
      </c>
      <c r="V82" s="67">
        <f t="shared" si="10"/>
        <v>0.26806953524065391</v>
      </c>
      <c r="W82" s="100">
        <f t="shared" si="11"/>
        <v>0.17871302349376927</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7.2670272690371256</v>
      </c>
      <c r="V83" s="67">
        <f t="shared" si="10"/>
        <v>0.25884939516202399</v>
      </c>
      <c r="W83" s="100">
        <f t="shared" si="11"/>
        <v>0.17256626344134932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7.0170808910736797</v>
      </c>
      <c r="V84" s="67">
        <f t="shared" si="10"/>
        <v>0.24994637796344552</v>
      </c>
      <c r="W84" s="100">
        <f t="shared" si="11"/>
        <v>0.16663091864229701</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6.7757313147382163</v>
      </c>
      <c r="V85" s="67">
        <f t="shared" ref="V85:V98" si="22">U84*(1-$W$10)+T85</f>
        <v>0.24134957633546383</v>
      </c>
      <c r="W85" s="100">
        <f t="shared" ref="W85:W99" si="23">V85*CH4_fraction*conv</f>
        <v>0.16089971755697588</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6.5426828566172235</v>
      </c>
      <c r="V86" s="67">
        <f t="shared" si="22"/>
        <v>0.23304845812099287</v>
      </c>
      <c r="W86" s="100">
        <f t="shared" si="23"/>
        <v>0.15536563874732856</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6.3176500032051184</v>
      </c>
      <c r="V87" s="67">
        <f t="shared" si="22"/>
        <v>0.22503285341210538</v>
      </c>
      <c r="W87" s="100">
        <f t="shared" si="23"/>
        <v>0.15002190227473691</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6.1003570611144946</v>
      </c>
      <c r="V88" s="67">
        <f t="shared" si="22"/>
        <v>0.21729294209062394</v>
      </c>
      <c r="W88" s="100">
        <f t="shared" si="23"/>
        <v>0.14486196139374929</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5.8905378193172462</v>
      </c>
      <c r="V89" s="67">
        <f t="shared" si="22"/>
        <v>0.20981924179724823</v>
      </c>
      <c r="W89" s="100">
        <f t="shared" si="23"/>
        <v>0.13987949453149881</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5.6879352230027669</v>
      </c>
      <c r="V90" s="67">
        <f t="shared" si="22"/>
        <v>0.20260259631447886</v>
      </c>
      <c r="W90" s="100">
        <f t="shared" si="23"/>
        <v>0.13506839754298589</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5.4923010586536609</v>
      </c>
      <c r="V91" s="67">
        <f t="shared" si="22"/>
        <v>0.19563416434910605</v>
      </c>
      <c r="W91" s="100">
        <f t="shared" si="23"/>
        <v>0.13042277623273735</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5.3033956499531412</v>
      </c>
      <c r="V92" s="67">
        <f t="shared" si="22"/>
        <v>0.18890540870051972</v>
      </c>
      <c r="W92" s="100">
        <f t="shared" si="23"/>
        <v>0.12593693913367981</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5.1209875641515703</v>
      </c>
      <c r="V93" s="67">
        <f t="shared" si="22"/>
        <v>0.18240808580157106</v>
      </c>
      <c r="W93" s="100">
        <f t="shared" si="23"/>
        <v>0.1216053905343807</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4.9448533285323988</v>
      </c>
      <c r="V94" s="67">
        <f t="shared" si="22"/>
        <v>0.17613423561917194</v>
      </c>
      <c r="W94" s="100">
        <f t="shared" si="23"/>
        <v>0.11742282374611462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4.7747771566301402</v>
      </c>
      <c r="V95" s="67">
        <f t="shared" si="22"/>
        <v>0.17007617190225882</v>
      </c>
      <c r="W95" s="100">
        <f t="shared" si="23"/>
        <v>0.11338411460150588</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4.6105506838649664</v>
      </c>
      <c r="V96" s="67">
        <f t="shared" si="22"/>
        <v>0.16422647276517405</v>
      </c>
      <c r="W96" s="100">
        <f t="shared" si="23"/>
        <v>0.1094843151767827</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4.451972712270039</v>
      </c>
      <c r="V97" s="67">
        <f t="shared" si="22"/>
        <v>0.15857797159492781</v>
      </c>
      <c r="W97" s="100">
        <f t="shared" si="23"/>
        <v>0.10571864772995188</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4.2988489639988385</v>
      </c>
      <c r="V98" s="67">
        <f t="shared" si="22"/>
        <v>0.15312374827120082</v>
      </c>
      <c r="W98" s="100">
        <f t="shared" si="23"/>
        <v>0.1020824988474672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4.1509918433105071</v>
      </c>
      <c r="V99" s="68">
        <f>U98*(1-$W$10)+T99</f>
        <v>0.14785712068833171</v>
      </c>
      <c r="W99" s="102">
        <f t="shared" si="23"/>
        <v>9.8571413792221133E-2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0.79696550656800003</v>
      </c>
      <c r="D19" s="416">
        <f>Dry_Matter_Content!H6</f>
        <v>0.73</v>
      </c>
      <c r="E19" s="283">
        <f>MCF!R18</f>
        <v>1</v>
      </c>
      <c r="F19" s="130">
        <f t="shared" ref="F19:F50" si="0">C19*D19*$K$6*DOCF*E19</f>
        <v>8.7267722969196007E-2</v>
      </c>
      <c r="G19" s="65">
        <f t="shared" ref="G19:G82" si="1">F19*$K$12</f>
        <v>8.7267722969196007E-2</v>
      </c>
      <c r="H19" s="65">
        <f t="shared" ref="H19:H82" si="2">F19*(1-$K$12)</f>
        <v>0</v>
      </c>
      <c r="I19" s="65">
        <f t="shared" ref="I19:I82" si="3">G19+I18*$K$10</f>
        <v>8.7267722969196007E-2</v>
      </c>
      <c r="J19" s="65">
        <f t="shared" ref="J19:J82" si="4">I18*(1-$K$10)+H19</f>
        <v>0</v>
      </c>
      <c r="K19" s="66">
        <f>J19*CH4_fraction*conv</f>
        <v>0</v>
      </c>
      <c r="O19" s="95">
        <f>Amnt_Deposited!B14</f>
        <v>2000</v>
      </c>
      <c r="P19" s="98">
        <f>Amnt_Deposited!H14</f>
        <v>0.79696550656800003</v>
      </c>
      <c r="Q19" s="283">
        <f>MCF!R18</f>
        <v>1</v>
      </c>
      <c r="R19" s="130">
        <f t="shared" ref="R19:R50" si="5">P19*$W$6*DOCF*Q19</f>
        <v>9.5635860788159999E-2</v>
      </c>
      <c r="S19" s="65">
        <f>R19*$W$12</f>
        <v>9.5635860788159999E-2</v>
      </c>
      <c r="T19" s="65">
        <f>R19*(1-$W$12)</f>
        <v>0</v>
      </c>
      <c r="U19" s="65">
        <f>S19+U18*$W$10</f>
        <v>9.5635860788159999E-2</v>
      </c>
      <c r="V19" s="65">
        <f>U18*(1-$W$10)+T19</f>
        <v>0</v>
      </c>
      <c r="W19" s="66">
        <f>V19*CH4_fraction*conv</f>
        <v>0</v>
      </c>
    </row>
    <row r="20" spans="2:23">
      <c r="B20" s="96">
        <f>Amnt_Deposited!B15</f>
        <v>2001</v>
      </c>
      <c r="C20" s="99">
        <f>Amnt_Deposited!H15</f>
        <v>0.8117837940960001</v>
      </c>
      <c r="D20" s="418">
        <f>Dry_Matter_Content!H7</f>
        <v>0.73</v>
      </c>
      <c r="E20" s="284">
        <f>MCF!R19</f>
        <v>1</v>
      </c>
      <c r="F20" s="67">
        <f t="shared" si="0"/>
        <v>8.8890325453512012E-2</v>
      </c>
      <c r="G20" s="67">
        <f t="shared" si="1"/>
        <v>8.8890325453512012E-2</v>
      </c>
      <c r="H20" s="67">
        <f t="shared" si="2"/>
        <v>0</v>
      </c>
      <c r="I20" s="67">
        <f t="shared" si="3"/>
        <v>0.17025821102725475</v>
      </c>
      <c r="J20" s="67">
        <f t="shared" si="4"/>
        <v>5.8998373954532802E-3</v>
      </c>
      <c r="K20" s="100">
        <f>J20*CH4_fraction*conv</f>
        <v>3.9332249303021868E-3</v>
      </c>
      <c r="M20" s="393"/>
      <c r="O20" s="96">
        <f>Amnt_Deposited!B15</f>
        <v>2001</v>
      </c>
      <c r="P20" s="99">
        <f>Amnt_Deposited!H15</f>
        <v>0.8117837940960001</v>
      </c>
      <c r="Q20" s="284">
        <f>MCF!R19</f>
        <v>1</v>
      </c>
      <c r="R20" s="67">
        <f t="shared" si="5"/>
        <v>9.7414055291520002E-2</v>
      </c>
      <c r="S20" s="67">
        <f>R20*$W$12</f>
        <v>9.7414055291520002E-2</v>
      </c>
      <c r="T20" s="67">
        <f>R20*(1-$W$12)</f>
        <v>0</v>
      </c>
      <c r="U20" s="67">
        <f>S20+U19*$W$10</f>
        <v>0.18658434085178599</v>
      </c>
      <c r="V20" s="67">
        <f>U19*(1-$W$10)+T20</f>
        <v>6.4655752278940043E-3</v>
      </c>
      <c r="W20" s="100">
        <f>V20*CH4_fraction*conv</f>
        <v>4.3103834852626696E-3</v>
      </c>
    </row>
    <row r="21" spans="2:23">
      <c r="B21" s="96">
        <f>Amnt_Deposited!B16</f>
        <v>2002</v>
      </c>
      <c r="C21" s="99">
        <f>Amnt_Deposited!H16</f>
        <v>0.83622683350799998</v>
      </c>
      <c r="D21" s="418">
        <f>Dry_Matter_Content!H8</f>
        <v>0.73</v>
      </c>
      <c r="E21" s="284">
        <f>MCF!R20</f>
        <v>1</v>
      </c>
      <c r="F21" s="67">
        <f t="shared" si="0"/>
        <v>9.1566838269125997E-2</v>
      </c>
      <c r="G21" s="67">
        <f t="shared" si="1"/>
        <v>9.1566838269125997E-2</v>
      </c>
      <c r="H21" s="67">
        <f t="shared" si="2"/>
        <v>0</v>
      </c>
      <c r="I21" s="67">
        <f t="shared" si="3"/>
        <v>0.25031454201918107</v>
      </c>
      <c r="J21" s="67">
        <f t="shared" si="4"/>
        <v>1.1510507277199648E-2</v>
      </c>
      <c r="K21" s="100">
        <f t="shared" ref="K21:K84" si="6">J21*CH4_fraction*conv</f>
        <v>7.6736715181330989E-3</v>
      </c>
      <c r="O21" s="96">
        <f>Amnt_Deposited!B16</f>
        <v>2002</v>
      </c>
      <c r="P21" s="99">
        <f>Amnt_Deposited!H16</f>
        <v>0.83622683350799998</v>
      </c>
      <c r="Q21" s="284">
        <f>MCF!R20</f>
        <v>1</v>
      </c>
      <c r="R21" s="67">
        <f t="shared" si="5"/>
        <v>0.10034722002096</v>
      </c>
      <c r="S21" s="67">
        <f t="shared" ref="S21:S84" si="7">R21*$W$12</f>
        <v>0.10034722002096</v>
      </c>
      <c r="T21" s="67">
        <f t="shared" ref="T21:T84" si="8">R21*(1-$W$12)</f>
        <v>0</v>
      </c>
      <c r="U21" s="67">
        <f t="shared" ref="U21:U84" si="9">S21+U20*$W$10</f>
        <v>0.27431730632239021</v>
      </c>
      <c r="V21" s="67">
        <f t="shared" ref="V21:V84" si="10">U20*(1-$W$10)+T21</f>
        <v>1.2614254550355777E-2</v>
      </c>
      <c r="W21" s="100">
        <f t="shared" ref="W21:W84" si="11">V21*CH4_fraction*conv</f>
        <v>8.4095030335705166E-3</v>
      </c>
    </row>
    <row r="22" spans="2:23">
      <c r="B22" s="96">
        <f>Amnt_Deposited!B17</f>
        <v>2003</v>
      </c>
      <c r="C22" s="99">
        <f>Amnt_Deposited!H17</f>
        <v>0.90220125936599993</v>
      </c>
      <c r="D22" s="418">
        <f>Dry_Matter_Content!H9</f>
        <v>0.73</v>
      </c>
      <c r="E22" s="284">
        <f>MCF!R21</f>
        <v>1</v>
      </c>
      <c r="F22" s="67">
        <f t="shared" si="0"/>
        <v>9.8791037900576986E-2</v>
      </c>
      <c r="G22" s="67">
        <f t="shared" si="1"/>
        <v>9.8791037900576986E-2</v>
      </c>
      <c r="H22" s="67">
        <f t="shared" si="2"/>
        <v>0</v>
      </c>
      <c r="I22" s="67">
        <f t="shared" si="3"/>
        <v>0.33218276991184925</v>
      </c>
      <c r="J22" s="67">
        <f t="shared" si="4"/>
        <v>1.6922810007908833E-2</v>
      </c>
      <c r="K22" s="100">
        <f t="shared" si="6"/>
        <v>1.1281873338605888E-2</v>
      </c>
      <c r="N22" s="258"/>
      <c r="O22" s="96">
        <f>Amnt_Deposited!B17</f>
        <v>2003</v>
      </c>
      <c r="P22" s="99">
        <f>Amnt_Deposited!H17</f>
        <v>0.90220125936599993</v>
      </c>
      <c r="Q22" s="284">
        <f>MCF!R21</f>
        <v>1</v>
      </c>
      <c r="R22" s="67">
        <f t="shared" si="5"/>
        <v>0.10826415112391999</v>
      </c>
      <c r="S22" s="67">
        <f t="shared" si="7"/>
        <v>0.10826415112391999</v>
      </c>
      <c r="T22" s="67">
        <f t="shared" si="8"/>
        <v>0</v>
      </c>
      <c r="U22" s="67">
        <f t="shared" si="9"/>
        <v>0.36403591223216358</v>
      </c>
      <c r="V22" s="67">
        <f t="shared" si="10"/>
        <v>1.8545545214146666E-2</v>
      </c>
      <c r="W22" s="100">
        <f t="shared" si="11"/>
        <v>1.2363696809431109E-2</v>
      </c>
    </row>
    <row r="23" spans="2:23">
      <c r="B23" s="96">
        <f>Amnt_Deposited!B18</f>
        <v>2004</v>
      </c>
      <c r="C23" s="99">
        <f>Amnt_Deposited!H18</f>
        <v>0.91135660274999997</v>
      </c>
      <c r="D23" s="418">
        <f>Dry_Matter_Content!H10</f>
        <v>0.73</v>
      </c>
      <c r="E23" s="284">
        <f>MCF!R22</f>
        <v>1</v>
      </c>
      <c r="F23" s="67">
        <f t="shared" si="0"/>
        <v>9.9793548001124999E-2</v>
      </c>
      <c r="G23" s="67">
        <f t="shared" si="1"/>
        <v>9.9793548001124999E-2</v>
      </c>
      <c r="H23" s="67">
        <f t="shared" si="2"/>
        <v>0</v>
      </c>
      <c r="I23" s="67">
        <f t="shared" si="3"/>
        <v>0.40951870974617283</v>
      </c>
      <c r="J23" s="67">
        <f t="shared" si="4"/>
        <v>2.2457608166801427E-2</v>
      </c>
      <c r="K23" s="100">
        <f t="shared" si="6"/>
        <v>1.4971738777867618E-2</v>
      </c>
      <c r="N23" s="258"/>
      <c r="O23" s="96">
        <f>Amnt_Deposited!B18</f>
        <v>2004</v>
      </c>
      <c r="P23" s="99">
        <f>Amnt_Deposited!H18</f>
        <v>0.91135660274999997</v>
      </c>
      <c r="Q23" s="284">
        <f>MCF!R22</f>
        <v>1</v>
      </c>
      <c r="R23" s="67">
        <f t="shared" si="5"/>
        <v>0.10936279232999999</v>
      </c>
      <c r="S23" s="67">
        <f t="shared" si="7"/>
        <v>0.10936279232999999</v>
      </c>
      <c r="T23" s="67">
        <f t="shared" si="8"/>
        <v>0</v>
      </c>
      <c r="U23" s="67">
        <f t="shared" si="9"/>
        <v>0.44878762711909348</v>
      </c>
      <c r="V23" s="67">
        <f t="shared" si="10"/>
        <v>2.4611077443070058E-2</v>
      </c>
      <c r="W23" s="100">
        <f t="shared" si="11"/>
        <v>1.6407384962046703E-2</v>
      </c>
    </row>
    <row r="24" spans="2:23">
      <c r="B24" s="96">
        <f>Amnt_Deposited!B19</f>
        <v>2005</v>
      </c>
      <c r="C24" s="99">
        <f>Amnt_Deposited!H19</f>
        <v>0.93616953605999997</v>
      </c>
      <c r="D24" s="418">
        <f>Dry_Matter_Content!H11</f>
        <v>0.73</v>
      </c>
      <c r="E24" s="284">
        <f>MCF!R23</f>
        <v>1</v>
      </c>
      <c r="F24" s="67">
        <f t="shared" si="0"/>
        <v>0.10251056419856999</v>
      </c>
      <c r="G24" s="67">
        <f t="shared" si="1"/>
        <v>0.10251056419856999</v>
      </c>
      <c r="H24" s="67">
        <f t="shared" si="2"/>
        <v>0</v>
      </c>
      <c r="I24" s="67">
        <f t="shared" si="3"/>
        <v>0.48434327830175938</v>
      </c>
      <c r="J24" s="67">
        <f t="shared" si="4"/>
        <v>2.7685995642983456E-2</v>
      </c>
      <c r="K24" s="100">
        <f t="shared" si="6"/>
        <v>1.8457330428655636E-2</v>
      </c>
      <c r="N24" s="258"/>
      <c r="O24" s="96">
        <f>Amnt_Deposited!B19</f>
        <v>2005</v>
      </c>
      <c r="P24" s="99">
        <f>Amnt_Deposited!H19</f>
        <v>0.93616953605999997</v>
      </c>
      <c r="Q24" s="284">
        <f>MCF!R23</f>
        <v>1</v>
      </c>
      <c r="R24" s="67">
        <f t="shared" si="5"/>
        <v>0.1123403443272</v>
      </c>
      <c r="S24" s="67">
        <f t="shared" si="7"/>
        <v>0.1123403443272</v>
      </c>
      <c r="T24" s="67">
        <f t="shared" si="8"/>
        <v>0</v>
      </c>
      <c r="U24" s="67">
        <f t="shared" si="9"/>
        <v>0.53078715430329793</v>
      </c>
      <c r="V24" s="67">
        <f t="shared" si="10"/>
        <v>3.0340817142995566E-2</v>
      </c>
      <c r="W24" s="100">
        <f t="shared" si="11"/>
        <v>2.0227211428663711E-2</v>
      </c>
    </row>
    <row r="25" spans="2:23">
      <c r="B25" s="96">
        <f>Amnt_Deposited!B20</f>
        <v>2006</v>
      </c>
      <c r="C25" s="99">
        <f>Amnt_Deposited!H20</f>
        <v>0.95508482097600012</v>
      </c>
      <c r="D25" s="418">
        <f>Dry_Matter_Content!H12</f>
        <v>0.73</v>
      </c>
      <c r="E25" s="284">
        <f>MCF!R24</f>
        <v>1</v>
      </c>
      <c r="F25" s="67">
        <f t="shared" si="0"/>
        <v>0.104581787896872</v>
      </c>
      <c r="G25" s="67">
        <f t="shared" si="1"/>
        <v>0.104581787896872</v>
      </c>
      <c r="H25" s="67">
        <f t="shared" si="2"/>
        <v>0</v>
      </c>
      <c r="I25" s="67">
        <f t="shared" si="3"/>
        <v>0.55618046729841919</v>
      </c>
      <c r="J25" s="67">
        <f t="shared" si="4"/>
        <v>3.2744598900212162E-2</v>
      </c>
      <c r="K25" s="100">
        <f t="shared" si="6"/>
        <v>2.1829732600141441E-2</v>
      </c>
      <c r="N25" s="258"/>
      <c r="O25" s="96">
        <f>Amnt_Deposited!B20</f>
        <v>2006</v>
      </c>
      <c r="P25" s="99">
        <f>Amnt_Deposited!H20</f>
        <v>0.95508482097600012</v>
      </c>
      <c r="Q25" s="284">
        <f>MCF!R24</f>
        <v>1</v>
      </c>
      <c r="R25" s="67">
        <f t="shared" si="5"/>
        <v>0.11461017851712001</v>
      </c>
      <c r="S25" s="67">
        <f t="shared" si="7"/>
        <v>0.11461017851712001</v>
      </c>
      <c r="T25" s="67">
        <f t="shared" si="8"/>
        <v>0</v>
      </c>
      <c r="U25" s="67">
        <f t="shared" si="9"/>
        <v>0.60951284087497992</v>
      </c>
      <c r="V25" s="67">
        <f t="shared" si="10"/>
        <v>3.5884491945437982E-2</v>
      </c>
      <c r="W25" s="100">
        <f t="shared" si="11"/>
        <v>2.3922994630291988E-2</v>
      </c>
    </row>
    <row r="26" spans="2:23">
      <c r="B26" s="96">
        <f>Amnt_Deposited!B21</f>
        <v>2007</v>
      </c>
      <c r="C26" s="99">
        <f>Amnt_Deposited!H21</f>
        <v>0.97397006374799988</v>
      </c>
      <c r="D26" s="418">
        <f>Dry_Matter_Content!H13</f>
        <v>0.73</v>
      </c>
      <c r="E26" s="284">
        <f>MCF!R25</f>
        <v>1</v>
      </c>
      <c r="F26" s="67">
        <f t="shared" si="0"/>
        <v>0.10664972198040598</v>
      </c>
      <c r="G26" s="67">
        <f t="shared" si="1"/>
        <v>0.10664972198040598</v>
      </c>
      <c r="H26" s="67">
        <f t="shared" si="2"/>
        <v>0</v>
      </c>
      <c r="I26" s="67">
        <f t="shared" si="3"/>
        <v>0.62522895244185439</v>
      </c>
      <c r="J26" s="67">
        <f t="shared" si="4"/>
        <v>3.7601236836970774E-2</v>
      </c>
      <c r="K26" s="100">
        <f t="shared" si="6"/>
        <v>2.506749122464718E-2</v>
      </c>
      <c r="N26" s="258"/>
      <c r="O26" s="96">
        <f>Amnt_Deposited!B21</f>
        <v>2007</v>
      </c>
      <c r="P26" s="99">
        <f>Amnt_Deposited!H21</f>
        <v>0.97397006374799988</v>
      </c>
      <c r="Q26" s="284">
        <f>MCF!R25</f>
        <v>1</v>
      </c>
      <c r="R26" s="67">
        <f t="shared" si="5"/>
        <v>0.11687640764975998</v>
      </c>
      <c r="S26" s="67">
        <f t="shared" si="7"/>
        <v>0.11687640764975998</v>
      </c>
      <c r="T26" s="67">
        <f t="shared" si="8"/>
        <v>0</v>
      </c>
      <c r="U26" s="67">
        <f t="shared" si="9"/>
        <v>0.68518241363490895</v>
      </c>
      <c r="V26" s="67">
        <f t="shared" si="10"/>
        <v>4.1206834889830984E-2</v>
      </c>
      <c r="W26" s="100">
        <f t="shared" si="11"/>
        <v>2.7471223259887323E-2</v>
      </c>
    </row>
    <row r="27" spans="2:23">
      <c r="B27" s="96">
        <f>Amnt_Deposited!B22</f>
        <v>2008</v>
      </c>
      <c r="C27" s="99">
        <f>Amnt_Deposited!H22</f>
        <v>0.992708851068</v>
      </c>
      <c r="D27" s="418">
        <f>Dry_Matter_Content!H14</f>
        <v>0.73</v>
      </c>
      <c r="E27" s="284">
        <f>MCF!R26</f>
        <v>1</v>
      </c>
      <c r="F27" s="67">
        <f t="shared" si="0"/>
        <v>0.10870161919194599</v>
      </c>
      <c r="G27" s="67">
        <f t="shared" si="1"/>
        <v>0.10870161919194599</v>
      </c>
      <c r="H27" s="67">
        <f t="shared" si="2"/>
        <v>0</v>
      </c>
      <c r="I27" s="67">
        <f t="shared" si="3"/>
        <v>0.69166123047500105</v>
      </c>
      <c r="J27" s="67">
        <f t="shared" si="4"/>
        <v>4.2269341158799309E-2</v>
      </c>
      <c r="K27" s="100">
        <f t="shared" si="6"/>
        <v>2.817956077253287E-2</v>
      </c>
      <c r="N27" s="258"/>
      <c r="O27" s="96">
        <f>Amnt_Deposited!B22</f>
        <v>2008</v>
      </c>
      <c r="P27" s="99">
        <f>Amnt_Deposited!H22</f>
        <v>0.992708851068</v>
      </c>
      <c r="Q27" s="284">
        <f>MCF!R26</f>
        <v>1</v>
      </c>
      <c r="R27" s="67">
        <f t="shared" si="5"/>
        <v>0.11912506212816</v>
      </c>
      <c r="S27" s="67">
        <f t="shared" si="7"/>
        <v>0.11912506212816</v>
      </c>
      <c r="T27" s="67">
        <f t="shared" si="8"/>
        <v>0</v>
      </c>
      <c r="U27" s="67">
        <f t="shared" si="9"/>
        <v>0.75798491010959024</v>
      </c>
      <c r="V27" s="67">
        <f t="shared" si="10"/>
        <v>4.6322565653478698E-2</v>
      </c>
      <c r="W27" s="100">
        <f t="shared" si="11"/>
        <v>3.0881710435652465E-2</v>
      </c>
    </row>
    <row r="28" spans="2:23">
      <c r="B28" s="96">
        <f>Amnt_Deposited!B23</f>
        <v>2009</v>
      </c>
      <c r="C28" s="99">
        <f>Amnt_Deposited!H23</f>
        <v>1.011160360386</v>
      </c>
      <c r="D28" s="418">
        <f>Dry_Matter_Content!H15</f>
        <v>0.73</v>
      </c>
      <c r="E28" s="284">
        <f>MCF!R27</f>
        <v>1</v>
      </c>
      <c r="F28" s="67">
        <f t="shared" si="0"/>
        <v>0.110722059462267</v>
      </c>
      <c r="G28" s="67">
        <f t="shared" si="1"/>
        <v>0.110722059462267</v>
      </c>
      <c r="H28" s="67">
        <f t="shared" si="2"/>
        <v>0</v>
      </c>
      <c r="I28" s="67">
        <f t="shared" si="3"/>
        <v>0.75562271622570165</v>
      </c>
      <c r="J28" s="67">
        <f t="shared" si="4"/>
        <v>4.676057371156634E-2</v>
      </c>
      <c r="K28" s="100">
        <f t="shared" si="6"/>
        <v>3.1173715807710892E-2</v>
      </c>
      <c r="N28" s="258"/>
      <c r="O28" s="96">
        <f>Amnt_Deposited!B23</f>
        <v>2009</v>
      </c>
      <c r="P28" s="99">
        <f>Amnt_Deposited!H23</f>
        <v>1.011160360386</v>
      </c>
      <c r="Q28" s="284">
        <f>MCF!R27</f>
        <v>1</v>
      </c>
      <c r="R28" s="67">
        <f t="shared" si="5"/>
        <v>0.12133924324631999</v>
      </c>
      <c r="S28" s="67">
        <f t="shared" si="7"/>
        <v>0.12133924324631999</v>
      </c>
      <c r="T28" s="67">
        <f t="shared" si="8"/>
        <v>0</v>
      </c>
      <c r="U28" s="67">
        <f t="shared" si="9"/>
        <v>0.8280796890144676</v>
      </c>
      <c r="V28" s="67">
        <f t="shared" si="10"/>
        <v>5.1244464341442565E-2</v>
      </c>
      <c r="W28" s="100">
        <f t="shared" si="11"/>
        <v>3.4162976227628372E-2</v>
      </c>
    </row>
    <row r="29" spans="2:23">
      <c r="B29" s="96">
        <f>Amnt_Deposited!B24</f>
        <v>2010</v>
      </c>
      <c r="C29" s="99">
        <f>Amnt_Deposited!H24</f>
        <v>1.1766756751200003</v>
      </c>
      <c r="D29" s="418">
        <f>Dry_Matter_Content!H16</f>
        <v>0.73</v>
      </c>
      <c r="E29" s="284">
        <f>MCF!R28</f>
        <v>1</v>
      </c>
      <c r="F29" s="67">
        <f t="shared" si="0"/>
        <v>0.12884598642564002</v>
      </c>
      <c r="G29" s="67">
        <f t="shared" si="1"/>
        <v>0.12884598642564002</v>
      </c>
      <c r="H29" s="67">
        <f t="shared" si="2"/>
        <v>0</v>
      </c>
      <c r="I29" s="67">
        <f t="shared" si="3"/>
        <v>0.83338393721503035</v>
      </c>
      <c r="J29" s="67">
        <f t="shared" si="4"/>
        <v>5.1084765436311325E-2</v>
      </c>
      <c r="K29" s="100">
        <f t="shared" si="6"/>
        <v>3.4056510290874212E-2</v>
      </c>
      <c r="O29" s="96">
        <f>Amnt_Deposited!B24</f>
        <v>2010</v>
      </c>
      <c r="P29" s="99">
        <f>Amnt_Deposited!H24</f>
        <v>1.1766756751200003</v>
      </c>
      <c r="Q29" s="284">
        <f>MCF!R28</f>
        <v>1</v>
      </c>
      <c r="R29" s="67">
        <f t="shared" si="5"/>
        <v>0.14120108101440002</v>
      </c>
      <c r="S29" s="67">
        <f t="shared" si="7"/>
        <v>0.14120108101440002</v>
      </c>
      <c r="T29" s="67">
        <f t="shared" si="8"/>
        <v>0</v>
      </c>
      <c r="U29" s="67">
        <f t="shared" si="9"/>
        <v>0.91329746544112911</v>
      </c>
      <c r="V29" s="67">
        <f t="shared" si="10"/>
        <v>5.5983304587738446E-2</v>
      </c>
      <c r="W29" s="100">
        <f t="shared" si="11"/>
        <v>3.7322203058492293E-2</v>
      </c>
    </row>
    <row r="30" spans="2:23">
      <c r="B30" s="96">
        <f>Amnt_Deposited!B25</f>
        <v>2011</v>
      </c>
      <c r="C30" s="99">
        <f>Amnt_Deposited!H25</f>
        <v>1.2171105233099999</v>
      </c>
      <c r="D30" s="418">
        <f>Dry_Matter_Content!H17</f>
        <v>0.73</v>
      </c>
      <c r="E30" s="284">
        <f>MCF!R29</f>
        <v>1</v>
      </c>
      <c r="F30" s="67">
        <f t="shared" si="0"/>
        <v>0.13327360230244498</v>
      </c>
      <c r="G30" s="67">
        <f t="shared" si="1"/>
        <v>0.13327360230244498</v>
      </c>
      <c r="H30" s="67">
        <f t="shared" si="2"/>
        <v>0</v>
      </c>
      <c r="I30" s="67">
        <f t="shared" si="3"/>
        <v>0.91031563497062606</v>
      </c>
      <c r="J30" s="67">
        <f t="shared" si="4"/>
        <v>5.6341904546849238E-2</v>
      </c>
      <c r="K30" s="100">
        <f t="shared" si="6"/>
        <v>3.7561269697899489E-2</v>
      </c>
      <c r="O30" s="96">
        <f>Amnt_Deposited!B25</f>
        <v>2011</v>
      </c>
      <c r="P30" s="99">
        <f>Amnt_Deposited!H25</f>
        <v>1.2171105233099999</v>
      </c>
      <c r="Q30" s="284">
        <f>MCF!R29</f>
        <v>1</v>
      </c>
      <c r="R30" s="67">
        <f t="shared" si="5"/>
        <v>0.14605326279719999</v>
      </c>
      <c r="S30" s="67">
        <f t="shared" si="7"/>
        <v>0.14605326279719999</v>
      </c>
      <c r="T30" s="67">
        <f t="shared" si="8"/>
        <v>0</v>
      </c>
      <c r="U30" s="67">
        <f t="shared" si="9"/>
        <v>0.99760617531027518</v>
      </c>
      <c r="V30" s="67">
        <f t="shared" si="10"/>
        <v>6.1744552928053954E-2</v>
      </c>
      <c r="W30" s="100">
        <f t="shared" si="11"/>
        <v>4.1163035285369298E-2</v>
      </c>
    </row>
    <row r="31" spans="2:23">
      <c r="B31" s="96">
        <f>Amnt_Deposited!B26</f>
        <v>2012</v>
      </c>
      <c r="C31" s="99">
        <f>Amnt_Deposited!H26</f>
        <v>1.2495447730260001</v>
      </c>
      <c r="D31" s="418">
        <f>Dry_Matter_Content!H18</f>
        <v>0.73</v>
      </c>
      <c r="E31" s="284">
        <f>MCF!R30</f>
        <v>1</v>
      </c>
      <c r="F31" s="67">
        <f t="shared" si="0"/>
        <v>0.13682515264634701</v>
      </c>
      <c r="G31" s="67">
        <f t="shared" si="1"/>
        <v>0.13682515264634701</v>
      </c>
      <c r="H31" s="67">
        <f t="shared" si="2"/>
        <v>0</v>
      </c>
      <c r="I31" s="67">
        <f t="shared" si="3"/>
        <v>0.98559782485671787</v>
      </c>
      <c r="J31" s="67">
        <f t="shared" si="4"/>
        <v>6.1542962760255199E-2</v>
      </c>
      <c r="K31" s="100">
        <f t="shared" si="6"/>
        <v>4.1028641840170132E-2</v>
      </c>
      <c r="O31" s="96">
        <f>Amnt_Deposited!B26</f>
        <v>2012</v>
      </c>
      <c r="P31" s="99">
        <f>Amnt_Deposited!H26</f>
        <v>1.2495447730260001</v>
      </c>
      <c r="Q31" s="284">
        <f>MCF!R30</f>
        <v>1</v>
      </c>
      <c r="R31" s="67">
        <f t="shared" si="5"/>
        <v>0.14994537276312001</v>
      </c>
      <c r="S31" s="67">
        <f t="shared" si="7"/>
        <v>0.14994537276312001</v>
      </c>
      <c r="T31" s="67">
        <f t="shared" si="8"/>
        <v>0</v>
      </c>
      <c r="U31" s="67">
        <f t="shared" si="9"/>
        <v>1.0801072053224305</v>
      </c>
      <c r="V31" s="67">
        <f t="shared" si="10"/>
        <v>6.74443427509646E-2</v>
      </c>
      <c r="W31" s="100">
        <f t="shared" si="11"/>
        <v>4.4962895167309731E-2</v>
      </c>
    </row>
    <row r="32" spans="2:23">
      <c r="B32" s="96">
        <f>Amnt_Deposited!B27</f>
        <v>2013</v>
      </c>
      <c r="C32" s="99">
        <f>Amnt_Deposited!H27</f>
        <v>1.2826699920540001</v>
      </c>
      <c r="D32" s="418">
        <f>Dry_Matter_Content!H19</f>
        <v>0.73</v>
      </c>
      <c r="E32" s="284">
        <f>MCF!R31</f>
        <v>1</v>
      </c>
      <c r="F32" s="67">
        <f t="shared" si="0"/>
        <v>0.14045236412991299</v>
      </c>
      <c r="G32" s="67">
        <f t="shared" si="1"/>
        <v>0.14045236412991299</v>
      </c>
      <c r="H32" s="67">
        <f t="shared" si="2"/>
        <v>0</v>
      </c>
      <c r="I32" s="67">
        <f t="shared" si="3"/>
        <v>1.059417684939062</v>
      </c>
      <c r="J32" s="67">
        <f t="shared" si="4"/>
        <v>6.6632504047568916E-2</v>
      </c>
      <c r="K32" s="100">
        <f t="shared" si="6"/>
        <v>4.4421669365045942E-2</v>
      </c>
      <c r="O32" s="96">
        <f>Amnt_Deposited!B27</f>
        <v>2013</v>
      </c>
      <c r="P32" s="99">
        <f>Amnt_Deposited!H27</f>
        <v>1.2826699920540001</v>
      </c>
      <c r="Q32" s="284">
        <f>MCF!R31</f>
        <v>1</v>
      </c>
      <c r="R32" s="67">
        <f t="shared" si="5"/>
        <v>0.15392039904648</v>
      </c>
      <c r="S32" s="67">
        <f t="shared" si="7"/>
        <v>0.15392039904648</v>
      </c>
      <c r="T32" s="67">
        <f t="shared" si="8"/>
        <v>0</v>
      </c>
      <c r="U32" s="67">
        <f t="shared" si="9"/>
        <v>1.1610056821249992</v>
      </c>
      <c r="V32" s="67">
        <f t="shared" si="10"/>
        <v>7.3021922243911144E-2</v>
      </c>
      <c r="W32" s="100">
        <f t="shared" si="11"/>
        <v>4.8681281495940761E-2</v>
      </c>
    </row>
    <row r="33" spans="2:23">
      <c r="B33" s="96">
        <f>Amnt_Deposited!B28</f>
        <v>2014</v>
      </c>
      <c r="C33" s="99">
        <f>Amnt_Deposited!H28</f>
        <v>1.3151680813259998</v>
      </c>
      <c r="D33" s="418">
        <f>Dry_Matter_Content!H20</f>
        <v>0.73</v>
      </c>
      <c r="E33" s="284">
        <f>MCF!R32</f>
        <v>1</v>
      </c>
      <c r="F33" s="67">
        <f t="shared" si="0"/>
        <v>0.14401090490519697</v>
      </c>
      <c r="G33" s="67">
        <f t="shared" si="1"/>
        <v>0.14401090490519697</v>
      </c>
      <c r="H33" s="67">
        <f t="shared" si="2"/>
        <v>0</v>
      </c>
      <c r="I33" s="67">
        <f t="shared" si="3"/>
        <v>1.1318054070414454</v>
      </c>
      <c r="J33" s="67">
        <f t="shared" si="4"/>
        <v>7.1623182802813573E-2</v>
      </c>
      <c r="K33" s="100">
        <f t="shared" si="6"/>
        <v>4.7748788535209044E-2</v>
      </c>
      <c r="O33" s="96">
        <f>Amnt_Deposited!B28</f>
        <v>2014</v>
      </c>
      <c r="P33" s="99">
        <f>Amnt_Deposited!H28</f>
        <v>1.3151680813259998</v>
      </c>
      <c r="Q33" s="284">
        <f>MCF!R32</f>
        <v>1</v>
      </c>
      <c r="R33" s="67">
        <f t="shared" si="5"/>
        <v>0.15782016975911997</v>
      </c>
      <c r="S33" s="67">
        <f t="shared" si="7"/>
        <v>0.15782016975911997</v>
      </c>
      <c r="T33" s="67">
        <f t="shared" si="8"/>
        <v>0</v>
      </c>
      <c r="U33" s="67">
        <f t="shared" si="9"/>
        <v>1.2403346926481591</v>
      </c>
      <c r="V33" s="67">
        <f t="shared" si="10"/>
        <v>7.8491159235960062E-2</v>
      </c>
      <c r="W33" s="100">
        <f t="shared" si="11"/>
        <v>5.2327439490640039E-2</v>
      </c>
    </row>
    <row r="34" spans="2:23">
      <c r="B34" s="96">
        <f>Amnt_Deposited!B29</f>
        <v>2015</v>
      </c>
      <c r="C34" s="99">
        <f>Amnt_Deposited!H29</f>
        <v>1.347745031226</v>
      </c>
      <c r="D34" s="418">
        <f>Dry_Matter_Content!H21</f>
        <v>0.73</v>
      </c>
      <c r="E34" s="284">
        <f>MCF!R33</f>
        <v>1</v>
      </c>
      <c r="F34" s="67">
        <f t="shared" si="0"/>
        <v>0.14757808091924698</v>
      </c>
      <c r="G34" s="67">
        <f t="shared" si="1"/>
        <v>0.14757808091924698</v>
      </c>
      <c r="H34" s="67">
        <f t="shared" si="2"/>
        <v>0</v>
      </c>
      <c r="I34" s="67">
        <f t="shared" si="3"/>
        <v>1.2028664477808271</v>
      </c>
      <c r="J34" s="67">
        <f t="shared" si="4"/>
        <v>7.6517040179865478E-2</v>
      </c>
      <c r="K34" s="100">
        <f t="shared" si="6"/>
        <v>5.1011360119910316E-2</v>
      </c>
      <c r="O34" s="96">
        <f>Amnt_Deposited!B29</f>
        <v>2015</v>
      </c>
      <c r="P34" s="99">
        <f>Amnt_Deposited!H29</f>
        <v>1.347745031226</v>
      </c>
      <c r="Q34" s="284">
        <f>MCF!R33</f>
        <v>1</v>
      </c>
      <c r="R34" s="67">
        <f t="shared" si="5"/>
        <v>0.16172940374712</v>
      </c>
      <c r="S34" s="67">
        <f t="shared" si="7"/>
        <v>0.16172940374712</v>
      </c>
      <c r="T34" s="67">
        <f t="shared" si="8"/>
        <v>0</v>
      </c>
      <c r="U34" s="67">
        <f t="shared" si="9"/>
        <v>1.3182098057872074</v>
      </c>
      <c r="V34" s="67">
        <f t="shared" si="10"/>
        <v>8.3854290608071744E-2</v>
      </c>
      <c r="W34" s="100">
        <f t="shared" si="11"/>
        <v>5.5902860405381158E-2</v>
      </c>
    </row>
    <row r="35" spans="2:23">
      <c r="B35" s="96">
        <f>Amnt_Deposited!B30</f>
        <v>2016</v>
      </c>
      <c r="C35" s="99">
        <f>Amnt_Deposited!H30</f>
        <v>1.3800910321440001</v>
      </c>
      <c r="D35" s="418">
        <f>Dry_Matter_Content!H22</f>
        <v>0.73</v>
      </c>
      <c r="E35" s="284">
        <f>MCF!R34</f>
        <v>1</v>
      </c>
      <c r="F35" s="67">
        <f t="shared" si="0"/>
        <v>0.15111996801976801</v>
      </c>
      <c r="G35" s="67">
        <f t="shared" si="1"/>
        <v>0.15111996801976801</v>
      </c>
      <c r="H35" s="67">
        <f t="shared" si="2"/>
        <v>0</v>
      </c>
      <c r="I35" s="67">
        <f t="shared" si="3"/>
        <v>1.2726652101028324</v>
      </c>
      <c r="J35" s="67">
        <f t="shared" si="4"/>
        <v>8.1321205697762869E-2</v>
      </c>
      <c r="K35" s="100">
        <f t="shared" si="6"/>
        <v>5.4214137131841908E-2</v>
      </c>
      <c r="O35" s="96">
        <f>Amnt_Deposited!B30</f>
        <v>2016</v>
      </c>
      <c r="P35" s="99">
        <f>Amnt_Deposited!H30</f>
        <v>1.3800910321440001</v>
      </c>
      <c r="Q35" s="284">
        <f>MCF!R34</f>
        <v>1</v>
      </c>
      <c r="R35" s="67">
        <f t="shared" si="5"/>
        <v>0.16561092385727999</v>
      </c>
      <c r="S35" s="67">
        <f t="shared" si="7"/>
        <v>0.16561092385727999</v>
      </c>
      <c r="T35" s="67">
        <f t="shared" si="8"/>
        <v>0</v>
      </c>
      <c r="U35" s="67">
        <f t="shared" si="9"/>
        <v>1.3947016001126926</v>
      </c>
      <c r="V35" s="67">
        <f t="shared" si="10"/>
        <v>8.9119129531794891E-2</v>
      </c>
      <c r="W35" s="100">
        <f t="shared" si="11"/>
        <v>5.9412753021196592E-2</v>
      </c>
    </row>
    <row r="36" spans="2:23">
      <c r="B36" s="96">
        <f>Amnt_Deposited!B31</f>
        <v>2017</v>
      </c>
      <c r="C36" s="99">
        <f>Amnt_Deposited!H31</f>
        <v>1.361114841739455</v>
      </c>
      <c r="D36" s="418">
        <f>Dry_Matter_Content!H23</f>
        <v>0.73</v>
      </c>
      <c r="E36" s="284">
        <f>MCF!R35</f>
        <v>1</v>
      </c>
      <c r="F36" s="67">
        <f t="shared" si="0"/>
        <v>0.1490420751704703</v>
      </c>
      <c r="G36" s="67">
        <f t="shared" si="1"/>
        <v>0.1490420751704703</v>
      </c>
      <c r="H36" s="67">
        <f t="shared" si="2"/>
        <v>0</v>
      </c>
      <c r="I36" s="67">
        <f t="shared" si="3"/>
        <v>1.3356672518796566</v>
      </c>
      <c r="J36" s="67">
        <f t="shared" si="4"/>
        <v>8.604003339364627E-2</v>
      </c>
      <c r="K36" s="100">
        <f t="shared" si="6"/>
        <v>5.7360022262430845E-2</v>
      </c>
      <c r="O36" s="96">
        <f>Amnt_Deposited!B31</f>
        <v>2017</v>
      </c>
      <c r="P36" s="99">
        <f>Amnt_Deposited!H31</f>
        <v>1.361114841739455</v>
      </c>
      <c r="Q36" s="284">
        <f>MCF!R35</f>
        <v>1</v>
      </c>
      <c r="R36" s="67">
        <f t="shared" si="5"/>
        <v>0.16333378100873458</v>
      </c>
      <c r="S36" s="67">
        <f t="shared" si="7"/>
        <v>0.16333378100873458</v>
      </c>
      <c r="T36" s="67">
        <f t="shared" si="8"/>
        <v>0</v>
      </c>
      <c r="U36" s="67">
        <f t="shared" si="9"/>
        <v>1.4637449335667463</v>
      </c>
      <c r="V36" s="67">
        <f t="shared" si="10"/>
        <v>9.4290447554680815E-2</v>
      </c>
      <c r="W36" s="100">
        <f t="shared" si="11"/>
        <v>6.286029836978721E-2</v>
      </c>
    </row>
    <row r="37" spans="2:23">
      <c r="B37" s="96">
        <f>Amnt_Deposited!B32</f>
        <v>2018</v>
      </c>
      <c r="C37" s="99">
        <f>Amnt_Deposited!H32</f>
        <v>1.4298337281109541</v>
      </c>
      <c r="D37" s="418">
        <f>Dry_Matter_Content!H24</f>
        <v>0.73</v>
      </c>
      <c r="E37" s="284">
        <f>MCF!R36</f>
        <v>1</v>
      </c>
      <c r="F37" s="67">
        <f t="shared" si="0"/>
        <v>0.15656679322814948</v>
      </c>
      <c r="G37" s="67">
        <f t="shared" si="1"/>
        <v>0.15656679322814948</v>
      </c>
      <c r="H37" s="67">
        <f t="shared" si="2"/>
        <v>0</v>
      </c>
      <c r="I37" s="67">
        <f t="shared" si="3"/>
        <v>1.4019346843315028</v>
      </c>
      <c r="J37" s="67">
        <f t="shared" si="4"/>
        <v>9.0299360776303211E-2</v>
      </c>
      <c r="K37" s="100">
        <f t="shared" si="6"/>
        <v>6.0199573850868805E-2</v>
      </c>
      <c r="O37" s="96">
        <f>Amnt_Deposited!B32</f>
        <v>2018</v>
      </c>
      <c r="P37" s="99">
        <f>Amnt_Deposited!H32</f>
        <v>1.4298337281109541</v>
      </c>
      <c r="Q37" s="284">
        <f>MCF!R36</f>
        <v>1</v>
      </c>
      <c r="R37" s="67">
        <f t="shared" si="5"/>
        <v>0.17158004737331448</v>
      </c>
      <c r="S37" s="67">
        <f t="shared" si="7"/>
        <v>0.17158004737331448</v>
      </c>
      <c r="T37" s="67">
        <f t="shared" si="8"/>
        <v>0</v>
      </c>
      <c r="U37" s="67">
        <f t="shared" si="9"/>
        <v>1.5363667773495915</v>
      </c>
      <c r="V37" s="67">
        <f t="shared" si="10"/>
        <v>9.8958203590469224E-2</v>
      </c>
      <c r="W37" s="100">
        <f t="shared" si="11"/>
        <v>6.5972135726979478E-2</v>
      </c>
    </row>
    <row r="38" spans="2:23">
      <c r="B38" s="96">
        <f>Amnt_Deposited!B33</f>
        <v>2019</v>
      </c>
      <c r="C38" s="99">
        <f>Amnt_Deposited!H33</f>
        <v>1.5007194349106543</v>
      </c>
      <c r="D38" s="418">
        <f>Dry_Matter_Content!H25</f>
        <v>0.73</v>
      </c>
      <c r="E38" s="284">
        <f>MCF!R37</f>
        <v>1</v>
      </c>
      <c r="F38" s="67">
        <f t="shared" si="0"/>
        <v>0.16432877812271662</v>
      </c>
      <c r="G38" s="67">
        <f t="shared" si="1"/>
        <v>0.16432877812271662</v>
      </c>
      <c r="H38" s="67">
        <f t="shared" si="2"/>
        <v>0</v>
      </c>
      <c r="I38" s="67">
        <f t="shared" si="3"/>
        <v>1.4714840137052061</v>
      </c>
      <c r="J38" s="67">
        <f t="shared" si="4"/>
        <v>9.4779448749013132E-2</v>
      </c>
      <c r="K38" s="100">
        <f t="shared" si="6"/>
        <v>6.318629916600875E-2</v>
      </c>
      <c r="O38" s="96">
        <f>Amnt_Deposited!B33</f>
        <v>2019</v>
      </c>
      <c r="P38" s="99">
        <f>Amnt_Deposited!H33</f>
        <v>1.5007194349106543</v>
      </c>
      <c r="Q38" s="284">
        <f>MCF!R37</f>
        <v>1</v>
      </c>
      <c r="R38" s="67">
        <f t="shared" si="5"/>
        <v>0.1800863321892785</v>
      </c>
      <c r="S38" s="67">
        <f t="shared" si="7"/>
        <v>0.1800863321892785</v>
      </c>
      <c r="T38" s="67">
        <f t="shared" si="8"/>
        <v>0</v>
      </c>
      <c r="U38" s="67">
        <f t="shared" si="9"/>
        <v>1.6125852204988556</v>
      </c>
      <c r="V38" s="67">
        <f t="shared" si="10"/>
        <v>0.10386788904001436</v>
      </c>
      <c r="W38" s="100">
        <f t="shared" si="11"/>
        <v>6.9245259360009567E-2</v>
      </c>
    </row>
    <row r="39" spans="2:23">
      <c r="B39" s="96">
        <f>Amnt_Deposited!B34</f>
        <v>2020</v>
      </c>
      <c r="C39" s="99">
        <f>Amnt_Deposited!H34</f>
        <v>1.5737987751961087</v>
      </c>
      <c r="D39" s="418">
        <f>Dry_Matter_Content!H26</f>
        <v>0.73</v>
      </c>
      <c r="E39" s="284">
        <f>MCF!R38</f>
        <v>1</v>
      </c>
      <c r="F39" s="67">
        <f t="shared" si="0"/>
        <v>0.1723309658839739</v>
      </c>
      <c r="G39" s="67">
        <f t="shared" si="1"/>
        <v>0.1723309658839739</v>
      </c>
      <c r="H39" s="67">
        <f t="shared" si="2"/>
        <v>0</v>
      </c>
      <c r="I39" s="67">
        <f t="shared" si="3"/>
        <v>1.5443335663531079</v>
      </c>
      <c r="J39" s="67">
        <f t="shared" si="4"/>
        <v>9.9481413236072236E-2</v>
      </c>
      <c r="K39" s="100">
        <f t="shared" si="6"/>
        <v>6.6320942157381491E-2</v>
      </c>
      <c r="O39" s="96">
        <f>Amnt_Deposited!B34</f>
        <v>2020</v>
      </c>
      <c r="P39" s="99">
        <f>Amnt_Deposited!H34</f>
        <v>1.5737987751961087</v>
      </c>
      <c r="Q39" s="284">
        <f>MCF!R38</f>
        <v>1</v>
      </c>
      <c r="R39" s="67">
        <f t="shared" si="5"/>
        <v>0.18885585302353303</v>
      </c>
      <c r="S39" s="67">
        <f t="shared" si="7"/>
        <v>0.18885585302353303</v>
      </c>
      <c r="T39" s="67">
        <f t="shared" si="8"/>
        <v>0</v>
      </c>
      <c r="U39" s="67">
        <f t="shared" si="9"/>
        <v>1.692420346688337</v>
      </c>
      <c r="V39" s="67">
        <f t="shared" si="10"/>
        <v>0.10902072683405174</v>
      </c>
      <c r="W39" s="100">
        <f t="shared" si="11"/>
        <v>7.2680484556034486E-2</v>
      </c>
    </row>
    <row r="40" spans="2:23">
      <c r="B40" s="96">
        <f>Amnt_Deposited!B35</f>
        <v>2021</v>
      </c>
      <c r="C40" s="99">
        <f>Amnt_Deposited!H35</f>
        <v>1.6490952378610388</v>
      </c>
      <c r="D40" s="418">
        <f>Dry_Matter_Content!H27</f>
        <v>0.73</v>
      </c>
      <c r="E40" s="284">
        <f>MCF!R39</f>
        <v>1</v>
      </c>
      <c r="F40" s="67">
        <f t="shared" si="0"/>
        <v>0.18057592854578375</v>
      </c>
      <c r="G40" s="67">
        <f t="shared" si="1"/>
        <v>0.18057592854578375</v>
      </c>
      <c r="H40" s="67">
        <f t="shared" si="2"/>
        <v>0</v>
      </c>
      <c r="I40" s="67">
        <f t="shared" si="3"/>
        <v>1.6205030016867343</v>
      </c>
      <c r="J40" s="67">
        <f t="shared" si="4"/>
        <v>0.10440649321215739</v>
      </c>
      <c r="K40" s="100">
        <f t="shared" si="6"/>
        <v>6.9604328808104923E-2</v>
      </c>
      <c r="O40" s="96">
        <f>Amnt_Deposited!B35</f>
        <v>2021</v>
      </c>
      <c r="P40" s="99">
        <f>Amnt_Deposited!H35</f>
        <v>1.6490952378610388</v>
      </c>
      <c r="Q40" s="284">
        <f>MCF!R39</f>
        <v>1</v>
      </c>
      <c r="R40" s="67">
        <f t="shared" si="5"/>
        <v>0.19789142854332464</v>
      </c>
      <c r="S40" s="67">
        <f t="shared" si="7"/>
        <v>0.19789142854332464</v>
      </c>
      <c r="T40" s="67">
        <f t="shared" si="8"/>
        <v>0</v>
      </c>
      <c r="U40" s="67">
        <f t="shared" si="9"/>
        <v>1.7758937004786124</v>
      </c>
      <c r="V40" s="67">
        <f t="shared" si="10"/>
        <v>0.11441807475304917</v>
      </c>
      <c r="W40" s="100">
        <f t="shared" si="11"/>
        <v>7.6278716502032773E-2</v>
      </c>
    </row>
    <row r="41" spans="2:23">
      <c r="B41" s="96">
        <f>Amnt_Deposited!B36</f>
        <v>2022</v>
      </c>
      <c r="C41" s="99">
        <f>Amnt_Deposited!H36</f>
        <v>1.7266285292862338</v>
      </c>
      <c r="D41" s="418">
        <f>Dry_Matter_Content!H28</f>
        <v>0.73</v>
      </c>
      <c r="E41" s="284">
        <f>MCF!R40</f>
        <v>1</v>
      </c>
      <c r="F41" s="67">
        <f t="shared" si="0"/>
        <v>0.18906582395684257</v>
      </c>
      <c r="G41" s="67">
        <f t="shared" si="1"/>
        <v>0.18906582395684257</v>
      </c>
      <c r="H41" s="67">
        <f t="shared" si="2"/>
        <v>0</v>
      </c>
      <c r="I41" s="67">
        <f t="shared" si="3"/>
        <v>1.7000128078685921</v>
      </c>
      <c r="J41" s="67">
        <f t="shared" si="4"/>
        <v>0.10955601777498478</v>
      </c>
      <c r="K41" s="100">
        <f t="shared" si="6"/>
        <v>7.303734518332318E-2</v>
      </c>
      <c r="O41" s="96">
        <f>Amnt_Deposited!B36</f>
        <v>2022</v>
      </c>
      <c r="P41" s="99">
        <f>Amnt_Deposited!H36</f>
        <v>1.7266285292862338</v>
      </c>
      <c r="Q41" s="284">
        <f>MCF!R40</f>
        <v>1</v>
      </c>
      <c r="R41" s="67">
        <f t="shared" si="5"/>
        <v>0.20719542351434805</v>
      </c>
      <c r="S41" s="67">
        <f t="shared" si="7"/>
        <v>0.20719542351434805</v>
      </c>
      <c r="T41" s="67">
        <f t="shared" si="8"/>
        <v>0</v>
      </c>
      <c r="U41" s="67">
        <f t="shared" si="9"/>
        <v>1.8630277346505115</v>
      </c>
      <c r="V41" s="67">
        <f t="shared" si="10"/>
        <v>0.12006138934244902</v>
      </c>
      <c r="W41" s="100">
        <f t="shared" si="11"/>
        <v>8.0040926228299336E-2</v>
      </c>
    </row>
    <row r="42" spans="2:23">
      <c r="B42" s="96">
        <f>Amnt_Deposited!B37</f>
        <v>2023</v>
      </c>
      <c r="C42" s="99">
        <f>Amnt_Deposited!H37</f>
        <v>1.8064140716477357</v>
      </c>
      <c r="D42" s="418">
        <f>Dry_Matter_Content!H29</f>
        <v>0.73</v>
      </c>
      <c r="E42" s="284">
        <f>MCF!R41</f>
        <v>1</v>
      </c>
      <c r="F42" s="67">
        <f t="shared" si="0"/>
        <v>0.19780234084542705</v>
      </c>
      <c r="G42" s="67">
        <f t="shared" si="1"/>
        <v>0.19780234084542705</v>
      </c>
      <c r="H42" s="67">
        <f t="shared" si="2"/>
        <v>0</v>
      </c>
      <c r="I42" s="67">
        <f t="shared" si="3"/>
        <v>1.7828837766630605</v>
      </c>
      <c r="J42" s="67">
        <f t="shared" si="4"/>
        <v>0.11493137205095859</v>
      </c>
      <c r="K42" s="100">
        <f t="shared" si="6"/>
        <v>7.6620914700639059E-2</v>
      </c>
      <c r="O42" s="96">
        <f>Amnt_Deposited!B37</f>
        <v>2023</v>
      </c>
      <c r="P42" s="99">
        <f>Amnt_Deposited!H37</f>
        <v>1.8064140716477357</v>
      </c>
      <c r="Q42" s="284">
        <f>MCF!R41</f>
        <v>1</v>
      </c>
      <c r="R42" s="67">
        <f t="shared" si="5"/>
        <v>0.21676968859772827</v>
      </c>
      <c r="S42" s="67">
        <f t="shared" si="7"/>
        <v>0.21676968859772827</v>
      </c>
      <c r="T42" s="67">
        <f t="shared" si="8"/>
        <v>0</v>
      </c>
      <c r="U42" s="67">
        <f t="shared" si="9"/>
        <v>1.9538452346992443</v>
      </c>
      <c r="V42" s="67">
        <f t="shared" si="10"/>
        <v>0.1259521885489957</v>
      </c>
      <c r="W42" s="100">
        <f t="shared" si="11"/>
        <v>8.3968125699330459E-2</v>
      </c>
    </row>
    <row r="43" spans="2:23">
      <c r="B43" s="96">
        <f>Amnt_Deposited!B38</f>
        <v>2024</v>
      </c>
      <c r="C43" s="99">
        <f>Amnt_Deposited!H38</f>
        <v>1.8884624541853281</v>
      </c>
      <c r="D43" s="418">
        <f>Dry_Matter_Content!H30</f>
        <v>0.73</v>
      </c>
      <c r="E43" s="284">
        <f>MCF!R42</f>
        <v>1</v>
      </c>
      <c r="F43" s="67">
        <f t="shared" si="0"/>
        <v>0.20678663873329342</v>
      </c>
      <c r="G43" s="67">
        <f t="shared" si="1"/>
        <v>0.20678663873329342</v>
      </c>
      <c r="H43" s="67">
        <f t="shared" si="2"/>
        <v>0</v>
      </c>
      <c r="I43" s="67">
        <f t="shared" si="3"/>
        <v>1.8691364537045081</v>
      </c>
      <c r="J43" s="67">
        <f t="shared" si="4"/>
        <v>0.12053396169184596</v>
      </c>
      <c r="K43" s="100">
        <f t="shared" si="6"/>
        <v>8.0355974461230634E-2</v>
      </c>
      <c r="O43" s="96">
        <f>Amnt_Deposited!B38</f>
        <v>2024</v>
      </c>
      <c r="P43" s="99">
        <f>Amnt_Deposited!H38</f>
        <v>1.8884624541853281</v>
      </c>
      <c r="Q43" s="284">
        <f>MCF!R42</f>
        <v>1</v>
      </c>
      <c r="R43" s="67">
        <f t="shared" si="5"/>
        <v>0.22661549450223936</v>
      </c>
      <c r="S43" s="67">
        <f t="shared" si="7"/>
        <v>0.22661549450223936</v>
      </c>
      <c r="T43" s="67">
        <f t="shared" si="8"/>
        <v>0</v>
      </c>
      <c r="U43" s="67">
        <f t="shared" si="9"/>
        <v>2.0483687163885018</v>
      </c>
      <c r="V43" s="67">
        <f t="shared" si="10"/>
        <v>0.13209201281298188</v>
      </c>
      <c r="W43" s="100">
        <f t="shared" si="11"/>
        <v>8.8061341875321247E-2</v>
      </c>
    </row>
    <row r="44" spans="2:23">
      <c r="B44" s="96">
        <f>Amnt_Deposited!B39</f>
        <v>2025</v>
      </c>
      <c r="C44" s="99">
        <f>Amnt_Deposited!H39</f>
        <v>1.9727788334313321</v>
      </c>
      <c r="D44" s="418">
        <f>Dry_Matter_Content!H31</f>
        <v>0.73</v>
      </c>
      <c r="E44" s="284">
        <f>MCF!R43</f>
        <v>1</v>
      </c>
      <c r="F44" s="67">
        <f t="shared" si="0"/>
        <v>0.21601928226073086</v>
      </c>
      <c r="G44" s="67">
        <f t="shared" si="1"/>
        <v>0.21601928226073086</v>
      </c>
      <c r="H44" s="67">
        <f t="shared" si="2"/>
        <v>0</v>
      </c>
      <c r="I44" s="67">
        <f t="shared" si="3"/>
        <v>1.9587905602557347</v>
      </c>
      <c r="J44" s="67">
        <f t="shared" si="4"/>
        <v>0.12636517570950415</v>
      </c>
      <c r="K44" s="100">
        <f t="shared" si="6"/>
        <v>8.4243450473002759E-2</v>
      </c>
      <c r="O44" s="96">
        <f>Amnt_Deposited!B39</f>
        <v>2025</v>
      </c>
      <c r="P44" s="99">
        <f>Amnt_Deposited!H39</f>
        <v>1.9727788334313321</v>
      </c>
      <c r="Q44" s="284">
        <f>MCF!R43</f>
        <v>1</v>
      </c>
      <c r="R44" s="67">
        <f t="shared" si="5"/>
        <v>0.23673346001175985</v>
      </c>
      <c r="S44" s="67">
        <f t="shared" si="7"/>
        <v>0.23673346001175985</v>
      </c>
      <c r="T44" s="67">
        <f t="shared" si="8"/>
        <v>0</v>
      </c>
      <c r="U44" s="67">
        <f t="shared" si="9"/>
        <v>2.1466197920610788</v>
      </c>
      <c r="V44" s="67">
        <f t="shared" si="10"/>
        <v>0.13848238433918261</v>
      </c>
      <c r="W44" s="100">
        <f t="shared" si="11"/>
        <v>9.2321589559455075E-2</v>
      </c>
    </row>
    <row r="45" spans="2:23">
      <c r="B45" s="96">
        <f>Amnt_Deposited!B40</f>
        <v>2026</v>
      </c>
      <c r="C45" s="99">
        <f>Amnt_Deposited!H40</f>
        <v>2.0593622780723919</v>
      </c>
      <c r="D45" s="418">
        <f>Dry_Matter_Content!H32</f>
        <v>0.73</v>
      </c>
      <c r="E45" s="284">
        <f>MCF!R44</f>
        <v>1</v>
      </c>
      <c r="F45" s="67">
        <f t="shared" si="0"/>
        <v>0.2255001694489269</v>
      </c>
      <c r="G45" s="67">
        <f t="shared" si="1"/>
        <v>0.2255001694489269</v>
      </c>
      <c r="H45" s="67">
        <f t="shared" si="2"/>
        <v>0</v>
      </c>
      <c r="I45" s="67">
        <f t="shared" si="3"/>
        <v>2.0518643823214839</v>
      </c>
      <c r="J45" s="67">
        <f t="shared" si="4"/>
        <v>0.13242634738317768</v>
      </c>
      <c r="K45" s="100">
        <f t="shared" si="6"/>
        <v>8.8284231588785123E-2</v>
      </c>
      <c r="O45" s="96">
        <f>Amnt_Deposited!B40</f>
        <v>2026</v>
      </c>
      <c r="P45" s="99">
        <f>Amnt_Deposited!H40</f>
        <v>2.0593622780723919</v>
      </c>
      <c r="Q45" s="284">
        <f>MCF!R44</f>
        <v>1</v>
      </c>
      <c r="R45" s="67">
        <f t="shared" si="5"/>
        <v>0.24712347336868701</v>
      </c>
      <c r="S45" s="67">
        <f t="shared" si="7"/>
        <v>0.24712347336868701</v>
      </c>
      <c r="T45" s="67">
        <f t="shared" si="8"/>
        <v>0</v>
      </c>
      <c r="U45" s="67">
        <f t="shared" si="9"/>
        <v>2.2486185011742288</v>
      </c>
      <c r="V45" s="67">
        <f t="shared" si="10"/>
        <v>0.14512476425553716</v>
      </c>
      <c r="W45" s="100">
        <f t="shared" si="11"/>
        <v>9.6749842837024772E-2</v>
      </c>
    </row>
    <row r="46" spans="2:23">
      <c r="B46" s="96">
        <f>Amnt_Deposited!B41</f>
        <v>2027</v>
      </c>
      <c r="C46" s="99">
        <f>Amnt_Deposited!H41</f>
        <v>2.1482050537632595</v>
      </c>
      <c r="D46" s="418">
        <f>Dry_Matter_Content!H33</f>
        <v>0.73</v>
      </c>
      <c r="E46" s="284">
        <f>MCF!R45</f>
        <v>1</v>
      </c>
      <c r="F46" s="67">
        <f t="shared" si="0"/>
        <v>0.2352284533870769</v>
      </c>
      <c r="G46" s="67">
        <f t="shared" si="1"/>
        <v>0.2352284533870769</v>
      </c>
      <c r="H46" s="67">
        <f t="shared" si="2"/>
        <v>0</v>
      </c>
      <c r="I46" s="67">
        <f t="shared" si="3"/>
        <v>2.1483741227487645</v>
      </c>
      <c r="J46" s="67">
        <f t="shared" si="4"/>
        <v>0.13871871295979646</v>
      </c>
      <c r="K46" s="100">
        <f t="shared" si="6"/>
        <v>9.2479141973197634E-2</v>
      </c>
      <c r="O46" s="96">
        <f>Amnt_Deposited!B41</f>
        <v>2027</v>
      </c>
      <c r="P46" s="99">
        <f>Amnt_Deposited!H41</f>
        <v>2.1482050537632595</v>
      </c>
      <c r="Q46" s="284">
        <f>MCF!R45</f>
        <v>1</v>
      </c>
      <c r="R46" s="67">
        <f t="shared" si="5"/>
        <v>0.25778460645159113</v>
      </c>
      <c r="S46" s="67">
        <f t="shared" si="7"/>
        <v>0.25778460645159113</v>
      </c>
      <c r="T46" s="67">
        <f t="shared" si="8"/>
        <v>0</v>
      </c>
      <c r="U46" s="67">
        <f t="shared" si="9"/>
        <v>2.3543826002726185</v>
      </c>
      <c r="V46" s="67">
        <f t="shared" si="10"/>
        <v>0.15202050735320158</v>
      </c>
      <c r="W46" s="100">
        <f t="shared" si="11"/>
        <v>0.10134700490213439</v>
      </c>
    </row>
    <row r="47" spans="2:23">
      <c r="B47" s="96">
        <f>Amnt_Deposited!B42</f>
        <v>2028</v>
      </c>
      <c r="C47" s="99">
        <f>Amnt_Deposited!H42</f>
        <v>2.2392918428295747</v>
      </c>
      <c r="D47" s="418">
        <f>Dry_Matter_Content!H34</f>
        <v>0.73</v>
      </c>
      <c r="E47" s="284">
        <f>MCF!R46</f>
        <v>1</v>
      </c>
      <c r="F47" s="67">
        <f t="shared" si="0"/>
        <v>0.24520245678983843</v>
      </c>
      <c r="G47" s="67">
        <f t="shared" si="1"/>
        <v>0.24520245678983843</v>
      </c>
      <c r="H47" s="67">
        <f t="shared" si="2"/>
        <v>0</v>
      </c>
      <c r="I47" s="67">
        <f t="shared" si="3"/>
        <v>2.2483332116866492</v>
      </c>
      <c r="J47" s="67">
        <f t="shared" si="4"/>
        <v>0.14524336785195335</v>
      </c>
      <c r="K47" s="100">
        <f t="shared" si="6"/>
        <v>9.6828911901302231E-2</v>
      </c>
      <c r="O47" s="96">
        <f>Amnt_Deposited!B42</f>
        <v>2028</v>
      </c>
      <c r="P47" s="99">
        <f>Amnt_Deposited!H42</f>
        <v>2.2392918428295747</v>
      </c>
      <c r="Q47" s="284">
        <f>MCF!R46</f>
        <v>1</v>
      </c>
      <c r="R47" s="67">
        <f t="shared" si="5"/>
        <v>0.26871502113954898</v>
      </c>
      <c r="S47" s="67">
        <f t="shared" si="7"/>
        <v>0.26871502113954898</v>
      </c>
      <c r="T47" s="67">
        <f t="shared" si="8"/>
        <v>0</v>
      </c>
      <c r="U47" s="67">
        <f t="shared" si="9"/>
        <v>2.4639268073278351</v>
      </c>
      <c r="V47" s="67">
        <f t="shared" si="10"/>
        <v>0.15917081408433245</v>
      </c>
      <c r="W47" s="100">
        <f t="shared" si="11"/>
        <v>0.10611387605622163</v>
      </c>
    </row>
    <row r="48" spans="2:23">
      <c r="B48" s="96">
        <f>Amnt_Deposited!B43</f>
        <v>2029</v>
      </c>
      <c r="C48" s="99">
        <f>Amnt_Deposited!H43</f>
        <v>2.3325988933839494</v>
      </c>
      <c r="D48" s="418">
        <f>Dry_Matter_Content!H35</f>
        <v>0.73</v>
      </c>
      <c r="E48" s="284">
        <f>MCF!R47</f>
        <v>1</v>
      </c>
      <c r="F48" s="67">
        <f t="shared" si="0"/>
        <v>0.25541957882554245</v>
      </c>
      <c r="G48" s="67">
        <f t="shared" si="1"/>
        <v>0.25541957882554245</v>
      </c>
      <c r="H48" s="67">
        <f t="shared" si="2"/>
        <v>0</v>
      </c>
      <c r="I48" s="67">
        <f t="shared" si="3"/>
        <v>2.3517515704914662</v>
      </c>
      <c r="J48" s="67">
        <f t="shared" si="4"/>
        <v>0.15200122002072533</v>
      </c>
      <c r="K48" s="100">
        <f t="shared" si="6"/>
        <v>0.10133414668048354</v>
      </c>
      <c r="O48" s="96">
        <f>Amnt_Deposited!B43</f>
        <v>2029</v>
      </c>
      <c r="P48" s="99">
        <f>Amnt_Deposited!H43</f>
        <v>2.3325988933839494</v>
      </c>
      <c r="Q48" s="284">
        <f>MCF!R47</f>
        <v>1</v>
      </c>
      <c r="R48" s="67">
        <f t="shared" si="5"/>
        <v>0.27991186720607392</v>
      </c>
      <c r="S48" s="67">
        <f t="shared" si="7"/>
        <v>0.27991186720607392</v>
      </c>
      <c r="T48" s="67">
        <f t="shared" si="8"/>
        <v>0</v>
      </c>
      <c r="U48" s="67">
        <f t="shared" si="9"/>
        <v>2.5772619950591413</v>
      </c>
      <c r="V48" s="67">
        <f t="shared" si="10"/>
        <v>0.16657667947476751</v>
      </c>
      <c r="W48" s="100">
        <f t="shared" si="11"/>
        <v>0.111051119649845</v>
      </c>
    </row>
    <row r="49" spans="2:23">
      <c r="B49" s="96">
        <f>Amnt_Deposited!B44</f>
        <v>2030</v>
      </c>
      <c r="C49" s="99">
        <f>Amnt_Deposited!H44</f>
        <v>2.429809272</v>
      </c>
      <c r="D49" s="418">
        <f>Dry_Matter_Content!H36</f>
        <v>0.73</v>
      </c>
      <c r="E49" s="284">
        <f>MCF!R48</f>
        <v>1</v>
      </c>
      <c r="F49" s="67">
        <f t="shared" si="0"/>
        <v>0.26606411528399998</v>
      </c>
      <c r="G49" s="67">
        <f t="shared" si="1"/>
        <v>0.26606411528399998</v>
      </c>
      <c r="H49" s="67">
        <f t="shared" si="2"/>
        <v>0</v>
      </c>
      <c r="I49" s="67">
        <f t="shared" si="3"/>
        <v>2.4588227455643512</v>
      </c>
      <c r="J49" s="67">
        <f t="shared" si="4"/>
        <v>0.15899294021111504</v>
      </c>
      <c r="K49" s="100">
        <f t="shared" si="6"/>
        <v>0.10599529347407669</v>
      </c>
      <c r="O49" s="96">
        <f>Amnt_Deposited!B44</f>
        <v>2030</v>
      </c>
      <c r="P49" s="99">
        <f>Amnt_Deposited!H44</f>
        <v>2.429809272</v>
      </c>
      <c r="Q49" s="284">
        <f>MCF!R48</f>
        <v>1</v>
      </c>
      <c r="R49" s="67">
        <f t="shared" si="5"/>
        <v>0.29157711263999997</v>
      </c>
      <c r="S49" s="67">
        <f t="shared" si="7"/>
        <v>0.29157711263999997</v>
      </c>
      <c r="T49" s="67">
        <f t="shared" si="8"/>
        <v>0</v>
      </c>
      <c r="U49" s="67">
        <f t="shared" si="9"/>
        <v>2.6946002691116178</v>
      </c>
      <c r="V49" s="67">
        <f t="shared" si="10"/>
        <v>0.17423883858752337</v>
      </c>
      <c r="W49" s="100">
        <f t="shared" si="11"/>
        <v>0.11615922572501558</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2.292591132208377</v>
      </c>
      <c r="J50" s="67">
        <f t="shared" si="4"/>
        <v>0.16623161335597425</v>
      </c>
      <c r="K50" s="100">
        <f t="shared" si="6"/>
        <v>0.11082107557064949</v>
      </c>
      <c r="O50" s="96">
        <f>Amnt_Deposited!B45</f>
        <v>2031</v>
      </c>
      <c r="P50" s="99">
        <f>Amnt_Deposited!H45</f>
        <v>0</v>
      </c>
      <c r="Q50" s="284">
        <f>MCF!R49</f>
        <v>1</v>
      </c>
      <c r="R50" s="67">
        <f t="shared" si="5"/>
        <v>0</v>
      </c>
      <c r="S50" s="67">
        <f t="shared" si="7"/>
        <v>0</v>
      </c>
      <c r="T50" s="67">
        <f t="shared" si="8"/>
        <v>0</v>
      </c>
      <c r="U50" s="67">
        <f t="shared" si="9"/>
        <v>2.5124286380365777</v>
      </c>
      <c r="V50" s="67">
        <f t="shared" si="10"/>
        <v>0.18217163107504028</v>
      </c>
      <c r="W50" s="100">
        <f t="shared" si="11"/>
        <v>0.12144775405002685</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2.1375978032422713</v>
      </c>
      <c r="J51" s="67">
        <f t="shared" si="4"/>
        <v>0.15499332896610549</v>
      </c>
      <c r="K51" s="100">
        <f t="shared" si="6"/>
        <v>0.10332888597740365</v>
      </c>
      <c r="O51" s="96">
        <f>Amnt_Deposited!B46</f>
        <v>2032</v>
      </c>
      <c r="P51" s="99">
        <f>Amnt_Deposited!H46</f>
        <v>0</v>
      </c>
      <c r="Q51" s="284">
        <f>MCF!R50</f>
        <v>1</v>
      </c>
      <c r="R51" s="67">
        <f t="shared" ref="R51:R82" si="13">P51*$W$6*DOCF*Q51</f>
        <v>0</v>
      </c>
      <c r="S51" s="67">
        <f t="shared" si="7"/>
        <v>0</v>
      </c>
      <c r="T51" s="67">
        <f t="shared" si="8"/>
        <v>0</v>
      </c>
      <c r="U51" s="67">
        <f t="shared" si="9"/>
        <v>2.3425729350600237</v>
      </c>
      <c r="V51" s="67">
        <f t="shared" si="10"/>
        <v>0.16985570297655397</v>
      </c>
      <c r="W51" s="100">
        <f t="shared" si="11"/>
        <v>0.11323713531770264</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1.9930829811876249</v>
      </c>
      <c r="J52" s="67">
        <f t="shared" si="4"/>
        <v>0.14451482205464633</v>
      </c>
      <c r="K52" s="100">
        <f t="shared" si="6"/>
        <v>9.6343214703097549E-2</v>
      </c>
      <c r="O52" s="96">
        <f>Amnt_Deposited!B47</f>
        <v>2033</v>
      </c>
      <c r="P52" s="99">
        <f>Amnt_Deposited!H47</f>
        <v>0</v>
      </c>
      <c r="Q52" s="284">
        <f>MCF!R51</f>
        <v>1</v>
      </c>
      <c r="R52" s="67">
        <f t="shared" si="13"/>
        <v>0</v>
      </c>
      <c r="S52" s="67">
        <f t="shared" si="7"/>
        <v>0</v>
      </c>
      <c r="T52" s="67">
        <f t="shared" si="8"/>
        <v>0</v>
      </c>
      <c r="U52" s="67">
        <f t="shared" si="9"/>
        <v>2.1842005273289042</v>
      </c>
      <c r="V52" s="67">
        <f t="shared" si="10"/>
        <v>0.1583724077311193</v>
      </c>
      <c r="W52" s="100">
        <f t="shared" si="11"/>
        <v>0.10558160515407952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1.858338254219065</v>
      </c>
      <c r="J53" s="67">
        <f t="shared" si="4"/>
        <v>0.13474472696856007</v>
      </c>
      <c r="K53" s="100">
        <f t="shared" si="6"/>
        <v>8.982981797904005E-2</v>
      </c>
      <c r="O53" s="96">
        <f>Amnt_Deposited!B48</f>
        <v>2034</v>
      </c>
      <c r="P53" s="99">
        <f>Amnt_Deposited!H48</f>
        <v>0</v>
      </c>
      <c r="Q53" s="284">
        <f>MCF!R52</f>
        <v>1</v>
      </c>
      <c r="R53" s="67">
        <f t="shared" si="13"/>
        <v>0</v>
      </c>
      <c r="S53" s="67">
        <f t="shared" si="7"/>
        <v>0</v>
      </c>
      <c r="T53" s="67">
        <f t="shared" si="8"/>
        <v>0</v>
      </c>
      <c r="U53" s="67">
        <f t="shared" si="9"/>
        <v>2.0365350731167835</v>
      </c>
      <c r="V53" s="67">
        <f t="shared" si="10"/>
        <v>0.14766545421212066</v>
      </c>
      <c r="W53" s="100">
        <f t="shared" si="11"/>
        <v>9.8443636141413771E-2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1.7327031035286651</v>
      </c>
      <c r="J54" s="67">
        <f t="shared" si="4"/>
        <v>0.12563515069039979</v>
      </c>
      <c r="K54" s="100">
        <f t="shared" si="6"/>
        <v>8.3756767126933196E-2</v>
      </c>
      <c r="O54" s="96">
        <f>Amnt_Deposited!B49</f>
        <v>2035</v>
      </c>
      <c r="P54" s="99">
        <f>Amnt_Deposited!H49</f>
        <v>0</v>
      </c>
      <c r="Q54" s="284">
        <f>MCF!R53</f>
        <v>1</v>
      </c>
      <c r="R54" s="67">
        <f t="shared" si="13"/>
        <v>0</v>
      </c>
      <c r="S54" s="67">
        <f t="shared" si="7"/>
        <v>0</v>
      </c>
      <c r="T54" s="67">
        <f t="shared" si="8"/>
        <v>0</v>
      </c>
      <c r="U54" s="67">
        <f t="shared" si="9"/>
        <v>1.8988527161957975</v>
      </c>
      <c r="V54" s="67">
        <f t="shared" si="10"/>
        <v>0.13768235692098607</v>
      </c>
      <c r="W54" s="100">
        <f t="shared" si="11"/>
        <v>9.1788237947324047E-2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1.6155616654619838</v>
      </c>
      <c r="J55" s="67">
        <f t="shared" si="4"/>
        <v>0.11714143806668129</v>
      </c>
      <c r="K55" s="100">
        <f t="shared" si="6"/>
        <v>7.8094292044454186E-2</v>
      </c>
      <c r="O55" s="96">
        <f>Amnt_Deposited!B50</f>
        <v>2036</v>
      </c>
      <c r="P55" s="99">
        <f>Amnt_Deposited!H50</f>
        <v>0</v>
      </c>
      <c r="Q55" s="284">
        <f>MCF!R54</f>
        <v>1</v>
      </c>
      <c r="R55" s="67">
        <f t="shared" si="13"/>
        <v>0</v>
      </c>
      <c r="S55" s="67">
        <f t="shared" si="7"/>
        <v>0</v>
      </c>
      <c r="T55" s="67">
        <f t="shared" si="8"/>
        <v>0</v>
      </c>
      <c r="U55" s="67">
        <f t="shared" si="9"/>
        <v>1.7704785374925851</v>
      </c>
      <c r="V55" s="67">
        <f t="shared" si="10"/>
        <v>0.12837417870321238</v>
      </c>
      <c r="W55" s="100">
        <f t="shared" si="11"/>
        <v>8.5582785802141584E-2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1.5063397125537148</v>
      </c>
      <c r="J56" s="67">
        <f t="shared" si="4"/>
        <v>0.10922195290826903</v>
      </c>
      <c r="K56" s="100">
        <f t="shared" si="6"/>
        <v>7.2814635272179351E-2</v>
      </c>
      <c r="O56" s="96">
        <f>Amnt_Deposited!B51</f>
        <v>2037</v>
      </c>
      <c r="P56" s="99">
        <f>Amnt_Deposited!H51</f>
        <v>0</v>
      </c>
      <c r="Q56" s="284">
        <f>MCF!R55</f>
        <v>1</v>
      </c>
      <c r="R56" s="67">
        <f t="shared" si="13"/>
        <v>0</v>
      </c>
      <c r="S56" s="67">
        <f t="shared" si="7"/>
        <v>0</v>
      </c>
      <c r="T56" s="67">
        <f t="shared" si="8"/>
        <v>0</v>
      </c>
      <c r="U56" s="67">
        <f t="shared" si="9"/>
        <v>1.6507832466342081</v>
      </c>
      <c r="V56" s="67">
        <f t="shared" si="10"/>
        <v>0.11969529085837702</v>
      </c>
      <c r="W56" s="100">
        <f t="shared" si="11"/>
        <v>7.9796860572251341E-2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1.4045018386639863</v>
      </c>
      <c r="J57" s="67">
        <f t="shared" si="4"/>
        <v>0.10183787388972855</v>
      </c>
      <c r="K57" s="100">
        <f t="shared" si="6"/>
        <v>6.7891915926485691E-2</v>
      </c>
      <c r="O57" s="96">
        <f>Amnt_Deposited!B52</f>
        <v>2038</v>
      </c>
      <c r="P57" s="99">
        <f>Amnt_Deposited!H52</f>
        <v>0</v>
      </c>
      <c r="Q57" s="284">
        <f>MCF!R56</f>
        <v>1</v>
      </c>
      <c r="R57" s="67">
        <f t="shared" si="13"/>
        <v>0</v>
      </c>
      <c r="S57" s="67">
        <f t="shared" si="7"/>
        <v>0</v>
      </c>
      <c r="T57" s="67">
        <f t="shared" si="8"/>
        <v>0</v>
      </c>
      <c r="U57" s="67">
        <f t="shared" si="9"/>
        <v>1.5391800971660123</v>
      </c>
      <c r="V57" s="67">
        <f t="shared" si="10"/>
        <v>0.11160314946819568</v>
      </c>
      <c r="W57" s="100">
        <f t="shared" si="11"/>
        <v>7.4402099645463779E-2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1.309548834416842</v>
      </c>
      <c r="J58" s="67">
        <f t="shared" si="4"/>
        <v>9.4953004247144243E-2</v>
      </c>
      <c r="K58" s="100">
        <f t="shared" si="6"/>
        <v>6.3302002831429491E-2</v>
      </c>
      <c r="O58" s="96">
        <f>Amnt_Deposited!B53</f>
        <v>2039</v>
      </c>
      <c r="P58" s="99">
        <f>Amnt_Deposited!H53</f>
        <v>0</v>
      </c>
      <c r="Q58" s="284">
        <f>MCF!R57</f>
        <v>1</v>
      </c>
      <c r="R58" s="67">
        <f t="shared" si="13"/>
        <v>0</v>
      </c>
      <c r="S58" s="67">
        <f t="shared" si="7"/>
        <v>0</v>
      </c>
      <c r="T58" s="67">
        <f t="shared" si="8"/>
        <v>0</v>
      </c>
      <c r="U58" s="67">
        <f t="shared" si="9"/>
        <v>1.4351220103198268</v>
      </c>
      <c r="V58" s="67">
        <f t="shared" si="10"/>
        <v>0.10405808684618546</v>
      </c>
      <c r="W58" s="100">
        <f t="shared" si="11"/>
        <v>6.9372057897456971E-2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1.2210152400753014</v>
      </c>
      <c r="J59" s="67">
        <f t="shared" si="4"/>
        <v>8.8533594341540539E-2</v>
      </c>
      <c r="K59" s="100">
        <f t="shared" si="6"/>
        <v>5.9022396227693688E-2</v>
      </c>
      <c r="O59" s="96">
        <f>Amnt_Deposited!B54</f>
        <v>2040</v>
      </c>
      <c r="P59" s="99">
        <f>Amnt_Deposited!H54</f>
        <v>0</v>
      </c>
      <c r="Q59" s="284">
        <f>MCF!R58</f>
        <v>1</v>
      </c>
      <c r="R59" s="67">
        <f t="shared" si="13"/>
        <v>0</v>
      </c>
      <c r="S59" s="67">
        <f t="shared" si="7"/>
        <v>0</v>
      </c>
      <c r="T59" s="67">
        <f t="shared" si="8"/>
        <v>0</v>
      </c>
      <c r="U59" s="67">
        <f t="shared" si="9"/>
        <v>1.338098893233207</v>
      </c>
      <c r="V59" s="67">
        <f t="shared" si="10"/>
        <v>9.7023117086619773E-2</v>
      </c>
      <c r="W59" s="100">
        <f t="shared" si="11"/>
        <v>6.4682078057746506E-2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1.1384670638571888</v>
      </c>
      <c r="J60" s="67">
        <f t="shared" si="4"/>
        <v>8.2548176218112626E-2</v>
      </c>
      <c r="K60" s="100">
        <f t="shared" si="6"/>
        <v>5.5032117478741746E-2</v>
      </c>
      <c r="O60" s="96">
        <f>Amnt_Deposited!B55</f>
        <v>2041</v>
      </c>
      <c r="P60" s="99">
        <f>Amnt_Deposited!H55</f>
        <v>0</v>
      </c>
      <c r="Q60" s="284">
        <f>MCF!R59</f>
        <v>1</v>
      </c>
      <c r="R60" s="67">
        <f t="shared" si="13"/>
        <v>0</v>
      </c>
      <c r="S60" s="67">
        <f t="shared" si="7"/>
        <v>0</v>
      </c>
      <c r="T60" s="67">
        <f t="shared" si="8"/>
        <v>0</v>
      </c>
      <c r="U60" s="67">
        <f t="shared" si="9"/>
        <v>1.2476351384736315</v>
      </c>
      <c r="V60" s="67">
        <f t="shared" si="10"/>
        <v>9.0463754759575479E-2</v>
      </c>
      <c r="W60" s="100">
        <f t="shared" si="11"/>
        <v>6.0309169839716986E-2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1.0614996545069133</v>
      </c>
      <c r="J61" s="67">
        <f t="shared" si="4"/>
        <v>7.6967409350275393E-2</v>
      </c>
      <c r="K61" s="100">
        <f t="shared" si="6"/>
        <v>5.1311606233516924E-2</v>
      </c>
      <c r="O61" s="96">
        <f>Amnt_Deposited!B56</f>
        <v>2042</v>
      </c>
      <c r="P61" s="99">
        <f>Amnt_Deposited!H56</f>
        <v>0</v>
      </c>
      <c r="Q61" s="284">
        <f>MCF!R60</f>
        <v>1</v>
      </c>
      <c r="R61" s="67">
        <f t="shared" si="13"/>
        <v>0</v>
      </c>
      <c r="S61" s="67">
        <f t="shared" si="7"/>
        <v>0</v>
      </c>
      <c r="T61" s="67">
        <f t="shared" si="8"/>
        <v>0</v>
      </c>
      <c r="U61" s="67">
        <f t="shared" si="9"/>
        <v>1.1632872926103159</v>
      </c>
      <c r="V61" s="67">
        <f t="shared" si="10"/>
        <v>8.4347845863315493E-2</v>
      </c>
      <c r="W61" s="100">
        <f t="shared" si="11"/>
        <v>5.6231897242210324E-2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0.98973571769454527</v>
      </c>
      <c r="J62" s="67">
        <f t="shared" si="4"/>
        <v>7.1763936812368062E-2</v>
      </c>
      <c r="K62" s="100">
        <f t="shared" si="6"/>
        <v>4.7842624541578706E-2</v>
      </c>
      <c r="O62" s="96">
        <f>Amnt_Deposited!B57</f>
        <v>2043</v>
      </c>
      <c r="P62" s="99">
        <f>Amnt_Deposited!H57</f>
        <v>0</v>
      </c>
      <c r="Q62" s="284">
        <f>MCF!R61</f>
        <v>1</v>
      </c>
      <c r="R62" s="67">
        <f t="shared" si="13"/>
        <v>0</v>
      </c>
      <c r="S62" s="67">
        <f t="shared" si="7"/>
        <v>0</v>
      </c>
      <c r="T62" s="67">
        <f t="shared" si="8"/>
        <v>0</v>
      </c>
      <c r="U62" s="67">
        <f t="shared" si="9"/>
        <v>1.0846418824049811</v>
      </c>
      <c r="V62" s="67">
        <f t="shared" si="10"/>
        <v>7.8645410205334873E-2</v>
      </c>
      <c r="W62" s="100">
        <f t="shared" si="11"/>
        <v>5.2430273470223249E-2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0.92282346651857228</v>
      </c>
      <c r="J63" s="67">
        <f t="shared" si="4"/>
        <v>6.6912251175972964E-2</v>
      </c>
      <c r="K63" s="100">
        <f t="shared" si="6"/>
        <v>4.4608167450648641E-2</v>
      </c>
      <c r="O63" s="96">
        <f>Amnt_Deposited!B58</f>
        <v>2044</v>
      </c>
      <c r="P63" s="99">
        <f>Amnt_Deposited!H58</f>
        <v>0</v>
      </c>
      <c r="Q63" s="284">
        <f>MCF!R62</f>
        <v>1</v>
      </c>
      <c r="R63" s="67">
        <f t="shared" si="13"/>
        <v>0</v>
      </c>
      <c r="S63" s="67">
        <f t="shared" si="7"/>
        <v>0</v>
      </c>
      <c r="T63" s="67">
        <f t="shared" si="8"/>
        <v>0</v>
      </c>
      <c r="U63" s="67">
        <f t="shared" si="9"/>
        <v>1.0113133879655587</v>
      </c>
      <c r="V63" s="67">
        <f t="shared" si="10"/>
        <v>7.3328494439422423E-2</v>
      </c>
      <c r="W63" s="100">
        <f t="shared" si="11"/>
        <v>4.8885662959614946E-2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0.86043489704610054</v>
      </c>
      <c r="J64" s="67">
        <f t="shared" si="4"/>
        <v>6.2388569472471712E-2</v>
      </c>
      <c r="K64" s="100">
        <f t="shared" si="6"/>
        <v>4.159237964831447E-2</v>
      </c>
      <c r="O64" s="96">
        <f>Amnt_Deposited!B59</f>
        <v>2045</v>
      </c>
      <c r="P64" s="99">
        <f>Amnt_Deposited!H59</f>
        <v>0</v>
      </c>
      <c r="Q64" s="284">
        <f>MCF!R63</f>
        <v>1</v>
      </c>
      <c r="R64" s="67">
        <f t="shared" si="13"/>
        <v>0</v>
      </c>
      <c r="S64" s="67">
        <f t="shared" si="7"/>
        <v>0</v>
      </c>
      <c r="T64" s="67">
        <f t="shared" si="8"/>
        <v>0</v>
      </c>
      <c r="U64" s="67">
        <f t="shared" si="9"/>
        <v>0.9429423529272335</v>
      </c>
      <c r="V64" s="67">
        <f t="shared" si="10"/>
        <v>6.8371035038325159E-2</v>
      </c>
      <c r="W64" s="100">
        <f t="shared" si="11"/>
        <v>4.5580690025550104E-2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0.80226418043719505</v>
      </c>
      <c r="J65" s="67">
        <f t="shared" si="4"/>
        <v>5.8170716608905527E-2</v>
      </c>
      <c r="K65" s="100">
        <f t="shared" si="6"/>
        <v>3.8780477739270347E-2</v>
      </c>
      <c r="O65" s="96">
        <f>Amnt_Deposited!B60</f>
        <v>2046</v>
      </c>
      <c r="P65" s="99">
        <f>Amnt_Deposited!H60</f>
        <v>0</v>
      </c>
      <c r="Q65" s="284">
        <f>MCF!R64</f>
        <v>1</v>
      </c>
      <c r="R65" s="67">
        <f t="shared" si="13"/>
        <v>0</v>
      </c>
      <c r="S65" s="67">
        <f t="shared" si="7"/>
        <v>0</v>
      </c>
      <c r="T65" s="67">
        <f t="shared" si="8"/>
        <v>0</v>
      </c>
      <c r="U65" s="67">
        <f t="shared" si="9"/>
        <v>0.87919362239692611</v>
      </c>
      <c r="V65" s="67">
        <f t="shared" si="10"/>
        <v>6.3748730530307426E-2</v>
      </c>
      <c r="W65" s="100">
        <f t="shared" si="11"/>
        <v>4.2499153686871613E-2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0.74802616377155118</v>
      </c>
      <c r="J66" s="67">
        <f t="shared" si="4"/>
        <v>5.4238016665643818E-2</v>
      </c>
      <c r="K66" s="100">
        <f t="shared" si="6"/>
        <v>3.6158677777095874E-2</v>
      </c>
      <c r="O66" s="96">
        <f>Amnt_Deposited!B61</f>
        <v>2047</v>
      </c>
      <c r="P66" s="99">
        <f>Amnt_Deposited!H61</f>
        <v>0</v>
      </c>
      <c r="Q66" s="284">
        <f>MCF!R65</f>
        <v>1</v>
      </c>
      <c r="R66" s="67">
        <f t="shared" si="13"/>
        <v>0</v>
      </c>
      <c r="S66" s="67">
        <f t="shared" si="7"/>
        <v>0</v>
      </c>
      <c r="T66" s="67">
        <f t="shared" si="8"/>
        <v>0</v>
      </c>
      <c r="U66" s="67">
        <f t="shared" si="9"/>
        <v>0.81975470002361783</v>
      </c>
      <c r="V66" s="67">
        <f t="shared" si="10"/>
        <v>5.9438922373308299E-2</v>
      </c>
      <c r="W66" s="100">
        <f t="shared" si="11"/>
        <v>3.9625948248872195E-2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0.69745497222854902</v>
      </c>
      <c r="J67" s="67">
        <f t="shared" si="4"/>
        <v>5.0571191543002117E-2</v>
      </c>
      <c r="K67" s="100">
        <f t="shared" si="6"/>
        <v>3.3714127695334745E-2</v>
      </c>
      <c r="O67" s="96">
        <f>Amnt_Deposited!B62</f>
        <v>2048</v>
      </c>
      <c r="P67" s="99">
        <f>Amnt_Deposited!H62</f>
        <v>0</v>
      </c>
      <c r="Q67" s="284">
        <f>MCF!R66</f>
        <v>1</v>
      </c>
      <c r="R67" s="67">
        <f t="shared" si="13"/>
        <v>0</v>
      </c>
      <c r="S67" s="67">
        <f t="shared" si="7"/>
        <v>0</v>
      </c>
      <c r="T67" s="67">
        <f t="shared" si="8"/>
        <v>0</v>
      </c>
      <c r="U67" s="67">
        <f t="shared" si="9"/>
        <v>0.76433421614087582</v>
      </c>
      <c r="V67" s="67">
        <f t="shared" si="10"/>
        <v>5.542048388274206E-2</v>
      </c>
      <c r="W67" s="100">
        <f t="shared" si="11"/>
        <v>3.6946989255161371E-2</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0.65030270576857385</v>
      </c>
      <c r="J68" s="67">
        <f t="shared" si="4"/>
        <v>4.7152266459975133E-2</v>
      </c>
      <c r="K68" s="100">
        <f t="shared" si="6"/>
        <v>3.1434844306650084E-2</v>
      </c>
      <c r="O68" s="96">
        <f>Amnt_Deposited!B63</f>
        <v>2049</v>
      </c>
      <c r="P68" s="99">
        <f>Amnt_Deposited!H63</f>
        <v>0</v>
      </c>
      <c r="Q68" s="284">
        <f>MCF!R67</f>
        <v>1</v>
      </c>
      <c r="R68" s="67">
        <f t="shared" si="13"/>
        <v>0</v>
      </c>
      <c r="S68" s="67">
        <f t="shared" si="7"/>
        <v>0</v>
      </c>
      <c r="T68" s="67">
        <f t="shared" si="8"/>
        <v>0</v>
      </c>
      <c r="U68" s="67">
        <f t="shared" si="9"/>
        <v>0.71266049947240995</v>
      </c>
      <c r="V68" s="67">
        <f t="shared" si="10"/>
        <v>5.1673716668465909E-2</v>
      </c>
      <c r="W68" s="100">
        <f t="shared" si="11"/>
        <v>3.4449144445643939E-2</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0.60633822392673453</v>
      </c>
      <c r="J69" s="67">
        <f t="shared" si="4"/>
        <v>4.3964481841839334E-2</v>
      </c>
      <c r="K69" s="100">
        <f t="shared" si="6"/>
        <v>2.9309654561226223E-2</v>
      </c>
      <c r="O69" s="96">
        <f>Amnt_Deposited!B64</f>
        <v>2050</v>
      </c>
      <c r="P69" s="99">
        <f>Amnt_Deposited!H64</f>
        <v>0</v>
      </c>
      <c r="Q69" s="284">
        <f>MCF!R68</f>
        <v>1</v>
      </c>
      <c r="R69" s="67">
        <f t="shared" si="13"/>
        <v>0</v>
      </c>
      <c r="S69" s="67">
        <f t="shared" si="7"/>
        <v>0</v>
      </c>
      <c r="T69" s="67">
        <f t="shared" si="8"/>
        <v>0</v>
      </c>
      <c r="U69" s="67">
        <f t="shared" si="9"/>
        <v>0.6644802453991614</v>
      </c>
      <c r="V69" s="67">
        <f t="shared" si="10"/>
        <v>4.81802540732486E-2</v>
      </c>
      <c r="W69" s="100">
        <f t="shared" si="11"/>
        <v>3.2120169382165734E-2</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0.56534601276203622</v>
      </c>
      <c r="J70" s="67">
        <f t="shared" si="4"/>
        <v>4.0992211164698276E-2</v>
      </c>
      <c r="K70" s="100">
        <f t="shared" si="6"/>
        <v>2.7328140776465518E-2</v>
      </c>
      <c r="O70" s="96">
        <f>Amnt_Deposited!B65</f>
        <v>2051</v>
      </c>
      <c r="P70" s="99">
        <f>Amnt_Deposited!H65</f>
        <v>0</v>
      </c>
      <c r="Q70" s="284">
        <f>MCF!R69</f>
        <v>1</v>
      </c>
      <c r="R70" s="67">
        <f t="shared" si="13"/>
        <v>0</v>
      </c>
      <c r="S70" s="67">
        <f t="shared" si="7"/>
        <v>0</v>
      </c>
      <c r="T70" s="67">
        <f t="shared" si="8"/>
        <v>0</v>
      </c>
      <c r="U70" s="67">
        <f t="shared" si="9"/>
        <v>0.61955727425976603</v>
      </c>
      <c r="V70" s="67">
        <f t="shared" si="10"/>
        <v>4.492297113939539E-2</v>
      </c>
      <c r="W70" s="100">
        <f t="shared" si="11"/>
        <v>2.9948647426263592E-2</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0.52712512840779191</v>
      </c>
      <c r="J71" s="67">
        <f t="shared" si="4"/>
        <v>3.8220884354244283E-2</v>
      </c>
      <c r="K71" s="100">
        <f t="shared" si="6"/>
        <v>2.5480589569496188E-2</v>
      </c>
      <c r="O71" s="96">
        <f>Amnt_Deposited!B66</f>
        <v>2052</v>
      </c>
      <c r="P71" s="99">
        <f>Amnt_Deposited!H66</f>
        <v>0</v>
      </c>
      <c r="Q71" s="284">
        <f>MCF!R70</f>
        <v>1</v>
      </c>
      <c r="R71" s="67">
        <f t="shared" si="13"/>
        <v>0</v>
      </c>
      <c r="S71" s="67">
        <f t="shared" si="7"/>
        <v>0</v>
      </c>
      <c r="T71" s="67">
        <f t="shared" si="8"/>
        <v>0</v>
      </c>
      <c r="U71" s="67">
        <f t="shared" si="9"/>
        <v>0.57767137359758047</v>
      </c>
      <c r="V71" s="67">
        <f t="shared" si="10"/>
        <v>4.1885900662185539E-2</v>
      </c>
      <c r="W71" s="100">
        <f t="shared" si="11"/>
        <v>2.7923933774790358E-2</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0.49148821204455456</v>
      </c>
      <c r="J72" s="67">
        <f t="shared" si="4"/>
        <v>3.563691636323732E-2</v>
      </c>
      <c r="K72" s="100">
        <f t="shared" si="6"/>
        <v>2.3757944242158213E-2</v>
      </c>
      <c r="O72" s="96">
        <f>Amnt_Deposited!B67</f>
        <v>2053</v>
      </c>
      <c r="P72" s="99">
        <f>Amnt_Deposited!H67</f>
        <v>0</v>
      </c>
      <c r="Q72" s="284">
        <f>MCF!R71</f>
        <v>1</v>
      </c>
      <c r="R72" s="67">
        <f t="shared" si="13"/>
        <v>0</v>
      </c>
      <c r="S72" s="67">
        <f t="shared" si="7"/>
        <v>0</v>
      </c>
      <c r="T72" s="67">
        <f t="shared" si="8"/>
        <v>0</v>
      </c>
      <c r="U72" s="67">
        <f t="shared" si="9"/>
        <v>0.53861721867896417</v>
      </c>
      <c r="V72" s="67">
        <f t="shared" si="10"/>
        <v>3.905415491861626E-2</v>
      </c>
      <c r="W72" s="100">
        <f t="shared" si="11"/>
        <v>2.6036103279077506E-2</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0.45826057146696692</v>
      </c>
      <c r="J73" s="67">
        <f t="shared" si="4"/>
        <v>3.322764057758764E-2</v>
      </c>
      <c r="K73" s="100">
        <f t="shared" si="6"/>
        <v>2.2151760385058426E-2</v>
      </c>
      <c r="O73" s="96">
        <f>Amnt_Deposited!B68</f>
        <v>2054</v>
      </c>
      <c r="P73" s="99">
        <f>Amnt_Deposited!H68</f>
        <v>0</v>
      </c>
      <c r="Q73" s="284">
        <f>MCF!R72</f>
        <v>1</v>
      </c>
      <c r="R73" s="67">
        <f t="shared" si="13"/>
        <v>0</v>
      </c>
      <c r="S73" s="67">
        <f t="shared" si="7"/>
        <v>0</v>
      </c>
      <c r="T73" s="67">
        <f t="shared" si="8"/>
        <v>0</v>
      </c>
      <c r="U73" s="67">
        <f t="shared" si="9"/>
        <v>0.50220336599119686</v>
      </c>
      <c r="V73" s="67">
        <f t="shared" si="10"/>
        <v>3.6413852687767291E-2</v>
      </c>
      <c r="W73" s="100">
        <f t="shared" si="11"/>
        <v>2.427590179184486E-2</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0.42727932474236807</v>
      </c>
      <c r="J74" s="67">
        <f t="shared" si="4"/>
        <v>3.0981246724598826E-2</v>
      </c>
      <c r="K74" s="100">
        <f t="shared" si="6"/>
        <v>2.0654164483065882E-2</v>
      </c>
      <c r="O74" s="96">
        <f>Amnt_Deposited!B69</f>
        <v>2055</v>
      </c>
      <c r="P74" s="99">
        <f>Amnt_Deposited!H69</f>
        <v>0</v>
      </c>
      <c r="Q74" s="284">
        <f>MCF!R73</f>
        <v>1</v>
      </c>
      <c r="R74" s="67">
        <f t="shared" si="13"/>
        <v>0</v>
      </c>
      <c r="S74" s="67">
        <f t="shared" si="7"/>
        <v>0</v>
      </c>
      <c r="T74" s="67">
        <f t="shared" si="8"/>
        <v>0</v>
      </c>
      <c r="U74" s="67">
        <f t="shared" si="9"/>
        <v>0.46825131478615706</v>
      </c>
      <c r="V74" s="67">
        <f t="shared" si="10"/>
        <v>3.3952051205039829E-2</v>
      </c>
      <c r="W74" s="100">
        <f t="shared" si="11"/>
        <v>2.2634700803359886E-2</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0.39839260176337071</v>
      </c>
      <c r="J75" s="67">
        <f t="shared" si="4"/>
        <v>2.8886722978997349E-2</v>
      </c>
      <c r="K75" s="100">
        <f t="shared" si="6"/>
        <v>1.9257815319331566E-2</v>
      </c>
      <c r="O75" s="96">
        <f>Amnt_Deposited!B70</f>
        <v>2056</v>
      </c>
      <c r="P75" s="99">
        <f>Amnt_Deposited!H70</f>
        <v>0</v>
      </c>
      <c r="Q75" s="284">
        <f>MCF!R74</f>
        <v>1</v>
      </c>
      <c r="R75" s="67">
        <f t="shared" si="13"/>
        <v>0</v>
      </c>
      <c r="S75" s="67">
        <f t="shared" si="7"/>
        <v>0</v>
      </c>
      <c r="T75" s="67">
        <f t="shared" si="8"/>
        <v>0</v>
      </c>
      <c r="U75" s="67">
        <f t="shared" si="9"/>
        <v>0.4365946320694476</v>
      </c>
      <c r="V75" s="67">
        <f t="shared" si="10"/>
        <v>3.165668271670944E-2</v>
      </c>
      <c r="W75" s="100">
        <f t="shared" si="11"/>
        <v>2.1104455144472959E-2</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0.37145879978041846</v>
      </c>
      <c r="J76" s="67">
        <f t="shared" si="4"/>
        <v>2.6933801982952268E-2</v>
      </c>
      <c r="K76" s="100">
        <f t="shared" si="6"/>
        <v>1.7955867988634844E-2</v>
      </c>
      <c r="O76" s="96">
        <f>Amnt_Deposited!B71</f>
        <v>2057</v>
      </c>
      <c r="P76" s="99">
        <f>Amnt_Deposited!H71</f>
        <v>0</v>
      </c>
      <c r="Q76" s="284">
        <f>MCF!R75</f>
        <v>1</v>
      </c>
      <c r="R76" s="67">
        <f t="shared" si="13"/>
        <v>0</v>
      </c>
      <c r="S76" s="67">
        <f t="shared" si="7"/>
        <v>0</v>
      </c>
      <c r="T76" s="67">
        <f t="shared" si="8"/>
        <v>0</v>
      </c>
      <c r="U76" s="67">
        <f t="shared" si="9"/>
        <v>0.40707813674566429</v>
      </c>
      <c r="V76" s="67">
        <f t="shared" si="10"/>
        <v>2.9516495323783327E-2</v>
      </c>
      <c r="W76" s="100">
        <f t="shared" si="11"/>
        <v>1.9677663549188883E-2</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0.3463458892649432</v>
      </c>
      <c r="J77" s="67">
        <f t="shared" si="4"/>
        <v>2.5112910515475272E-2</v>
      </c>
      <c r="K77" s="100">
        <f t="shared" si="6"/>
        <v>1.6741940343650182E-2</v>
      </c>
      <c r="O77" s="96">
        <f>Amnt_Deposited!B72</f>
        <v>2058</v>
      </c>
      <c r="P77" s="99">
        <f>Amnt_Deposited!H72</f>
        <v>0</v>
      </c>
      <c r="Q77" s="284">
        <f>MCF!R76</f>
        <v>1</v>
      </c>
      <c r="R77" s="67">
        <f t="shared" si="13"/>
        <v>0</v>
      </c>
      <c r="S77" s="67">
        <f t="shared" si="7"/>
        <v>0</v>
      </c>
      <c r="T77" s="67">
        <f t="shared" si="8"/>
        <v>0</v>
      </c>
      <c r="U77" s="67">
        <f t="shared" si="9"/>
        <v>0.37955713892048587</v>
      </c>
      <c r="V77" s="67">
        <f t="shared" si="10"/>
        <v>2.7520997825178396E-2</v>
      </c>
      <c r="W77" s="100">
        <f t="shared" si="11"/>
        <v>1.8347331883452264E-2</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0.32293076670046295</v>
      </c>
      <c r="J78" s="67">
        <f t="shared" si="4"/>
        <v>2.3415122564480247E-2</v>
      </c>
      <c r="K78" s="100">
        <f t="shared" si="6"/>
        <v>1.5610081709653497E-2</v>
      </c>
      <c r="O78" s="96">
        <f>Amnt_Deposited!B73</f>
        <v>2059</v>
      </c>
      <c r="P78" s="99">
        <f>Amnt_Deposited!H73</f>
        <v>0</v>
      </c>
      <c r="Q78" s="284">
        <f>MCF!R77</f>
        <v>1</v>
      </c>
      <c r="R78" s="67">
        <f t="shared" si="13"/>
        <v>0</v>
      </c>
      <c r="S78" s="67">
        <f t="shared" si="7"/>
        <v>0</v>
      </c>
      <c r="T78" s="67">
        <f t="shared" si="8"/>
        <v>0</v>
      </c>
      <c r="U78" s="67">
        <f t="shared" si="9"/>
        <v>0.35389673063064447</v>
      </c>
      <c r="V78" s="67">
        <f t="shared" si="10"/>
        <v>2.5660408289841379E-2</v>
      </c>
      <c r="W78" s="100">
        <f t="shared" si="11"/>
        <v>1.7106938859894252E-2</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0.30109865112900125</v>
      </c>
      <c r="J79" s="67">
        <f t="shared" si="4"/>
        <v>2.18321155714617E-2</v>
      </c>
      <c r="K79" s="100">
        <f t="shared" si="6"/>
        <v>1.4554743714307799E-2</v>
      </c>
      <c r="O79" s="96">
        <f>Amnt_Deposited!B74</f>
        <v>2060</v>
      </c>
      <c r="P79" s="99">
        <f>Amnt_Deposited!H74</f>
        <v>0</v>
      </c>
      <c r="Q79" s="284">
        <f>MCF!R78</f>
        <v>1</v>
      </c>
      <c r="R79" s="67">
        <f t="shared" si="13"/>
        <v>0</v>
      </c>
      <c r="S79" s="67">
        <f t="shared" si="7"/>
        <v>0</v>
      </c>
      <c r="T79" s="67">
        <f t="shared" si="8"/>
        <v>0</v>
      </c>
      <c r="U79" s="67">
        <f t="shared" si="9"/>
        <v>0.32997112452493299</v>
      </c>
      <c r="V79" s="67">
        <f t="shared" si="10"/>
        <v>2.3925606105711462E-2</v>
      </c>
      <c r="W79" s="100">
        <f t="shared" si="11"/>
        <v>1.5950404070474308E-2</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0.28074252149469792</v>
      </c>
      <c r="J80" s="67">
        <f t="shared" si="4"/>
        <v>2.0356129634303308E-2</v>
      </c>
      <c r="K80" s="100">
        <f t="shared" si="6"/>
        <v>1.3570753089535538E-2</v>
      </c>
      <c r="O80" s="96">
        <f>Amnt_Deposited!B75</f>
        <v>2061</v>
      </c>
      <c r="P80" s="99">
        <f>Amnt_Deposited!H75</f>
        <v>0</v>
      </c>
      <c r="Q80" s="284">
        <f>MCF!R79</f>
        <v>1</v>
      </c>
      <c r="R80" s="67">
        <f t="shared" si="13"/>
        <v>0</v>
      </c>
      <c r="S80" s="67">
        <f t="shared" si="7"/>
        <v>0</v>
      </c>
      <c r="T80" s="67">
        <f t="shared" si="8"/>
        <v>0</v>
      </c>
      <c r="U80" s="67">
        <f t="shared" si="9"/>
        <v>0.30766303725446359</v>
      </c>
      <c r="V80" s="67">
        <f t="shared" si="10"/>
        <v>2.2308087270469387E-2</v>
      </c>
      <c r="W80" s="100">
        <f t="shared" si="11"/>
        <v>1.4872058180312925E-2</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0.26176259202646918</v>
      </c>
      <c r="J81" s="67">
        <f t="shared" si="4"/>
        <v>1.8979929468228737E-2</v>
      </c>
      <c r="K81" s="100">
        <f t="shared" si="6"/>
        <v>1.2653286312152491E-2</v>
      </c>
      <c r="O81" s="96">
        <f>Amnt_Deposited!B76</f>
        <v>2062</v>
      </c>
      <c r="P81" s="99">
        <f>Amnt_Deposited!H76</f>
        <v>0</v>
      </c>
      <c r="Q81" s="284">
        <f>MCF!R80</f>
        <v>1</v>
      </c>
      <c r="R81" s="67">
        <f t="shared" si="13"/>
        <v>0</v>
      </c>
      <c r="S81" s="67">
        <f t="shared" si="7"/>
        <v>0</v>
      </c>
      <c r="T81" s="67">
        <f t="shared" si="8"/>
        <v>0</v>
      </c>
      <c r="U81" s="67">
        <f t="shared" si="9"/>
        <v>0.28686311454955538</v>
      </c>
      <c r="V81" s="67">
        <f t="shared" si="10"/>
        <v>2.079992270490821E-2</v>
      </c>
      <c r="W81" s="100">
        <f t="shared" si="11"/>
        <v>1.3866615136605472E-2</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0.24406582308804192</v>
      </c>
      <c r="J82" s="67">
        <f t="shared" si="4"/>
        <v>1.7696768938427265E-2</v>
      </c>
      <c r="K82" s="100">
        <f t="shared" si="6"/>
        <v>1.179784595895151E-2</v>
      </c>
      <c r="O82" s="96">
        <f>Amnt_Deposited!B77</f>
        <v>2063</v>
      </c>
      <c r="P82" s="99">
        <f>Amnt_Deposited!H77</f>
        <v>0</v>
      </c>
      <c r="Q82" s="284">
        <f>MCF!R81</f>
        <v>1</v>
      </c>
      <c r="R82" s="67">
        <f t="shared" si="13"/>
        <v>0</v>
      </c>
      <c r="S82" s="67">
        <f t="shared" si="7"/>
        <v>0</v>
      </c>
      <c r="T82" s="67">
        <f t="shared" si="8"/>
        <v>0</v>
      </c>
      <c r="U82" s="67">
        <f t="shared" si="9"/>
        <v>0.26746939516497753</v>
      </c>
      <c r="V82" s="67">
        <f t="shared" si="10"/>
        <v>1.9393719384577832E-2</v>
      </c>
      <c r="W82" s="100">
        <f t="shared" si="11"/>
        <v>1.2929146256385221E-2</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0.2275654650975488</v>
      </c>
      <c r="J83" s="67">
        <f t="shared" ref="J83:J99" si="18">I82*(1-$K$10)+H83</f>
        <v>1.6500357990493129E-2</v>
      </c>
      <c r="K83" s="100">
        <f t="shared" si="6"/>
        <v>1.1000238660328752E-2</v>
      </c>
      <c r="O83" s="96">
        <f>Amnt_Deposited!B78</f>
        <v>2064</v>
      </c>
      <c r="P83" s="99">
        <f>Amnt_Deposited!H78</f>
        <v>0</v>
      </c>
      <c r="Q83" s="284">
        <f>MCF!R82</f>
        <v>1</v>
      </c>
      <c r="R83" s="67">
        <f t="shared" ref="R83:R99" si="19">P83*$W$6*DOCF*Q83</f>
        <v>0</v>
      </c>
      <c r="S83" s="67">
        <f t="shared" si="7"/>
        <v>0</v>
      </c>
      <c r="T83" s="67">
        <f t="shared" si="8"/>
        <v>0</v>
      </c>
      <c r="U83" s="67">
        <f t="shared" si="9"/>
        <v>0.24938681106580698</v>
      </c>
      <c r="V83" s="67">
        <f t="shared" si="10"/>
        <v>1.8082584099170559E-2</v>
      </c>
      <c r="W83" s="100">
        <f t="shared" si="11"/>
        <v>1.2055056066113706E-2</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0.21218063328097728</v>
      </c>
      <c r="J84" s="67">
        <f t="shared" si="18"/>
        <v>1.5384831816571527E-2</v>
      </c>
      <c r="K84" s="100">
        <f t="shared" si="6"/>
        <v>1.0256554544381017E-2</v>
      </c>
      <c r="O84" s="96">
        <f>Amnt_Deposited!B79</f>
        <v>2065</v>
      </c>
      <c r="P84" s="99">
        <f>Amnt_Deposited!H79</f>
        <v>0</v>
      </c>
      <c r="Q84" s="284">
        <f>MCF!R83</f>
        <v>1</v>
      </c>
      <c r="R84" s="67">
        <f t="shared" si="19"/>
        <v>0</v>
      </c>
      <c r="S84" s="67">
        <f t="shared" si="7"/>
        <v>0</v>
      </c>
      <c r="T84" s="67">
        <f t="shared" si="8"/>
        <v>0</v>
      </c>
      <c r="U84" s="67">
        <f t="shared" si="9"/>
        <v>0.23252672140381078</v>
      </c>
      <c r="V84" s="67">
        <f t="shared" si="10"/>
        <v>1.6860089661996199E-2</v>
      </c>
      <c r="W84" s="100">
        <f t="shared" si="11"/>
        <v>1.1240059774664132E-2</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0.19783591117491359</v>
      </c>
      <c r="J85" s="67">
        <f t="shared" si="18"/>
        <v>1.4344722106063695E-2</v>
      </c>
      <c r="K85" s="100">
        <f t="shared" ref="K85:K99" si="20">J85*CH4_fraction*conv</f>
        <v>9.56314807070913E-3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0.21680647799990535</v>
      </c>
      <c r="V85" s="67">
        <f t="shared" ref="V85:V98" si="24">U84*(1-$W$10)+T85</f>
        <v>1.5720243403905425E-2</v>
      </c>
      <c r="W85" s="100">
        <f t="shared" ref="W85:W99" si="25">V85*CH4_fraction*conv</f>
        <v>1.0480162269270283E-2</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0.18446098093495156</v>
      </c>
      <c r="J86" s="67">
        <f t="shared" si="18"/>
        <v>1.3374930239962028E-2</v>
      </c>
      <c r="K86" s="100">
        <f t="shared" si="20"/>
        <v>8.9166201599746846E-3</v>
      </c>
      <c r="O86" s="96">
        <f>Amnt_Deposited!B81</f>
        <v>2067</v>
      </c>
      <c r="P86" s="99">
        <f>Amnt_Deposited!H81</f>
        <v>0</v>
      </c>
      <c r="Q86" s="284">
        <f>MCF!R85</f>
        <v>1</v>
      </c>
      <c r="R86" s="67">
        <f t="shared" si="19"/>
        <v>0</v>
      </c>
      <c r="S86" s="67">
        <f t="shared" si="21"/>
        <v>0</v>
      </c>
      <c r="T86" s="67">
        <f t="shared" si="22"/>
        <v>0</v>
      </c>
      <c r="U86" s="67">
        <f t="shared" si="23"/>
        <v>0.20214902020268669</v>
      </c>
      <c r="V86" s="67">
        <f t="shared" si="24"/>
        <v>1.4657457797218665E-2</v>
      </c>
      <c r="W86" s="100">
        <f t="shared" si="25"/>
        <v>9.7716385314791099E-3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0.17199027863753777</v>
      </c>
      <c r="J87" s="67">
        <f t="shared" si="18"/>
        <v>1.2470702297413778E-2</v>
      </c>
      <c r="K87" s="100">
        <f t="shared" si="20"/>
        <v>8.3138015316091846E-3</v>
      </c>
      <c r="O87" s="96">
        <f>Amnt_Deposited!B82</f>
        <v>2068</v>
      </c>
      <c r="P87" s="99">
        <f>Amnt_Deposited!H82</f>
        <v>0</v>
      </c>
      <c r="Q87" s="284">
        <f>MCF!R86</f>
        <v>1</v>
      </c>
      <c r="R87" s="67">
        <f t="shared" si="19"/>
        <v>0</v>
      </c>
      <c r="S87" s="67">
        <f t="shared" si="21"/>
        <v>0</v>
      </c>
      <c r="T87" s="67">
        <f t="shared" si="22"/>
        <v>0</v>
      </c>
      <c r="U87" s="67">
        <f t="shared" si="23"/>
        <v>0.18848249713702775</v>
      </c>
      <c r="V87" s="67">
        <f t="shared" si="24"/>
        <v>1.3666523065658936E-2</v>
      </c>
      <c r="W87" s="100">
        <f t="shared" si="25"/>
        <v>9.1110153771059577E-3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0.16036267288554226</v>
      </c>
      <c r="J88" s="67">
        <f t="shared" si="18"/>
        <v>1.1627605751995515E-2</v>
      </c>
      <c r="K88" s="100">
        <f t="shared" si="20"/>
        <v>7.7517371679970103E-3</v>
      </c>
      <c r="O88" s="96">
        <f>Amnt_Deposited!B83</f>
        <v>2069</v>
      </c>
      <c r="P88" s="99">
        <f>Amnt_Deposited!H83</f>
        <v>0</v>
      </c>
      <c r="Q88" s="284">
        <f>MCF!R87</f>
        <v>1</v>
      </c>
      <c r="R88" s="67">
        <f t="shared" si="19"/>
        <v>0</v>
      </c>
      <c r="S88" s="67">
        <f t="shared" si="21"/>
        <v>0</v>
      </c>
      <c r="T88" s="67">
        <f t="shared" si="22"/>
        <v>0</v>
      </c>
      <c r="U88" s="67">
        <f t="shared" si="23"/>
        <v>0.17573991549100526</v>
      </c>
      <c r="V88" s="67">
        <f t="shared" si="24"/>
        <v>1.2742581646022487E-2</v>
      </c>
      <c r="W88" s="100">
        <f t="shared" si="25"/>
        <v>8.4950544306816572E-3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0.14952116514207878</v>
      </c>
      <c r="J89" s="67">
        <f t="shared" si="18"/>
        <v>1.0841507743463475E-2</v>
      </c>
      <c r="K89" s="100">
        <f t="shared" si="20"/>
        <v>7.22767182897565E-3</v>
      </c>
      <c r="O89" s="96">
        <f>Amnt_Deposited!B84</f>
        <v>2070</v>
      </c>
      <c r="P89" s="99">
        <f>Amnt_Deposited!H84</f>
        <v>0</v>
      </c>
      <c r="Q89" s="284">
        <f>MCF!R88</f>
        <v>1</v>
      </c>
      <c r="R89" s="67">
        <f t="shared" si="19"/>
        <v>0</v>
      </c>
      <c r="S89" s="67">
        <f t="shared" si="21"/>
        <v>0</v>
      </c>
      <c r="T89" s="67">
        <f t="shared" si="22"/>
        <v>0</v>
      </c>
      <c r="U89" s="67">
        <f t="shared" si="23"/>
        <v>0.16385881111460693</v>
      </c>
      <c r="V89" s="67">
        <f t="shared" si="24"/>
        <v>1.1881104376398333E-2</v>
      </c>
      <c r="W89" s="100">
        <f t="shared" si="25"/>
        <v>7.9207362509322206E-3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0.13941261032361094</v>
      </c>
      <c r="J90" s="67">
        <f t="shared" si="18"/>
        <v>1.0108554818467827E-2</v>
      </c>
      <c r="K90" s="100">
        <f t="shared" si="20"/>
        <v>6.7390365456452177E-3</v>
      </c>
      <c r="O90" s="96">
        <f>Amnt_Deposited!B85</f>
        <v>2071</v>
      </c>
      <c r="P90" s="99">
        <f>Amnt_Deposited!H85</f>
        <v>0</v>
      </c>
      <c r="Q90" s="284">
        <f>MCF!R89</f>
        <v>1</v>
      </c>
      <c r="R90" s="67">
        <f t="shared" si="19"/>
        <v>0</v>
      </c>
      <c r="S90" s="67">
        <f t="shared" si="21"/>
        <v>0</v>
      </c>
      <c r="T90" s="67">
        <f t="shared" si="22"/>
        <v>0</v>
      </c>
      <c r="U90" s="67">
        <f t="shared" si="23"/>
        <v>0.15278094282039562</v>
      </c>
      <c r="V90" s="67">
        <f t="shared" si="24"/>
        <v>1.1077868294211321E-2</v>
      </c>
      <c r="W90" s="100">
        <f t="shared" si="25"/>
        <v>7.385245529474214E-3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0.12998745628269104</v>
      </c>
      <c r="J91" s="67">
        <f t="shared" si="18"/>
        <v>9.4251540409198958E-3</v>
      </c>
      <c r="K91" s="100">
        <f t="shared" si="20"/>
        <v>6.2834360272799299E-3</v>
      </c>
      <c r="O91" s="96">
        <f>Amnt_Deposited!B86</f>
        <v>2072</v>
      </c>
      <c r="P91" s="99">
        <f>Amnt_Deposited!H86</f>
        <v>0</v>
      </c>
      <c r="Q91" s="284">
        <f>MCF!R90</f>
        <v>1</v>
      </c>
      <c r="R91" s="67">
        <f t="shared" si="19"/>
        <v>0</v>
      </c>
      <c r="S91" s="67">
        <f t="shared" si="21"/>
        <v>0</v>
      </c>
      <c r="T91" s="67">
        <f t="shared" si="22"/>
        <v>0</v>
      </c>
      <c r="U91" s="67">
        <f t="shared" si="23"/>
        <v>0.14245200688514092</v>
      </c>
      <c r="V91" s="67">
        <f t="shared" si="24"/>
        <v>1.0328935935254685E-2</v>
      </c>
      <c r="W91" s="100">
        <f t="shared" si="25"/>
        <v>6.8859572901697899E-3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0.12119950090327575</v>
      </c>
      <c r="J92" s="67">
        <f t="shared" si="18"/>
        <v>8.7879553794152857E-3</v>
      </c>
      <c r="K92" s="100">
        <f t="shared" si="20"/>
        <v>5.8586369196101905E-3</v>
      </c>
      <c r="O92" s="96">
        <f>Amnt_Deposited!B87</f>
        <v>2073</v>
      </c>
      <c r="P92" s="99">
        <f>Amnt_Deposited!H87</f>
        <v>0</v>
      </c>
      <c r="Q92" s="284">
        <f>MCF!R91</f>
        <v>1</v>
      </c>
      <c r="R92" s="67">
        <f t="shared" si="19"/>
        <v>0</v>
      </c>
      <c r="S92" s="67">
        <f t="shared" si="21"/>
        <v>0</v>
      </c>
      <c r="T92" s="67">
        <f t="shared" si="22"/>
        <v>0</v>
      </c>
      <c r="U92" s="67">
        <f t="shared" si="23"/>
        <v>0.13282137085290499</v>
      </c>
      <c r="V92" s="67">
        <f t="shared" si="24"/>
        <v>9.6306360322359341E-3</v>
      </c>
      <c r="W92" s="100">
        <f t="shared" si="25"/>
        <v>6.4204240214906227E-3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0.11300566561789971</v>
      </c>
      <c r="J93" s="67">
        <f t="shared" si="18"/>
        <v>8.1938352853760457E-3</v>
      </c>
      <c r="K93" s="100">
        <f t="shared" si="20"/>
        <v>5.4625568569173638E-3</v>
      </c>
      <c r="O93" s="96">
        <f>Amnt_Deposited!B88</f>
        <v>2074</v>
      </c>
      <c r="P93" s="99">
        <f>Amnt_Deposited!H88</f>
        <v>0</v>
      </c>
      <c r="Q93" s="284">
        <f>MCF!R92</f>
        <v>1</v>
      </c>
      <c r="R93" s="67">
        <f t="shared" si="19"/>
        <v>0</v>
      </c>
      <c r="S93" s="67">
        <f t="shared" si="21"/>
        <v>0</v>
      </c>
      <c r="T93" s="67">
        <f t="shared" si="22"/>
        <v>0</v>
      </c>
      <c r="U93" s="67">
        <f t="shared" si="23"/>
        <v>0.12384182533468466</v>
      </c>
      <c r="V93" s="67">
        <f t="shared" si="24"/>
        <v>8.979545518220328E-3</v>
      </c>
      <c r="W93" s="100">
        <f t="shared" si="25"/>
        <v>5.986363678813552E-3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0.10536578423648779</v>
      </c>
      <c r="J94" s="67">
        <f t="shared" si="18"/>
        <v>7.6398813814119171E-3</v>
      </c>
      <c r="K94" s="100">
        <f t="shared" si="20"/>
        <v>5.0932542542746111E-3</v>
      </c>
      <c r="O94" s="96">
        <f>Amnt_Deposited!B89</f>
        <v>2075</v>
      </c>
      <c r="P94" s="99">
        <f>Amnt_Deposited!H89</f>
        <v>0</v>
      </c>
      <c r="Q94" s="284">
        <f>MCF!R93</f>
        <v>1</v>
      </c>
      <c r="R94" s="67">
        <f t="shared" si="19"/>
        <v>0</v>
      </c>
      <c r="S94" s="67">
        <f t="shared" si="21"/>
        <v>0</v>
      </c>
      <c r="T94" s="67">
        <f t="shared" si="22"/>
        <v>0</v>
      </c>
      <c r="U94" s="67">
        <f t="shared" si="23"/>
        <v>0.11546935258793187</v>
      </c>
      <c r="V94" s="67">
        <f t="shared" si="24"/>
        <v>8.3724727467527887E-3</v>
      </c>
      <c r="W94" s="100">
        <f t="shared" si="25"/>
        <v>5.5816484978351922E-3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9.8242406051644804E-2</v>
      </c>
      <c r="J95" s="67">
        <f t="shared" si="18"/>
        <v>7.1233781848429904E-3</v>
      </c>
      <c r="K95" s="100">
        <f t="shared" si="20"/>
        <v>4.7489187898953266E-3</v>
      </c>
      <c r="O95" s="96">
        <f>Amnt_Deposited!B90</f>
        <v>2076</v>
      </c>
      <c r="P95" s="99">
        <f>Amnt_Deposited!H90</f>
        <v>0</v>
      </c>
      <c r="Q95" s="284">
        <f>MCF!R94</f>
        <v>1</v>
      </c>
      <c r="R95" s="67">
        <f t="shared" si="19"/>
        <v>0</v>
      </c>
      <c r="S95" s="67">
        <f t="shared" si="21"/>
        <v>0</v>
      </c>
      <c r="T95" s="67">
        <f t="shared" si="22"/>
        <v>0</v>
      </c>
      <c r="U95" s="67">
        <f t="shared" si="23"/>
        <v>0.10766291074152859</v>
      </c>
      <c r="V95" s="67">
        <f t="shared" si="24"/>
        <v>7.8064418464032798E-3</v>
      </c>
      <c r="W95" s="100">
        <f t="shared" si="25"/>
        <v>5.2042945642688529E-3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9.1600612255244351E-2</v>
      </c>
      <c r="J96" s="67">
        <f t="shared" si="18"/>
        <v>6.641793796400456E-3</v>
      </c>
      <c r="K96" s="100">
        <f t="shared" si="20"/>
        <v>4.4278625309336368E-3</v>
      </c>
      <c r="O96" s="96">
        <f>Amnt_Deposited!B91</f>
        <v>2077</v>
      </c>
      <c r="P96" s="99">
        <f>Amnt_Deposited!H91</f>
        <v>0</v>
      </c>
      <c r="Q96" s="284">
        <f>MCF!R95</f>
        <v>1</v>
      </c>
      <c r="R96" s="67">
        <f t="shared" si="19"/>
        <v>0</v>
      </c>
      <c r="S96" s="67">
        <f t="shared" si="21"/>
        <v>0</v>
      </c>
      <c r="T96" s="67">
        <f t="shared" si="22"/>
        <v>0</v>
      </c>
      <c r="U96" s="67">
        <f t="shared" si="23"/>
        <v>0.10038423260848699</v>
      </c>
      <c r="V96" s="67">
        <f t="shared" si="24"/>
        <v>7.2786781330415979E-3</v>
      </c>
      <c r="W96" s="100">
        <f t="shared" si="25"/>
        <v>4.8524520886943983E-3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8.5407844766390906E-2</v>
      </c>
      <c r="J97" s="67">
        <f t="shared" si="18"/>
        <v>6.1927674888534517E-3</v>
      </c>
      <c r="K97" s="100">
        <f t="shared" si="20"/>
        <v>4.1285116592356345E-3</v>
      </c>
      <c r="O97" s="96">
        <f>Amnt_Deposited!B92</f>
        <v>2078</v>
      </c>
      <c r="P97" s="99">
        <f>Amnt_Deposited!H92</f>
        <v>0</v>
      </c>
      <c r="Q97" s="284">
        <f>MCF!R96</f>
        <v>1</v>
      </c>
      <c r="R97" s="67">
        <f t="shared" si="19"/>
        <v>0</v>
      </c>
      <c r="S97" s="67">
        <f t="shared" si="21"/>
        <v>0</v>
      </c>
      <c r="T97" s="67">
        <f t="shared" si="22"/>
        <v>0</v>
      </c>
      <c r="U97" s="67">
        <f t="shared" si="23"/>
        <v>9.3597638100154437E-2</v>
      </c>
      <c r="V97" s="67">
        <f t="shared" si="24"/>
        <v>6.7865945083325514E-3</v>
      </c>
      <c r="W97" s="100">
        <f t="shared" si="25"/>
        <v>4.524396338888367E-3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7.9633746631669472E-2</v>
      </c>
      <c r="J98" s="67">
        <f t="shared" si="18"/>
        <v>5.7740981347214372E-3</v>
      </c>
      <c r="K98" s="100">
        <f t="shared" si="20"/>
        <v>3.8493987564809581E-3</v>
      </c>
      <c r="O98" s="96">
        <f>Amnt_Deposited!B93</f>
        <v>2079</v>
      </c>
      <c r="P98" s="99">
        <f>Amnt_Deposited!H93</f>
        <v>0</v>
      </c>
      <c r="Q98" s="284">
        <f>MCF!R97</f>
        <v>1</v>
      </c>
      <c r="R98" s="67">
        <f t="shared" si="19"/>
        <v>0</v>
      </c>
      <c r="S98" s="67">
        <f t="shared" si="21"/>
        <v>0</v>
      </c>
      <c r="T98" s="67">
        <f t="shared" si="22"/>
        <v>0</v>
      </c>
      <c r="U98" s="67">
        <f t="shared" si="23"/>
        <v>8.7269859322377519E-2</v>
      </c>
      <c r="V98" s="67">
        <f t="shared" si="24"/>
        <v>6.3277787777769184E-3</v>
      </c>
      <c r="W98" s="100">
        <f t="shared" si="25"/>
        <v>4.218519185184612E-3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7.4250013215324734E-2</v>
      </c>
      <c r="J99" s="68">
        <f t="shared" si="18"/>
        <v>5.3837334163447312E-3</v>
      </c>
      <c r="K99" s="102">
        <f t="shared" si="20"/>
        <v>3.5891556108964872E-3</v>
      </c>
      <c r="O99" s="97">
        <f>Amnt_Deposited!B94</f>
        <v>2080</v>
      </c>
      <c r="P99" s="101">
        <f>Amnt_Deposited!H94</f>
        <v>0</v>
      </c>
      <c r="Q99" s="285">
        <f>MCF!R98</f>
        <v>1</v>
      </c>
      <c r="R99" s="68">
        <f t="shared" si="19"/>
        <v>0</v>
      </c>
      <c r="S99" s="68">
        <f>R99*$W$12</f>
        <v>0</v>
      </c>
      <c r="T99" s="68">
        <f>R99*(1-$W$12)</f>
        <v>0</v>
      </c>
      <c r="U99" s="68">
        <f>S99+U98*$W$10</f>
        <v>8.1369877496246301E-2</v>
      </c>
      <c r="V99" s="68">
        <f>U98*(1-$W$10)+T99</f>
        <v>5.8999818261312132E-3</v>
      </c>
      <c r="W99" s="102">
        <f t="shared" si="25"/>
        <v>3.9333212174208088E-3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F17" sqref="F17"/>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00" t="s">
        <v>338</v>
      </c>
      <c r="E2" s="801"/>
      <c r="F2" s="802"/>
    </row>
    <row r="3" spans="1:18" ht="16.5" thickBot="1">
      <c r="B3" s="12"/>
      <c r="C3" s="5" t="s">
        <v>276</v>
      </c>
      <c r="D3" s="800" t="s">
        <v>337</v>
      </c>
      <c r="E3" s="801"/>
      <c r="F3" s="802"/>
    </row>
    <row r="4" spans="1:18" ht="16.5" thickBot="1">
      <c r="B4" s="12"/>
      <c r="C4" s="5" t="s">
        <v>30</v>
      </c>
      <c r="D4" s="800" t="s">
        <v>266</v>
      </c>
      <c r="E4" s="801"/>
      <c r="F4" s="802"/>
    </row>
    <row r="5" spans="1:18" ht="16.5" thickBot="1">
      <c r="B5" s="12"/>
      <c r="C5" s="5" t="s">
        <v>117</v>
      </c>
      <c r="D5" s="803"/>
      <c r="E5" s="804"/>
      <c r="F5" s="805"/>
    </row>
    <row r="6" spans="1:18">
      <c r="B6" s="13" t="s">
        <v>201</v>
      </c>
    </row>
    <row r="7" spans="1:18">
      <c r="B7" s="20" t="s">
        <v>31</v>
      </c>
    </row>
    <row r="8" spans="1:18" ht="13.5" thickBot="1">
      <c r="B8" s="20"/>
    </row>
    <row r="9" spans="1:18" ht="12.75" customHeight="1">
      <c r="A9" s="1"/>
      <c r="C9" s="806" t="s">
        <v>18</v>
      </c>
      <c r="D9" s="807"/>
      <c r="E9" s="813" t="s">
        <v>100</v>
      </c>
      <c r="F9" s="814"/>
      <c r="H9" s="806" t="s">
        <v>18</v>
      </c>
      <c r="I9" s="807"/>
      <c r="J9" s="813" t="s">
        <v>100</v>
      </c>
      <c r="K9" s="81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11" t="s">
        <v>250</v>
      </c>
      <c r="D12" s="812"/>
      <c r="E12" s="811" t="s">
        <v>250</v>
      </c>
      <c r="F12" s="812"/>
      <c r="H12" s="811" t="s">
        <v>251</v>
      </c>
      <c r="I12" s="812"/>
      <c r="J12" s="811" t="s">
        <v>251</v>
      </c>
      <c r="K12" s="81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808" t="s">
        <v>250</v>
      </c>
      <c r="E61" s="809"/>
      <c r="F61" s="810"/>
      <c r="H61" s="38"/>
      <c r="I61" s="808" t="s">
        <v>251</v>
      </c>
      <c r="J61" s="809"/>
      <c r="K61" s="81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5" t="s">
        <v>317</v>
      </c>
      <c r="C71" s="795"/>
      <c r="D71" s="796" t="s">
        <v>318</v>
      </c>
      <c r="E71" s="796"/>
      <c r="F71" s="796"/>
      <c r="G71" s="796"/>
      <c r="H71" s="796"/>
    </row>
    <row r="72" spans="2:8">
      <c r="B72" s="795" t="s">
        <v>319</v>
      </c>
      <c r="C72" s="795"/>
      <c r="D72" s="796" t="s">
        <v>320</v>
      </c>
      <c r="E72" s="796"/>
      <c r="F72" s="796"/>
      <c r="G72" s="796"/>
      <c r="H72" s="796"/>
    </row>
    <row r="73" spans="2:8">
      <c r="B73" s="795" t="s">
        <v>321</v>
      </c>
      <c r="C73" s="795"/>
      <c r="D73" s="796" t="s">
        <v>322</v>
      </c>
      <c r="E73" s="796"/>
      <c r="F73" s="796"/>
      <c r="G73" s="796"/>
      <c r="H73" s="796"/>
    </row>
    <row r="74" spans="2:8">
      <c r="B74" s="795" t="s">
        <v>323</v>
      </c>
      <c r="C74" s="795"/>
      <c r="D74" s="796" t="s">
        <v>324</v>
      </c>
      <c r="E74" s="796"/>
      <c r="F74" s="796"/>
      <c r="G74" s="796"/>
      <c r="H74" s="796"/>
    </row>
    <row r="75" spans="2:8">
      <c r="B75" s="560"/>
      <c r="C75" s="561"/>
      <c r="D75" s="561"/>
      <c r="E75" s="561"/>
      <c r="F75" s="561"/>
      <c r="G75" s="561"/>
      <c r="H75" s="561"/>
    </row>
    <row r="76" spans="2:8">
      <c r="B76" s="563"/>
      <c r="C76" s="564" t="s">
        <v>325</v>
      </c>
      <c r="D76" s="565" t="s">
        <v>87</v>
      </c>
      <c r="E76" s="565" t="s">
        <v>88</v>
      </c>
    </row>
    <row r="77" spans="2:8">
      <c r="B77" s="797" t="s">
        <v>133</v>
      </c>
      <c r="C77" s="566" t="s">
        <v>326</v>
      </c>
      <c r="D77" s="567" t="s">
        <v>327</v>
      </c>
      <c r="E77" s="567" t="s">
        <v>9</v>
      </c>
      <c r="F77" s="488"/>
      <c r="G77" s="547"/>
      <c r="H77" s="6"/>
    </row>
    <row r="78" spans="2:8">
      <c r="B78" s="798"/>
      <c r="C78" s="568"/>
      <c r="D78" s="569"/>
      <c r="E78" s="570"/>
      <c r="F78" s="6"/>
      <c r="G78" s="488"/>
      <c r="H78" s="6"/>
    </row>
    <row r="79" spans="2:8">
      <c r="B79" s="798"/>
      <c r="C79" s="568"/>
      <c r="D79" s="569"/>
      <c r="E79" s="570"/>
      <c r="F79" s="6"/>
      <c r="G79" s="488"/>
      <c r="H79" s="6"/>
    </row>
    <row r="80" spans="2:8">
      <c r="B80" s="798"/>
      <c r="C80" s="568"/>
      <c r="D80" s="569"/>
      <c r="E80" s="570"/>
      <c r="F80" s="6"/>
      <c r="G80" s="488"/>
      <c r="H80" s="6"/>
    </row>
    <row r="81" spans="2:8">
      <c r="B81" s="798"/>
      <c r="C81" s="568"/>
      <c r="D81" s="569"/>
      <c r="E81" s="570"/>
      <c r="F81" s="6"/>
      <c r="G81" s="488"/>
      <c r="H81" s="6"/>
    </row>
    <row r="82" spans="2:8">
      <c r="B82" s="798"/>
      <c r="C82" s="568"/>
      <c r="D82" s="569" t="s">
        <v>328</v>
      </c>
      <c r="E82" s="570"/>
      <c r="F82" s="6"/>
      <c r="G82" s="488"/>
      <c r="H82" s="6"/>
    </row>
    <row r="83" spans="2:8" ht="13.5" thickBot="1">
      <c r="B83" s="799"/>
      <c r="C83" s="571"/>
      <c r="D83" s="571"/>
      <c r="E83" s="572" t="s">
        <v>329</v>
      </c>
      <c r="F83" s="6"/>
      <c r="G83" s="6"/>
      <c r="H83" s="6"/>
    </row>
    <row r="84" spans="2:8" ht="13.5" thickTop="1">
      <c r="B84" s="563"/>
      <c r="C84" s="570"/>
      <c r="D84" s="563"/>
      <c r="E84" s="573"/>
      <c r="F84" s="6"/>
      <c r="G84" s="6"/>
      <c r="H84" s="6"/>
    </row>
    <row r="85" spans="2:8">
      <c r="B85" s="791" t="s">
        <v>330</v>
      </c>
      <c r="C85" s="792"/>
      <c r="D85" s="792"/>
      <c r="E85" s="793"/>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4" t="s">
        <v>333</v>
      </c>
      <c r="C95" s="794"/>
      <c r="D95" s="794"/>
      <c r="E95" s="577">
        <f>SUM(E86:E94)</f>
        <v>0.13702</v>
      </c>
    </row>
    <row r="96" spans="2:8">
      <c r="B96" s="791" t="s">
        <v>334</v>
      </c>
      <c r="C96" s="792"/>
      <c r="D96" s="792"/>
      <c r="E96" s="793"/>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4" t="s">
        <v>333</v>
      </c>
      <c r="C106" s="794"/>
      <c r="D106" s="794"/>
      <c r="E106" s="577">
        <f>SUM(E97:E105)</f>
        <v>0.15982100000000002</v>
      </c>
    </row>
    <row r="107" spans="2:5">
      <c r="B107" s="791" t="s">
        <v>335</v>
      </c>
      <c r="C107" s="792"/>
      <c r="D107" s="792"/>
      <c r="E107" s="793"/>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4" t="s">
        <v>333</v>
      </c>
      <c r="C117" s="794"/>
      <c r="D117" s="794"/>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29.517240984000001</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29.517240984000001</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30.066066448000004</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30.066066448000004</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30.971364204</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30.971364204</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33.414861457999997</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33.414861457999997</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33.753948250000001</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33.753948250000001</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34.672945779999999</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34.672945779999999</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35.373511888000003</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35.373511888000003</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36.072965323999995</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36.072965323999995</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36.766994484000001</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36.766994484000001</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37.450383717999998</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37.450383717999998</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43.580580560000008</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43.580580560000008</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45.078167529999995</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45.078167529999995</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46.279436038</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46.279436038</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47.506296002000006</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47.506296002000006</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48.709928937999997</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48.709928937999997</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49.916482637999998</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49.916482637999998</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51.114482672000001</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51.114482672000001</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50.411660805164999</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50.411660805164999</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52.956804744850153</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52.956804744850153</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55.5822012929872</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55.5822012929872</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58.2888435257818</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58.2888435257818</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61.077601402260697</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61.077601402260697</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63.949204788379028</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63.949204788379028</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66.904224875842061</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66.904224875842061</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69.943053858715857</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69.943053858715857</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73.065882719678967</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73.065882719678967</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76.272676965644152</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76.272676965644152</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79.563150139379985</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79.563150139379985</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82.936734919613883</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82.936734919613883</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86.392551606812944</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86.392551606812944</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89.992936</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89.992936</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7" sqref="G17"/>
    </sheetView>
  </sheetViews>
  <sheetFormatPr defaultColWidth="11.42578125" defaultRowHeight="12.75"/>
  <cols>
    <col min="1" max="1" width="3.42578125" style="712" customWidth="1"/>
    <col min="2" max="2" width="15.28515625" style="712" customWidth="1"/>
    <col min="3" max="4" width="10.140625" style="712" bestFit="1" customWidth="1"/>
    <col min="5" max="5" width="9.42578125" style="712" customWidth="1"/>
    <col min="6" max="6" width="11.28515625" style="712" customWidth="1"/>
    <col min="7" max="7" width="9.42578125" style="712" customWidth="1"/>
    <col min="8" max="8" width="8.42578125" style="712" customWidth="1"/>
    <col min="9" max="10" width="10.85546875" style="712" customWidth="1"/>
    <col min="11" max="11" width="9.42578125" style="712" bestFit="1" customWidth="1"/>
    <col min="12" max="12" width="10.28515625" style="712" customWidth="1"/>
    <col min="13" max="13" width="10.140625" style="712" customWidth="1"/>
    <col min="14" max="14" width="8.42578125" style="712" customWidth="1"/>
    <col min="15" max="15" width="23.7109375" style="712" customWidth="1"/>
    <col min="16" max="16" width="9.28515625" style="712" customWidth="1"/>
    <col min="17" max="17" width="3.85546875" style="712" customWidth="1"/>
    <col min="18" max="19" width="13" style="712" customWidth="1"/>
    <col min="20" max="20" width="9.42578125" style="712" customWidth="1"/>
    <col min="21" max="16384" width="11.42578125" style="712"/>
  </cols>
  <sheetData>
    <row r="2" spans="2:20" ht="15.75">
      <c r="C2" s="713" t="s">
        <v>106</v>
      </c>
      <c r="Q2" s="818" t="s">
        <v>107</v>
      </c>
      <c r="R2" s="818"/>
      <c r="S2" s="818"/>
      <c r="T2" s="818"/>
    </row>
    <row r="4" spans="2:20">
      <c r="C4" s="712" t="s">
        <v>26</v>
      </c>
    </row>
    <row r="5" spans="2:20">
      <c r="C5" s="712" t="s">
        <v>281</v>
      </c>
    </row>
    <row r="6" spans="2:20">
      <c r="C6" s="712" t="s">
        <v>29</v>
      </c>
    </row>
    <row r="7" spans="2:20">
      <c r="C7" s="712" t="s">
        <v>109</v>
      </c>
    </row>
    <row r="8" spans="2:20" ht="13.5" thickBot="1"/>
    <row r="9" spans="2:20" ht="13.5" thickBot="1">
      <c r="C9" s="819" t="s">
        <v>95</v>
      </c>
      <c r="D9" s="820"/>
      <c r="E9" s="820"/>
      <c r="F9" s="820"/>
      <c r="G9" s="820"/>
      <c r="H9" s="821"/>
      <c r="I9" s="827" t="s">
        <v>308</v>
      </c>
      <c r="J9" s="828"/>
      <c r="K9" s="828"/>
      <c r="L9" s="828"/>
      <c r="M9" s="828"/>
      <c r="N9" s="829"/>
      <c r="R9" s="714" t="s">
        <v>95</v>
      </c>
      <c r="S9" s="711" t="s">
        <v>308</v>
      </c>
    </row>
    <row r="10" spans="2:20" s="721" customFormat="1" ht="38.25" customHeight="1">
      <c r="B10" s="715"/>
      <c r="C10" s="715" t="s">
        <v>104</v>
      </c>
      <c r="D10" s="716" t="s">
        <v>105</v>
      </c>
      <c r="E10" s="716" t="s">
        <v>0</v>
      </c>
      <c r="F10" s="716" t="s">
        <v>206</v>
      </c>
      <c r="G10" s="716" t="s">
        <v>103</v>
      </c>
      <c r="H10" s="717" t="s">
        <v>161</v>
      </c>
      <c r="I10" s="718" t="s">
        <v>104</v>
      </c>
      <c r="J10" s="719" t="s">
        <v>105</v>
      </c>
      <c r="K10" s="719" t="s">
        <v>0</v>
      </c>
      <c r="L10" s="719" t="s">
        <v>206</v>
      </c>
      <c r="M10" s="719" t="s">
        <v>103</v>
      </c>
      <c r="N10" s="720" t="s">
        <v>161</v>
      </c>
      <c r="O10" s="710" t="s">
        <v>28</v>
      </c>
      <c r="R10" s="822" t="s">
        <v>147</v>
      </c>
      <c r="S10" s="822"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823"/>
      <c r="S11" s="823"/>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823"/>
      <c r="S12" s="823"/>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823"/>
      <c r="S13" s="823"/>
    </row>
    <row r="14" spans="2:20" s="726" customFormat="1" ht="13.5" thickBot="1">
      <c r="B14" s="736"/>
      <c r="C14" s="736"/>
      <c r="D14" s="737"/>
      <c r="E14" s="737"/>
      <c r="F14" s="737"/>
      <c r="G14" s="737"/>
      <c r="H14" s="738"/>
      <c r="I14" s="736"/>
      <c r="J14" s="737"/>
      <c r="K14" s="737"/>
      <c r="L14" s="737"/>
      <c r="M14" s="737"/>
      <c r="N14" s="738"/>
      <c r="O14" s="739"/>
      <c r="R14" s="823"/>
      <c r="S14" s="823"/>
    </row>
    <row r="15" spans="2:20" s="726" customFormat="1" ht="12.75" customHeight="1" thickBot="1">
      <c r="B15" s="740"/>
      <c r="C15" s="815" t="s">
        <v>158</v>
      </c>
      <c r="D15" s="816"/>
      <c r="E15" s="816"/>
      <c r="F15" s="816"/>
      <c r="G15" s="816"/>
      <c r="H15" s="817"/>
      <c r="I15" s="815" t="s">
        <v>158</v>
      </c>
      <c r="J15" s="816"/>
      <c r="K15" s="816"/>
      <c r="L15" s="816"/>
      <c r="M15" s="816"/>
      <c r="N15" s="817"/>
      <c r="O15" s="741"/>
      <c r="R15" s="823"/>
      <c r="S15" s="823"/>
    </row>
    <row r="16" spans="2:20" s="726" customFormat="1" ht="26.25" thickBot="1">
      <c r="B16" s="727" t="s">
        <v>160</v>
      </c>
      <c r="C16" s="773">
        <v>0</v>
      </c>
      <c r="D16" s="774">
        <v>0</v>
      </c>
      <c r="E16" s="774">
        <v>1</v>
      </c>
      <c r="F16" s="774">
        <v>0</v>
      </c>
      <c r="G16" s="774">
        <v>0</v>
      </c>
      <c r="H16" s="825" t="s">
        <v>36</v>
      </c>
      <c r="I16" s="742">
        <v>0.2</v>
      </c>
      <c r="J16" s="743">
        <v>0.3</v>
      </c>
      <c r="K16" s="743">
        <v>0.25</v>
      </c>
      <c r="L16" s="743">
        <v>0.05</v>
      </c>
      <c r="M16" s="743">
        <v>0.2</v>
      </c>
      <c r="N16" s="825" t="s">
        <v>36</v>
      </c>
      <c r="O16" s="744"/>
      <c r="R16" s="824"/>
      <c r="S16" s="824"/>
    </row>
    <row r="17" spans="2:19" s="726" customFormat="1" ht="13.5" thickBot="1">
      <c r="B17" s="745" t="s">
        <v>1</v>
      </c>
      <c r="C17" s="745" t="s">
        <v>24</v>
      </c>
      <c r="D17" s="746" t="s">
        <v>24</v>
      </c>
      <c r="E17" s="746" t="s">
        <v>24</v>
      </c>
      <c r="F17" s="746" t="s">
        <v>24</v>
      </c>
      <c r="G17" s="746" t="s">
        <v>24</v>
      </c>
      <c r="H17" s="826"/>
      <c r="I17" s="745" t="s">
        <v>24</v>
      </c>
      <c r="J17" s="746" t="s">
        <v>24</v>
      </c>
      <c r="K17" s="746" t="s">
        <v>24</v>
      </c>
      <c r="L17" s="746" t="s">
        <v>24</v>
      </c>
      <c r="M17" s="746" t="s">
        <v>24</v>
      </c>
      <c r="N17" s="826"/>
      <c r="O17" s="725"/>
      <c r="R17" s="727" t="s">
        <v>157</v>
      </c>
      <c r="S17" s="747" t="s">
        <v>157</v>
      </c>
    </row>
    <row r="18" spans="2:19">
      <c r="B18" s="748">
        <f>year</f>
        <v>2000</v>
      </c>
      <c r="C18" s="749">
        <f>C$16</f>
        <v>0</v>
      </c>
      <c r="D18" s="750">
        <f t="shared" ref="D18:G33" si="0">D$16</f>
        <v>0</v>
      </c>
      <c r="E18" s="750">
        <f t="shared" si="0"/>
        <v>1</v>
      </c>
      <c r="F18" s="750">
        <f t="shared" si="0"/>
        <v>0</v>
      </c>
      <c r="G18" s="750">
        <f t="shared" si="0"/>
        <v>0</v>
      </c>
      <c r="H18" s="751">
        <f>SUM(C18:G18)</f>
        <v>1</v>
      </c>
      <c r="I18" s="749">
        <f>I$16</f>
        <v>0.2</v>
      </c>
      <c r="J18" s="750">
        <f t="shared" ref="J18:M33" si="1">J$16</f>
        <v>0.3</v>
      </c>
      <c r="K18" s="750">
        <f t="shared" si="1"/>
        <v>0.25</v>
      </c>
      <c r="L18" s="750">
        <f t="shared" si="1"/>
        <v>0.05</v>
      </c>
      <c r="M18" s="750">
        <f t="shared" si="1"/>
        <v>0.2</v>
      </c>
      <c r="N18" s="751">
        <f>SUM(I18:M18)</f>
        <v>1</v>
      </c>
      <c r="O18" s="752"/>
      <c r="R18" s="753">
        <f>C18*C$13+D18*D$13+E18*E$13+F18*F$13+G18*G$13</f>
        <v>1</v>
      </c>
      <c r="S18" s="754">
        <f>I18*I$13+J18*J$13+K18*K$13+L18*L$13+M18*M$13</f>
        <v>0.71500000000000008</v>
      </c>
    </row>
    <row r="19" spans="2:19">
      <c r="B19" s="755">
        <f t="shared" ref="B19:B50" si="2">B18+1</f>
        <v>2001</v>
      </c>
      <c r="C19" s="756">
        <f t="shared" ref="C19:G50" si="3">C$16</f>
        <v>0</v>
      </c>
      <c r="D19" s="757">
        <f t="shared" si="0"/>
        <v>0</v>
      </c>
      <c r="E19" s="757">
        <f t="shared" si="0"/>
        <v>1</v>
      </c>
      <c r="F19" s="757">
        <f t="shared" si="0"/>
        <v>0</v>
      </c>
      <c r="G19" s="757">
        <f t="shared" si="0"/>
        <v>0</v>
      </c>
      <c r="H19" s="758">
        <f t="shared" ref="H19:H82" si="4">SUM(C19:G19)</f>
        <v>1</v>
      </c>
      <c r="I19" s="756">
        <f t="shared" ref="I19:M50" si="5">I$16</f>
        <v>0.2</v>
      </c>
      <c r="J19" s="757">
        <f t="shared" si="1"/>
        <v>0.3</v>
      </c>
      <c r="K19" s="757">
        <f t="shared" si="1"/>
        <v>0.25</v>
      </c>
      <c r="L19" s="757">
        <f t="shared" si="1"/>
        <v>0.05</v>
      </c>
      <c r="M19" s="757">
        <f t="shared" si="1"/>
        <v>0.2</v>
      </c>
      <c r="N19" s="758">
        <f t="shared" ref="N19:N82" si="6">SUM(I19:M19)</f>
        <v>1</v>
      </c>
      <c r="O19" s="759"/>
      <c r="R19" s="753">
        <f t="shared" ref="R19:R82" si="7">C19*C$13+D19*D$13+E19*E$13+F19*F$13+G19*G$13</f>
        <v>1</v>
      </c>
      <c r="S19" s="754">
        <f t="shared" ref="S19:S82" si="8">I19*I$13+J19*J$13+K19*K$13+L19*L$13+M19*M$13</f>
        <v>0.71500000000000008</v>
      </c>
    </row>
    <row r="20" spans="2:19">
      <c r="B20" s="755">
        <f t="shared" si="2"/>
        <v>2002</v>
      </c>
      <c r="C20" s="756">
        <f t="shared" si="3"/>
        <v>0</v>
      </c>
      <c r="D20" s="757">
        <f t="shared" si="0"/>
        <v>0</v>
      </c>
      <c r="E20" s="757">
        <f t="shared" si="0"/>
        <v>1</v>
      </c>
      <c r="F20" s="757">
        <f t="shared" si="0"/>
        <v>0</v>
      </c>
      <c r="G20" s="757">
        <f t="shared" si="0"/>
        <v>0</v>
      </c>
      <c r="H20" s="758">
        <f t="shared" si="4"/>
        <v>1</v>
      </c>
      <c r="I20" s="756">
        <f t="shared" si="5"/>
        <v>0.2</v>
      </c>
      <c r="J20" s="757">
        <f t="shared" si="1"/>
        <v>0.3</v>
      </c>
      <c r="K20" s="757">
        <f t="shared" si="1"/>
        <v>0.25</v>
      </c>
      <c r="L20" s="757">
        <f t="shared" si="1"/>
        <v>0.05</v>
      </c>
      <c r="M20" s="757">
        <f t="shared" si="1"/>
        <v>0.2</v>
      </c>
      <c r="N20" s="758">
        <f t="shared" si="6"/>
        <v>1</v>
      </c>
      <c r="O20" s="759"/>
      <c r="R20" s="753">
        <f t="shared" si="7"/>
        <v>1</v>
      </c>
      <c r="S20" s="754">
        <f t="shared" si="8"/>
        <v>0.71500000000000008</v>
      </c>
    </row>
    <row r="21" spans="2:19">
      <c r="B21" s="755">
        <f t="shared" si="2"/>
        <v>2003</v>
      </c>
      <c r="C21" s="756">
        <f t="shared" si="3"/>
        <v>0</v>
      </c>
      <c r="D21" s="757">
        <f t="shared" si="0"/>
        <v>0</v>
      </c>
      <c r="E21" s="757">
        <f t="shared" si="0"/>
        <v>1</v>
      </c>
      <c r="F21" s="757">
        <f t="shared" si="0"/>
        <v>0</v>
      </c>
      <c r="G21" s="757">
        <f t="shared" si="0"/>
        <v>0</v>
      </c>
      <c r="H21" s="758">
        <f t="shared" si="4"/>
        <v>1</v>
      </c>
      <c r="I21" s="756">
        <f t="shared" si="5"/>
        <v>0.2</v>
      </c>
      <c r="J21" s="757">
        <f t="shared" si="1"/>
        <v>0.3</v>
      </c>
      <c r="K21" s="757">
        <f t="shared" si="1"/>
        <v>0.25</v>
      </c>
      <c r="L21" s="757">
        <f t="shared" si="1"/>
        <v>0.05</v>
      </c>
      <c r="M21" s="757">
        <f t="shared" si="1"/>
        <v>0.2</v>
      </c>
      <c r="N21" s="758">
        <f t="shared" si="6"/>
        <v>1</v>
      </c>
      <c r="O21" s="759"/>
      <c r="R21" s="753">
        <f t="shared" si="7"/>
        <v>1</v>
      </c>
      <c r="S21" s="754">
        <f t="shared" si="8"/>
        <v>0.71500000000000008</v>
      </c>
    </row>
    <row r="22" spans="2:19">
      <c r="B22" s="755">
        <f t="shared" si="2"/>
        <v>2004</v>
      </c>
      <c r="C22" s="756">
        <f t="shared" si="3"/>
        <v>0</v>
      </c>
      <c r="D22" s="757">
        <f t="shared" si="0"/>
        <v>0</v>
      </c>
      <c r="E22" s="757">
        <f t="shared" si="0"/>
        <v>1</v>
      </c>
      <c r="F22" s="757">
        <f t="shared" si="0"/>
        <v>0</v>
      </c>
      <c r="G22" s="757">
        <f t="shared" si="0"/>
        <v>0</v>
      </c>
      <c r="H22" s="758">
        <f t="shared" si="4"/>
        <v>1</v>
      </c>
      <c r="I22" s="756">
        <f t="shared" si="5"/>
        <v>0.2</v>
      </c>
      <c r="J22" s="757">
        <f t="shared" si="1"/>
        <v>0.3</v>
      </c>
      <c r="K22" s="757">
        <f t="shared" si="1"/>
        <v>0.25</v>
      </c>
      <c r="L22" s="757">
        <f t="shared" si="1"/>
        <v>0.05</v>
      </c>
      <c r="M22" s="757">
        <f t="shared" si="1"/>
        <v>0.2</v>
      </c>
      <c r="N22" s="758">
        <f t="shared" si="6"/>
        <v>1</v>
      </c>
      <c r="O22" s="759"/>
      <c r="R22" s="753">
        <f t="shared" si="7"/>
        <v>1</v>
      </c>
      <c r="S22" s="754">
        <f t="shared" si="8"/>
        <v>0.71500000000000008</v>
      </c>
    </row>
    <row r="23" spans="2:19">
      <c r="B23" s="755">
        <f t="shared" si="2"/>
        <v>2005</v>
      </c>
      <c r="C23" s="756">
        <f t="shared" si="3"/>
        <v>0</v>
      </c>
      <c r="D23" s="757">
        <f t="shared" si="0"/>
        <v>0</v>
      </c>
      <c r="E23" s="757">
        <f t="shared" si="0"/>
        <v>1</v>
      </c>
      <c r="F23" s="757">
        <f t="shared" si="0"/>
        <v>0</v>
      </c>
      <c r="G23" s="757">
        <f t="shared" si="0"/>
        <v>0</v>
      </c>
      <c r="H23" s="758">
        <f t="shared" si="4"/>
        <v>1</v>
      </c>
      <c r="I23" s="756">
        <f t="shared" si="5"/>
        <v>0.2</v>
      </c>
      <c r="J23" s="757">
        <f t="shared" si="1"/>
        <v>0.3</v>
      </c>
      <c r="K23" s="757">
        <f t="shared" si="1"/>
        <v>0.25</v>
      </c>
      <c r="L23" s="757">
        <f t="shared" si="1"/>
        <v>0.05</v>
      </c>
      <c r="M23" s="757">
        <f t="shared" si="1"/>
        <v>0.2</v>
      </c>
      <c r="N23" s="758">
        <f t="shared" si="6"/>
        <v>1</v>
      </c>
      <c r="O23" s="759"/>
      <c r="R23" s="753">
        <f t="shared" si="7"/>
        <v>1</v>
      </c>
      <c r="S23" s="754">
        <f t="shared" si="8"/>
        <v>0.71500000000000008</v>
      </c>
    </row>
    <row r="24" spans="2:19">
      <c r="B24" s="755">
        <f t="shared" si="2"/>
        <v>2006</v>
      </c>
      <c r="C24" s="756">
        <f t="shared" si="3"/>
        <v>0</v>
      </c>
      <c r="D24" s="757">
        <f t="shared" si="0"/>
        <v>0</v>
      </c>
      <c r="E24" s="757">
        <f t="shared" si="0"/>
        <v>1</v>
      </c>
      <c r="F24" s="757">
        <f t="shared" si="0"/>
        <v>0</v>
      </c>
      <c r="G24" s="757">
        <f t="shared" si="0"/>
        <v>0</v>
      </c>
      <c r="H24" s="758">
        <f t="shared" si="4"/>
        <v>1</v>
      </c>
      <c r="I24" s="756">
        <f t="shared" si="5"/>
        <v>0.2</v>
      </c>
      <c r="J24" s="757">
        <f t="shared" si="1"/>
        <v>0.3</v>
      </c>
      <c r="K24" s="757">
        <f t="shared" si="1"/>
        <v>0.25</v>
      </c>
      <c r="L24" s="757">
        <f t="shared" si="1"/>
        <v>0.05</v>
      </c>
      <c r="M24" s="757">
        <f t="shared" si="1"/>
        <v>0.2</v>
      </c>
      <c r="N24" s="758">
        <f t="shared" si="6"/>
        <v>1</v>
      </c>
      <c r="O24" s="759"/>
      <c r="R24" s="753">
        <f t="shared" si="7"/>
        <v>1</v>
      </c>
      <c r="S24" s="754">
        <f t="shared" si="8"/>
        <v>0.71500000000000008</v>
      </c>
    </row>
    <row r="25" spans="2:19">
      <c r="B25" s="755">
        <f t="shared" si="2"/>
        <v>2007</v>
      </c>
      <c r="C25" s="756">
        <f t="shared" si="3"/>
        <v>0</v>
      </c>
      <c r="D25" s="757">
        <f t="shared" si="0"/>
        <v>0</v>
      </c>
      <c r="E25" s="757">
        <f t="shared" si="0"/>
        <v>1</v>
      </c>
      <c r="F25" s="757">
        <f t="shared" si="0"/>
        <v>0</v>
      </c>
      <c r="G25" s="757">
        <f t="shared" si="0"/>
        <v>0</v>
      </c>
      <c r="H25" s="758">
        <f t="shared" si="4"/>
        <v>1</v>
      </c>
      <c r="I25" s="756">
        <f t="shared" si="5"/>
        <v>0.2</v>
      </c>
      <c r="J25" s="757">
        <f t="shared" si="1"/>
        <v>0.3</v>
      </c>
      <c r="K25" s="757">
        <f t="shared" si="1"/>
        <v>0.25</v>
      </c>
      <c r="L25" s="757">
        <f t="shared" si="1"/>
        <v>0.05</v>
      </c>
      <c r="M25" s="757">
        <f t="shared" si="1"/>
        <v>0.2</v>
      </c>
      <c r="N25" s="758">
        <f t="shared" si="6"/>
        <v>1</v>
      </c>
      <c r="O25" s="759"/>
      <c r="R25" s="753">
        <f t="shared" si="7"/>
        <v>1</v>
      </c>
      <c r="S25" s="754">
        <f t="shared" si="8"/>
        <v>0.71500000000000008</v>
      </c>
    </row>
    <row r="26" spans="2:19">
      <c r="B26" s="755">
        <f t="shared" si="2"/>
        <v>2008</v>
      </c>
      <c r="C26" s="756">
        <f t="shared" si="3"/>
        <v>0</v>
      </c>
      <c r="D26" s="757">
        <f t="shared" si="0"/>
        <v>0</v>
      </c>
      <c r="E26" s="757">
        <f t="shared" si="0"/>
        <v>1</v>
      </c>
      <c r="F26" s="757">
        <f t="shared" si="0"/>
        <v>0</v>
      </c>
      <c r="G26" s="757">
        <f t="shared" si="0"/>
        <v>0</v>
      </c>
      <c r="H26" s="758">
        <f t="shared" si="4"/>
        <v>1</v>
      </c>
      <c r="I26" s="756">
        <f t="shared" si="5"/>
        <v>0.2</v>
      </c>
      <c r="J26" s="757">
        <f t="shared" si="1"/>
        <v>0.3</v>
      </c>
      <c r="K26" s="757">
        <f t="shared" si="1"/>
        <v>0.25</v>
      </c>
      <c r="L26" s="757">
        <f t="shared" si="1"/>
        <v>0.05</v>
      </c>
      <c r="M26" s="757">
        <f t="shared" si="1"/>
        <v>0.2</v>
      </c>
      <c r="N26" s="758">
        <f t="shared" si="6"/>
        <v>1</v>
      </c>
      <c r="O26" s="759"/>
      <c r="R26" s="753">
        <f t="shared" si="7"/>
        <v>1</v>
      </c>
      <c r="S26" s="754">
        <f t="shared" si="8"/>
        <v>0.71500000000000008</v>
      </c>
    </row>
    <row r="27" spans="2:19">
      <c r="B27" s="755">
        <f t="shared" si="2"/>
        <v>2009</v>
      </c>
      <c r="C27" s="756">
        <f t="shared" si="3"/>
        <v>0</v>
      </c>
      <c r="D27" s="757">
        <f t="shared" si="0"/>
        <v>0</v>
      </c>
      <c r="E27" s="757">
        <f t="shared" si="0"/>
        <v>1</v>
      </c>
      <c r="F27" s="757">
        <f t="shared" si="0"/>
        <v>0</v>
      </c>
      <c r="G27" s="757">
        <f t="shared" si="0"/>
        <v>0</v>
      </c>
      <c r="H27" s="758">
        <f t="shared" si="4"/>
        <v>1</v>
      </c>
      <c r="I27" s="756">
        <f t="shared" si="5"/>
        <v>0.2</v>
      </c>
      <c r="J27" s="757">
        <f t="shared" si="1"/>
        <v>0.3</v>
      </c>
      <c r="K27" s="757">
        <f t="shared" si="1"/>
        <v>0.25</v>
      </c>
      <c r="L27" s="757">
        <f t="shared" si="1"/>
        <v>0.05</v>
      </c>
      <c r="M27" s="757">
        <f t="shared" si="1"/>
        <v>0.2</v>
      </c>
      <c r="N27" s="758">
        <f t="shared" si="6"/>
        <v>1</v>
      </c>
      <c r="O27" s="759"/>
      <c r="R27" s="753">
        <f t="shared" si="7"/>
        <v>1</v>
      </c>
      <c r="S27" s="754">
        <f t="shared" si="8"/>
        <v>0.71500000000000008</v>
      </c>
    </row>
    <row r="28" spans="2:19">
      <c r="B28" s="755">
        <f t="shared" si="2"/>
        <v>2010</v>
      </c>
      <c r="C28" s="756">
        <f t="shared" si="3"/>
        <v>0</v>
      </c>
      <c r="D28" s="757">
        <f t="shared" si="0"/>
        <v>0</v>
      </c>
      <c r="E28" s="757">
        <f t="shared" si="0"/>
        <v>1</v>
      </c>
      <c r="F28" s="757">
        <f t="shared" si="0"/>
        <v>0</v>
      </c>
      <c r="G28" s="757">
        <f t="shared" si="0"/>
        <v>0</v>
      </c>
      <c r="H28" s="758">
        <f t="shared" si="4"/>
        <v>1</v>
      </c>
      <c r="I28" s="756">
        <f t="shared" si="5"/>
        <v>0.2</v>
      </c>
      <c r="J28" s="757">
        <f t="shared" si="1"/>
        <v>0.3</v>
      </c>
      <c r="K28" s="757">
        <f t="shared" si="1"/>
        <v>0.25</v>
      </c>
      <c r="L28" s="757">
        <f t="shared" si="1"/>
        <v>0.05</v>
      </c>
      <c r="M28" s="757">
        <f t="shared" si="1"/>
        <v>0.2</v>
      </c>
      <c r="N28" s="758">
        <f t="shared" si="6"/>
        <v>1</v>
      </c>
      <c r="O28" s="759"/>
      <c r="R28" s="753">
        <f t="shared" si="7"/>
        <v>1</v>
      </c>
      <c r="S28" s="754">
        <f t="shared" si="8"/>
        <v>0.71500000000000008</v>
      </c>
    </row>
    <row r="29" spans="2:19">
      <c r="B29" s="755">
        <f t="shared" si="2"/>
        <v>2011</v>
      </c>
      <c r="C29" s="756">
        <f t="shared" si="3"/>
        <v>0</v>
      </c>
      <c r="D29" s="757">
        <f t="shared" si="0"/>
        <v>0</v>
      </c>
      <c r="E29" s="757">
        <f t="shared" si="0"/>
        <v>1</v>
      </c>
      <c r="F29" s="757">
        <f t="shared" si="0"/>
        <v>0</v>
      </c>
      <c r="G29" s="757">
        <f t="shared" si="0"/>
        <v>0</v>
      </c>
      <c r="H29" s="758">
        <f t="shared" si="4"/>
        <v>1</v>
      </c>
      <c r="I29" s="756">
        <f t="shared" si="5"/>
        <v>0.2</v>
      </c>
      <c r="J29" s="757">
        <f t="shared" si="1"/>
        <v>0.3</v>
      </c>
      <c r="K29" s="757">
        <f t="shared" si="1"/>
        <v>0.25</v>
      </c>
      <c r="L29" s="757">
        <f t="shared" si="1"/>
        <v>0.05</v>
      </c>
      <c r="M29" s="757">
        <f t="shared" si="1"/>
        <v>0.2</v>
      </c>
      <c r="N29" s="758">
        <f t="shared" si="6"/>
        <v>1</v>
      </c>
      <c r="O29" s="759"/>
      <c r="R29" s="753">
        <f t="shared" si="7"/>
        <v>1</v>
      </c>
      <c r="S29" s="754">
        <f t="shared" si="8"/>
        <v>0.71500000000000008</v>
      </c>
    </row>
    <row r="30" spans="2:19">
      <c r="B30" s="755">
        <f t="shared" si="2"/>
        <v>2012</v>
      </c>
      <c r="C30" s="756">
        <f t="shared" si="3"/>
        <v>0</v>
      </c>
      <c r="D30" s="757">
        <f t="shared" si="0"/>
        <v>0</v>
      </c>
      <c r="E30" s="757">
        <f t="shared" si="0"/>
        <v>1</v>
      </c>
      <c r="F30" s="757">
        <f t="shared" si="0"/>
        <v>0</v>
      </c>
      <c r="G30" s="757">
        <f t="shared" si="0"/>
        <v>0</v>
      </c>
      <c r="H30" s="758">
        <f t="shared" si="4"/>
        <v>1</v>
      </c>
      <c r="I30" s="756">
        <f t="shared" si="5"/>
        <v>0.2</v>
      </c>
      <c r="J30" s="757">
        <f t="shared" si="1"/>
        <v>0.3</v>
      </c>
      <c r="K30" s="757">
        <f t="shared" si="1"/>
        <v>0.25</v>
      </c>
      <c r="L30" s="757">
        <f t="shared" si="1"/>
        <v>0.05</v>
      </c>
      <c r="M30" s="757">
        <f t="shared" si="1"/>
        <v>0.2</v>
      </c>
      <c r="N30" s="758">
        <f t="shared" si="6"/>
        <v>1</v>
      </c>
      <c r="O30" s="759"/>
      <c r="R30" s="753">
        <f t="shared" si="7"/>
        <v>1</v>
      </c>
      <c r="S30" s="754">
        <f t="shared" si="8"/>
        <v>0.71500000000000008</v>
      </c>
    </row>
    <row r="31" spans="2:19">
      <c r="B31" s="755">
        <f t="shared" si="2"/>
        <v>2013</v>
      </c>
      <c r="C31" s="756">
        <f t="shared" si="3"/>
        <v>0</v>
      </c>
      <c r="D31" s="757">
        <f t="shared" si="0"/>
        <v>0</v>
      </c>
      <c r="E31" s="757">
        <f t="shared" si="0"/>
        <v>1</v>
      </c>
      <c r="F31" s="757">
        <f t="shared" si="0"/>
        <v>0</v>
      </c>
      <c r="G31" s="757">
        <f t="shared" si="0"/>
        <v>0</v>
      </c>
      <c r="H31" s="758">
        <f t="shared" si="4"/>
        <v>1</v>
      </c>
      <c r="I31" s="756">
        <f t="shared" si="5"/>
        <v>0.2</v>
      </c>
      <c r="J31" s="757">
        <f t="shared" si="1"/>
        <v>0.3</v>
      </c>
      <c r="K31" s="757">
        <f t="shared" si="1"/>
        <v>0.25</v>
      </c>
      <c r="L31" s="757">
        <f t="shared" si="1"/>
        <v>0.05</v>
      </c>
      <c r="M31" s="757">
        <f t="shared" si="1"/>
        <v>0.2</v>
      </c>
      <c r="N31" s="758">
        <f t="shared" si="6"/>
        <v>1</v>
      </c>
      <c r="O31" s="759"/>
      <c r="R31" s="753">
        <f t="shared" si="7"/>
        <v>1</v>
      </c>
      <c r="S31" s="754">
        <f t="shared" si="8"/>
        <v>0.71500000000000008</v>
      </c>
    </row>
    <row r="32" spans="2:19">
      <c r="B32" s="755">
        <f t="shared" si="2"/>
        <v>2014</v>
      </c>
      <c r="C32" s="756">
        <f t="shared" si="3"/>
        <v>0</v>
      </c>
      <c r="D32" s="757">
        <f t="shared" si="0"/>
        <v>0</v>
      </c>
      <c r="E32" s="757">
        <f t="shared" si="0"/>
        <v>1</v>
      </c>
      <c r="F32" s="757">
        <f t="shared" si="0"/>
        <v>0</v>
      </c>
      <c r="G32" s="757">
        <f t="shared" si="0"/>
        <v>0</v>
      </c>
      <c r="H32" s="758">
        <f t="shared" si="4"/>
        <v>1</v>
      </c>
      <c r="I32" s="756">
        <f t="shared" si="5"/>
        <v>0.2</v>
      </c>
      <c r="J32" s="757">
        <f t="shared" si="1"/>
        <v>0.3</v>
      </c>
      <c r="K32" s="757">
        <f t="shared" si="1"/>
        <v>0.25</v>
      </c>
      <c r="L32" s="757">
        <f t="shared" si="1"/>
        <v>0.05</v>
      </c>
      <c r="M32" s="757">
        <f t="shared" si="1"/>
        <v>0.2</v>
      </c>
      <c r="N32" s="758">
        <f t="shared" si="6"/>
        <v>1</v>
      </c>
      <c r="O32" s="759"/>
      <c r="R32" s="753">
        <f t="shared" si="7"/>
        <v>1</v>
      </c>
      <c r="S32" s="754">
        <f t="shared" si="8"/>
        <v>0.71500000000000008</v>
      </c>
    </row>
    <row r="33" spans="2:19">
      <c r="B33" s="755">
        <f t="shared" si="2"/>
        <v>2015</v>
      </c>
      <c r="C33" s="756">
        <f t="shared" si="3"/>
        <v>0</v>
      </c>
      <c r="D33" s="757">
        <f t="shared" si="0"/>
        <v>0</v>
      </c>
      <c r="E33" s="757">
        <f t="shared" si="0"/>
        <v>1</v>
      </c>
      <c r="F33" s="757">
        <f t="shared" si="0"/>
        <v>0</v>
      </c>
      <c r="G33" s="757">
        <f t="shared" si="0"/>
        <v>0</v>
      </c>
      <c r="H33" s="758">
        <f t="shared" si="4"/>
        <v>1</v>
      </c>
      <c r="I33" s="756">
        <f t="shared" si="5"/>
        <v>0.2</v>
      </c>
      <c r="J33" s="757">
        <f t="shared" si="1"/>
        <v>0.3</v>
      </c>
      <c r="K33" s="757">
        <f t="shared" si="1"/>
        <v>0.25</v>
      </c>
      <c r="L33" s="757">
        <f t="shared" si="1"/>
        <v>0.05</v>
      </c>
      <c r="M33" s="757">
        <f t="shared" si="1"/>
        <v>0.2</v>
      </c>
      <c r="N33" s="758">
        <f t="shared" si="6"/>
        <v>1</v>
      </c>
      <c r="O33" s="759"/>
      <c r="R33" s="753">
        <f t="shared" si="7"/>
        <v>1</v>
      </c>
      <c r="S33" s="754">
        <f t="shared" si="8"/>
        <v>0.71500000000000008</v>
      </c>
    </row>
    <row r="34" spans="2:19">
      <c r="B34" s="755">
        <f t="shared" si="2"/>
        <v>2016</v>
      </c>
      <c r="C34" s="756">
        <f t="shared" si="3"/>
        <v>0</v>
      </c>
      <c r="D34" s="757">
        <f t="shared" si="3"/>
        <v>0</v>
      </c>
      <c r="E34" s="757">
        <f t="shared" si="3"/>
        <v>1</v>
      </c>
      <c r="F34" s="757">
        <f t="shared" si="3"/>
        <v>0</v>
      </c>
      <c r="G34" s="757">
        <f t="shared" si="3"/>
        <v>0</v>
      </c>
      <c r="H34" s="758">
        <f t="shared" si="4"/>
        <v>1</v>
      </c>
      <c r="I34" s="756">
        <f t="shared" si="5"/>
        <v>0.2</v>
      </c>
      <c r="J34" s="757">
        <f t="shared" si="5"/>
        <v>0.3</v>
      </c>
      <c r="K34" s="757">
        <f t="shared" si="5"/>
        <v>0.25</v>
      </c>
      <c r="L34" s="757">
        <f t="shared" si="5"/>
        <v>0.05</v>
      </c>
      <c r="M34" s="757">
        <f t="shared" si="5"/>
        <v>0.2</v>
      </c>
      <c r="N34" s="758">
        <f t="shared" si="6"/>
        <v>1</v>
      </c>
      <c r="O34" s="759"/>
      <c r="R34" s="753">
        <f t="shared" si="7"/>
        <v>1</v>
      </c>
      <c r="S34" s="754">
        <f t="shared" si="8"/>
        <v>0.71500000000000008</v>
      </c>
    </row>
    <row r="35" spans="2:19">
      <c r="B35" s="755">
        <f t="shared" si="2"/>
        <v>2017</v>
      </c>
      <c r="C35" s="756">
        <f t="shared" si="3"/>
        <v>0</v>
      </c>
      <c r="D35" s="757">
        <f t="shared" si="3"/>
        <v>0</v>
      </c>
      <c r="E35" s="757">
        <f t="shared" si="3"/>
        <v>1</v>
      </c>
      <c r="F35" s="757">
        <f t="shared" si="3"/>
        <v>0</v>
      </c>
      <c r="G35" s="757">
        <f t="shared" si="3"/>
        <v>0</v>
      </c>
      <c r="H35" s="758">
        <f t="shared" si="4"/>
        <v>1</v>
      </c>
      <c r="I35" s="756">
        <f t="shared" si="5"/>
        <v>0.2</v>
      </c>
      <c r="J35" s="757">
        <f t="shared" si="5"/>
        <v>0.3</v>
      </c>
      <c r="K35" s="757">
        <f t="shared" si="5"/>
        <v>0.25</v>
      </c>
      <c r="L35" s="757">
        <f t="shared" si="5"/>
        <v>0.05</v>
      </c>
      <c r="M35" s="757">
        <f t="shared" si="5"/>
        <v>0.2</v>
      </c>
      <c r="N35" s="758">
        <f t="shared" si="6"/>
        <v>1</v>
      </c>
      <c r="O35" s="759"/>
      <c r="R35" s="753">
        <f t="shared" si="7"/>
        <v>1</v>
      </c>
      <c r="S35" s="754">
        <f t="shared" si="8"/>
        <v>0.71500000000000008</v>
      </c>
    </row>
    <row r="36" spans="2:19">
      <c r="B36" s="755">
        <f t="shared" si="2"/>
        <v>2018</v>
      </c>
      <c r="C36" s="756">
        <f t="shared" si="3"/>
        <v>0</v>
      </c>
      <c r="D36" s="757">
        <f t="shared" si="3"/>
        <v>0</v>
      </c>
      <c r="E36" s="757">
        <f t="shared" si="3"/>
        <v>1</v>
      </c>
      <c r="F36" s="757">
        <f t="shared" si="3"/>
        <v>0</v>
      </c>
      <c r="G36" s="757">
        <f t="shared" si="3"/>
        <v>0</v>
      </c>
      <c r="H36" s="758">
        <f t="shared" si="4"/>
        <v>1</v>
      </c>
      <c r="I36" s="756">
        <f t="shared" si="5"/>
        <v>0.2</v>
      </c>
      <c r="J36" s="757">
        <f t="shared" si="5"/>
        <v>0.3</v>
      </c>
      <c r="K36" s="757">
        <f t="shared" si="5"/>
        <v>0.25</v>
      </c>
      <c r="L36" s="757">
        <f t="shared" si="5"/>
        <v>0.05</v>
      </c>
      <c r="M36" s="757">
        <f t="shared" si="5"/>
        <v>0.2</v>
      </c>
      <c r="N36" s="758">
        <f t="shared" si="6"/>
        <v>1</v>
      </c>
      <c r="O36" s="759"/>
      <c r="R36" s="753">
        <f t="shared" si="7"/>
        <v>1</v>
      </c>
      <c r="S36" s="754">
        <f t="shared" si="8"/>
        <v>0.71500000000000008</v>
      </c>
    </row>
    <row r="37" spans="2:19">
      <c r="B37" s="755">
        <f t="shared" si="2"/>
        <v>2019</v>
      </c>
      <c r="C37" s="756">
        <f t="shared" si="3"/>
        <v>0</v>
      </c>
      <c r="D37" s="757">
        <f t="shared" si="3"/>
        <v>0</v>
      </c>
      <c r="E37" s="757">
        <f t="shared" si="3"/>
        <v>1</v>
      </c>
      <c r="F37" s="757">
        <f t="shared" si="3"/>
        <v>0</v>
      </c>
      <c r="G37" s="757">
        <f t="shared" si="3"/>
        <v>0</v>
      </c>
      <c r="H37" s="758">
        <f t="shared" si="4"/>
        <v>1</v>
      </c>
      <c r="I37" s="756">
        <f t="shared" si="5"/>
        <v>0.2</v>
      </c>
      <c r="J37" s="757">
        <f t="shared" si="5"/>
        <v>0.3</v>
      </c>
      <c r="K37" s="757">
        <f t="shared" si="5"/>
        <v>0.25</v>
      </c>
      <c r="L37" s="757">
        <f t="shared" si="5"/>
        <v>0.05</v>
      </c>
      <c r="M37" s="757">
        <f t="shared" si="5"/>
        <v>0.2</v>
      </c>
      <c r="N37" s="758">
        <f t="shared" si="6"/>
        <v>1</v>
      </c>
      <c r="O37" s="759"/>
      <c r="R37" s="753">
        <f t="shared" si="7"/>
        <v>1</v>
      </c>
      <c r="S37" s="754">
        <f t="shared" si="8"/>
        <v>0.71500000000000008</v>
      </c>
    </row>
    <row r="38" spans="2:19">
      <c r="B38" s="755">
        <f t="shared" si="2"/>
        <v>2020</v>
      </c>
      <c r="C38" s="756">
        <f t="shared" si="3"/>
        <v>0</v>
      </c>
      <c r="D38" s="757">
        <f t="shared" si="3"/>
        <v>0</v>
      </c>
      <c r="E38" s="757">
        <f t="shared" si="3"/>
        <v>1</v>
      </c>
      <c r="F38" s="757">
        <f t="shared" si="3"/>
        <v>0</v>
      </c>
      <c r="G38" s="757">
        <f t="shared" si="3"/>
        <v>0</v>
      </c>
      <c r="H38" s="758">
        <f t="shared" si="4"/>
        <v>1</v>
      </c>
      <c r="I38" s="756">
        <f t="shared" si="5"/>
        <v>0.2</v>
      </c>
      <c r="J38" s="757">
        <f t="shared" si="5"/>
        <v>0.3</v>
      </c>
      <c r="K38" s="757">
        <f t="shared" si="5"/>
        <v>0.25</v>
      </c>
      <c r="L38" s="757">
        <f t="shared" si="5"/>
        <v>0.05</v>
      </c>
      <c r="M38" s="757">
        <f t="shared" si="5"/>
        <v>0.2</v>
      </c>
      <c r="N38" s="758">
        <f t="shared" si="6"/>
        <v>1</v>
      </c>
      <c r="O38" s="759"/>
      <c r="R38" s="753">
        <f t="shared" si="7"/>
        <v>1</v>
      </c>
      <c r="S38" s="754">
        <f t="shared" si="8"/>
        <v>0.71500000000000008</v>
      </c>
    </row>
    <row r="39" spans="2:19">
      <c r="B39" s="755">
        <f t="shared" si="2"/>
        <v>2021</v>
      </c>
      <c r="C39" s="756">
        <f t="shared" si="3"/>
        <v>0</v>
      </c>
      <c r="D39" s="757">
        <f t="shared" si="3"/>
        <v>0</v>
      </c>
      <c r="E39" s="757">
        <f t="shared" si="3"/>
        <v>1</v>
      </c>
      <c r="F39" s="757">
        <f t="shared" si="3"/>
        <v>0</v>
      </c>
      <c r="G39" s="757">
        <f t="shared" si="3"/>
        <v>0</v>
      </c>
      <c r="H39" s="758">
        <f t="shared" si="4"/>
        <v>1</v>
      </c>
      <c r="I39" s="756">
        <f t="shared" si="5"/>
        <v>0.2</v>
      </c>
      <c r="J39" s="757">
        <f t="shared" si="5"/>
        <v>0.3</v>
      </c>
      <c r="K39" s="757">
        <f t="shared" si="5"/>
        <v>0.25</v>
      </c>
      <c r="L39" s="757">
        <f t="shared" si="5"/>
        <v>0.05</v>
      </c>
      <c r="M39" s="757">
        <f t="shared" si="5"/>
        <v>0.2</v>
      </c>
      <c r="N39" s="758">
        <f t="shared" si="6"/>
        <v>1</v>
      </c>
      <c r="O39" s="759"/>
      <c r="R39" s="753">
        <f t="shared" si="7"/>
        <v>1</v>
      </c>
      <c r="S39" s="754">
        <f t="shared" si="8"/>
        <v>0.71500000000000008</v>
      </c>
    </row>
    <row r="40" spans="2:19">
      <c r="B40" s="755">
        <f t="shared" si="2"/>
        <v>2022</v>
      </c>
      <c r="C40" s="756">
        <f t="shared" si="3"/>
        <v>0</v>
      </c>
      <c r="D40" s="757">
        <f t="shared" si="3"/>
        <v>0</v>
      </c>
      <c r="E40" s="757">
        <f t="shared" si="3"/>
        <v>1</v>
      </c>
      <c r="F40" s="757">
        <f t="shared" si="3"/>
        <v>0</v>
      </c>
      <c r="G40" s="757">
        <f t="shared" si="3"/>
        <v>0</v>
      </c>
      <c r="H40" s="758">
        <f t="shared" si="4"/>
        <v>1</v>
      </c>
      <c r="I40" s="756">
        <f t="shared" si="5"/>
        <v>0.2</v>
      </c>
      <c r="J40" s="757">
        <f t="shared" si="5"/>
        <v>0.3</v>
      </c>
      <c r="K40" s="757">
        <f t="shared" si="5"/>
        <v>0.25</v>
      </c>
      <c r="L40" s="757">
        <f t="shared" si="5"/>
        <v>0.05</v>
      </c>
      <c r="M40" s="757">
        <f t="shared" si="5"/>
        <v>0.2</v>
      </c>
      <c r="N40" s="758">
        <f t="shared" si="6"/>
        <v>1</v>
      </c>
      <c r="O40" s="759"/>
      <c r="R40" s="753">
        <f t="shared" si="7"/>
        <v>1</v>
      </c>
      <c r="S40" s="754">
        <f t="shared" si="8"/>
        <v>0.71500000000000008</v>
      </c>
    </row>
    <row r="41" spans="2:19">
      <c r="B41" s="755">
        <f t="shared" si="2"/>
        <v>2023</v>
      </c>
      <c r="C41" s="756">
        <f t="shared" si="3"/>
        <v>0</v>
      </c>
      <c r="D41" s="757">
        <f t="shared" si="3"/>
        <v>0</v>
      </c>
      <c r="E41" s="757">
        <f t="shared" si="3"/>
        <v>1</v>
      </c>
      <c r="F41" s="757">
        <f t="shared" si="3"/>
        <v>0</v>
      </c>
      <c r="G41" s="757">
        <f t="shared" si="3"/>
        <v>0</v>
      </c>
      <c r="H41" s="758">
        <f t="shared" si="4"/>
        <v>1</v>
      </c>
      <c r="I41" s="756">
        <f t="shared" si="5"/>
        <v>0.2</v>
      </c>
      <c r="J41" s="757">
        <f t="shared" si="5"/>
        <v>0.3</v>
      </c>
      <c r="K41" s="757">
        <f t="shared" si="5"/>
        <v>0.25</v>
      </c>
      <c r="L41" s="757">
        <f t="shared" si="5"/>
        <v>0.05</v>
      </c>
      <c r="M41" s="757">
        <f t="shared" si="5"/>
        <v>0.2</v>
      </c>
      <c r="N41" s="758">
        <f t="shared" si="6"/>
        <v>1</v>
      </c>
      <c r="O41" s="759"/>
      <c r="R41" s="753">
        <f t="shared" si="7"/>
        <v>1</v>
      </c>
      <c r="S41" s="754">
        <f t="shared" si="8"/>
        <v>0.71500000000000008</v>
      </c>
    </row>
    <row r="42" spans="2:19">
      <c r="B42" s="755">
        <f t="shared" si="2"/>
        <v>2024</v>
      </c>
      <c r="C42" s="756">
        <f t="shared" si="3"/>
        <v>0</v>
      </c>
      <c r="D42" s="757">
        <f t="shared" si="3"/>
        <v>0</v>
      </c>
      <c r="E42" s="757">
        <f t="shared" si="3"/>
        <v>1</v>
      </c>
      <c r="F42" s="757">
        <f t="shared" si="3"/>
        <v>0</v>
      </c>
      <c r="G42" s="757">
        <f t="shared" si="3"/>
        <v>0</v>
      </c>
      <c r="H42" s="758">
        <f t="shared" si="4"/>
        <v>1</v>
      </c>
      <c r="I42" s="756">
        <f t="shared" si="5"/>
        <v>0.2</v>
      </c>
      <c r="J42" s="757">
        <f t="shared" si="5"/>
        <v>0.3</v>
      </c>
      <c r="K42" s="757">
        <f t="shared" si="5"/>
        <v>0.25</v>
      </c>
      <c r="L42" s="757">
        <f t="shared" si="5"/>
        <v>0.05</v>
      </c>
      <c r="M42" s="757">
        <f t="shared" si="5"/>
        <v>0.2</v>
      </c>
      <c r="N42" s="758">
        <f t="shared" si="6"/>
        <v>1</v>
      </c>
      <c r="O42" s="759"/>
      <c r="R42" s="753">
        <f t="shared" si="7"/>
        <v>1</v>
      </c>
      <c r="S42" s="754">
        <f t="shared" si="8"/>
        <v>0.71500000000000008</v>
      </c>
    </row>
    <row r="43" spans="2:19">
      <c r="B43" s="755">
        <f t="shared" si="2"/>
        <v>2025</v>
      </c>
      <c r="C43" s="756">
        <f t="shared" si="3"/>
        <v>0</v>
      </c>
      <c r="D43" s="757">
        <f t="shared" si="3"/>
        <v>0</v>
      </c>
      <c r="E43" s="757">
        <f t="shared" si="3"/>
        <v>1</v>
      </c>
      <c r="F43" s="757">
        <f t="shared" si="3"/>
        <v>0</v>
      </c>
      <c r="G43" s="757">
        <f t="shared" si="3"/>
        <v>0</v>
      </c>
      <c r="H43" s="758">
        <f t="shared" si="4"/>
        <v>1</v>
      </c>
      <c r="I43" s="756">
        <f t="shared" si="5"/>
        <v>0.2</v>
      </c>
      <c r="J43" s="757">
        <f t="shared" si="5"/>
        <v>0.3</v>
      </c>
      <c r="K43" s="757">
        <f t="shared" si="5"/>
        <v>0.25</v>
      </c>
      <c r="L43" s="757">
        <f t="shared" si="5"/>
        <v>0.05</v>
      </c>
      <c r="M43" s="757">
        <f t="shared" si="5"/>
        <v>0.2</v>
      </c>
      <c r="N43" s="758">
        <f t="shared" si="6"/>
        <v>1</v>
      </c>
      <c r="O43" s="759"/>
      <c r="R43" s="753">
        <f t="shared" si="7"/>
        <v>1</v>
      </c>
      <c r="S43" s="754">
        <f t="shared" si="8"/>
        <v>0.71500000000000008</v>
      </c>
    </row>
    <row r="44" spans="2:19">
      <c r="B44" s="755">
        <f t="shared" si="2"/>
        <v>2026</v>
      </c>
      <c r="C44" s="756">
        <f t="shared" si="3"/>
        <v>0</v>
      </c>
      <c r="D44" s="757">
        <f t="shared" si="3"/>
        <v>0</v>
      </c>
      <c r="E44" s="757">
        <f t="shared" si="3"/>
        <v>1</v>
      </c>
      <c r="F44" s="757">
        <f t="shared" si="3"/>
        <v>0</v>
      </c>
      <c r="G44" s="757">
        <f t="shared" si="3"/>
        <v>0</v>
      </c>
      <c r="H44" s="758">
        <f t="shared" si="4"/>
        <v>1</v>
      </c>
      <c r="I44" s="756">
        <f t="shared" si="5"/>
        <v>0.2</v>
      </c>
      <c r="J44" s="757">
        <f t="shared" si="5"/>
        <v>0.3</v>
      </c>
      <c r="K44" s="757">
        <f t="shared" si="5"/>
        <v>0.25</v>
      </c>
      <c r="L44" s="757">
        <f t="shared" si="5"/>
        <v>0.05</v>
      </c>
      <c r="M44" s="757">
        <f t="shared" si="5"/>
        <v>0.2</v>
      </c>
      <c r="N44" s="758">
        <f t="shared" si="6"/>
        <v>1</v>
      </c>
      <c r="O44" s="759"/>
      <c r="R44" s="753">
        <f t="shared" si="7"/>
        <v>1</v>
      </c>
      <c r="S44" s="754">
        <f t="shared" si="8"/>
        <v>0.71500000000000008</v>
      </c>
    </row>
    <row r="45" spans="2:19">
      <c r="B45" s="755">
        <f t="shared" si="2"/>
        <v>2027</v>
      </c>
      <c r="C45" s="756">
        <f t="shared" si="3"/>
        <v>0</v>
      </c>
      <c r="D45" s="757">
        <f t="shared" si="3"/>
        <v>0</v>
      </c>
      <c r="E45" s="757">
        <f t="shared" si="3"/>
        <v>1</v>
      </c>
      <c r="F45" s="757">
        <f t="shared" si="3"/>
        <v>0</v>
      </c>
      <c r="G45" s="757">
        <f t="shared" si="3"/>
        <v>0</v>
      </c>
      <c r="H45" s="758">
        <f t="shared" si="4"/>
        <v>1</v>
      </c>
      <c r="I45" s="756">
        <f t="shared" si="5"/>
        <v>0.2</v>
      </c>
      <c r="J45" s="757">
        <f t="shared" si="5"/>
        <v>0.3</v>
      </c>
      <c r="K45" s="757">
        <f t="shared" si="5"/>
        <v>0.25</v>
      </c>
      <c r="L45" s="757">
        <f t="shared" si="5"/>
        <v>0.05</v>
      </c>
      <c r="M45" s="757">
        <f t="shared" si="5"/>
        <v>0.2</v>
      </c>
      <c r="N45" s="758">
        <f t="shared" si="6"/>
        <v>1</v>
      </c>
      <c r="O45" s="759"/>
      <c r="R45" s="753">
        <f t="shared" si="7"/>
        <v>1</v>
      </c>
      <c r="S45" s="754">
        <f t="shared" si="8"/>
        <v>0.71500000000000008</v>
      </c>
    </row>
    <row r="46" spans="2:19">
      <c r="B46" s="755">
        <f t="shared" si="2"/>
        <v>2028</v>
      </c>
      <c r="C46" s="756">
        <f t="shared" si="3"/>
        <v>0</v>
      </c>
      <c r="D46" s="757">
        <f t="shared" si="3"/>
        <v>0</v>
      </c>
      <c r="E46" s="757">
        <f t="shared" si="3"/>
        <v>1</v>
      </c>
      <c r="F46" s="757">
        <f t="shared" si="3"/>
        <v>0</v>
      </c>
      <c r="G46" s="757">
        <f t="shared" si="3"/>
        <v>0</v>
      </c>
      <c r="H46" s="758">
        <f t="shared" si="4"/>
        <v>1</v>
      </c>
      <c r="I46" s="756">
        <f t="shared" si="5"/>
        <v>0.2</v>
      </c>
      <c r="J46" s="757">
        <f t="shared" si="5"/>
        <v>0.3</v>
      </c>
      <c r="K46" s="757">
        <f t="shared" si="5"/>
        <v>0.25</v>
      </c>
      <c r="L46" s="757">
        <f t="shared" si="5"/>
        <v>0.05</v>
      </c>
      <c r="M46" s="757">
        <f t="shared" si="5"/>
        <v>0.2</v>
      </c>
      <c r="N46" s="758">
        <f t="shared" si="6"/>
        <v>1</v>
      </c>
      <c r="O46" s="759"/>
      <c r="R46" s="753">
        <f t="shared" si="7"/>
        <v>1</v>
      </c>
      <c r="S46" s="754">
        <f t="shared" si="8"/>
        <v>0.71500000000000008</v>
      </c>
    </row>
    <row r="47" spans="2:19">
      <c r="B47" s="755">
        <f t="shared" si="2"/>
        <v>2029</v>
      </c>
      <c r="C47" s="756">
        <f t="shared" si="3"/>
        <v>0</v>
      </c>
      <c r="D47" s="757">
        <f t="shared" si="3"/>
        <v>0</v>
      </c>
      <c r="E47" s="757">
        <f t="shared" si="3"/>
        <v>1</v>
      </c>
      <c r="F47" s="757">
        <f t="shared" si="3"/>
        <v>0</v>
      </c>
      <c r="G47" s="757">
        <f t="shared" si="3"/>
        <v>0</v>
      </c>
      <c r="H47" s="758">
        <f t="shared" si="4"/>
        <v>1</v>
      </c>
      <c r="I47" s="756">
        <f t="shared" si="5"/>
        <v>0.2</v>
      </c>
      <c r="J47" s="757">
        <f t="shared" si="5"/>
        <v>0.3</v>
      </c>
      <c r="K47" s="757">
        <f t="shared" si="5"/>
        <v>0.25</v>
      </c>
      <c r="L47" s="757">
        <f t="shared" si="5"/>
        <v>0.05</v>
      </c>
      <c r="M47" s="757">
        <f t="shared" si="5"/>
        <v>0.2</v>
      </c>
      <c r="N47" s="758">
        <f t="shared" si="6"/>
        <v>1</v>
      </c>
      <c r="O47" s="759"/>
      <c r="R47" s="753">
        <f t="shared" si="7"/>
        <v>1</v>
      </c>
      <c r="S47" s="754">
        <f t="shared" si="8"/>
        <v>0.71500000000000008</v>
      </c>
    </row>
    <row r="48" spans="2:19">
      <c r="B48" s="755">
        <f t="shared" si="2"/>
        <v>2030</v>
      </c>
      <c r="C48" s="756">
        <f t="shared" si="3"/>
        <v>0</v>
      </c>
      <c r="D48" s="757">
        <f t="shared" si="3"/>
        <v>0</v>
      </c>
      <c r="E48" s="757">
        <f t="shared" si="3"/>
        <v>1</v>
      </c>
      <c r="F48" s="757">
        <f t="shared" si="3"/>
        <v>0</v>
      </c>
      <c r="G48" s="757">
        <f t="shared" si="3"/>
        <v>0</v>
      </c>
      <c r="H48" s="758">
        <f t="shared" si="4"/>
        <v>1</v>
      </c>
      <c r="I48" s="756">
        <f t="shared" si="5"/>
        <v>0.2</v>
      </c>
      <c r="J48" s="757">
        <f t="shared" si="5"/>
        <v>0.3</v>
      </c>
      <c r="K48" s="757">
        <f t="shared" si="5"/>
        <v>0.25</v>
      </c>
      <c r="L48" s="757">
        <f t="shared" si="5"/>
        <v>0.05</v>
      </c>
      <c r="M48" s="757">
        <f t="shared" si="5"/>
        <v>0.2</v>
      </c>
      <c r="N48" s="758">
        <f t="shared" si="6"/>
        <v>1</v>
      </c>
      <c r="O48" s="759"/>
      <c r="R48" s="753">
        <f t="shared" si="7"/>
        <v>1</v>
      </c>
      <c r="S48" s="754">
        <f t="shared" si="8"/>
        <v>0.71500000000000008</v>
      </c>
    </row>
    <row r="49" spans="2:19">
      <c r="B49" s="755">
        <f t="shared" si="2"/>
        <v>2031</v>
      </c>
      <c r="C49" s="756">
        <f t="shared" si="3"/>
        <v>0</v>
      </c>
      <c r="D49" s="757">
        <f t="shared" si="3"/>
        <v>0</v>
      </c>
      <c r="E49" s="757">
        <f t="shared" si="3"/>
        <v>1</v>
      </c>
      <c r="F49" s="757">
        <f t="shared" si="3"/>
        <v>0</v>
      </c>
      <c r="G49" s="757">
        <f t="shared" si="3"/>
        <v>0</v>
      </c>
      <c r="H49" s="758">
        <f t="shared" si="4"/>
        <v>1</v>
      </c>
      <c r="I49" s="756">
        <f t="shared" si="5"/>
        <v>0.2</v>
      </c>
      <c r="J49" s="757">
        <f t="shared" si="5"/>
        <v>0.3</v>
      </c>
      <c r="K49" s="757">
        <f t="shared" si="5"/>
        <v>0.25</v>
      </c>
      <c r="L49" s="757">
        <f t="shared" si="5"/>
        <v>0.05</v>
      </c>
      <c r="M49" s="757">
        <f t="shared" si="5"/>
        <v>0.2</v>
      </c>
      <c r="N49" s="758">
        <f t="shared" si="6"/>
        <v>1</v>
      </c>
      <c r="O49" s="759"/>
      <c r="R49" s="753">
        <f t="shared" si="7"/>
        <v>1</v>
      </c>
      <c r="S49" s="754">
        <f t="shared" si="8"/>
        <v>0.71500000000000008</v>
      </c>
    </row>
    <row r="50" spans="2:19">
      <c r="B50" s="755">
        <f t="shared" si="2"/>
        <v>2032</v>
      </c>
      <c r="C50" s="756">
        <f t="shared" si="3"/>
        <v>0</v>
      </c>
      <c r="D50" s="757">
        <f t="shared" si="3"/>
        <v>0</v>
      </c>
      <c r="E50" s="757">
        <f t="shared" si="3"/>
        <v>1</v>
      </c>
      <c r="F50" s="757">
        <f t="shared" si="3"/>
        <v>0</v>
      </c>
      <c r="G50" s="757">
        <f t="shared" si="3"/>
        <v>0</v>
      </c>
      <c r="H50" s="758">
        <f t="shared" si="4"/>
        <v>1</v>
      </c>
      <c r="I50" s="756">
        <f t="shared" si="5"/>
        <v>0.2</v>
      </c>
      <c r="J50" s="757">
        <f t="shared" si="5"/>
        <v>0.3</v>
      </c>
      <c r="K50" s="757">
        <f t="shared" si="5"/>
        <v>0.25</v>
      </c>
      <c r="L50" s="757">
        <f t="shared" si="5"/>
        <v>0.05</v>
      </c>
      <c r="M50" s="757">
        <f t="shared" si="5"/>
        <v>0.2</v>
      </c>
      <c r="N50" s="758">
        <f t="shared" si="6"/>
        <v>1</v>
      </c>
      <c r="O50" s="759"/>
      <c r="R50" s="753">
        <f t="shared" si="7"/>
        <v>1</v>
      </c>
      <c r="S50" s="754">
        <f t="shared" si="8"/>
        <v>0.71500000000000008</v>
      </c>
    </row>
    <row r="51" spans="2:19">
      <c r="B51" s="755">
        <f t="shared" ref="B51:B82" si="9">B50+1</f>
        <v>2033</v>
      </c>
      <c r="C51" s="756">
        <f t="shared" ref="C51:G98" si="10">C$16</f>
        <v>0</v>
      </c>
      <c r="D51" s="757">
        <f t="shared" si="10"/>
        <v>0</v>
      </c>
      <c r="E51" s="757">
        <f t="shared" si="10"/>
        <v>1</v>
      </c>
      <c r="F51" s="757">
        <f t="shared" si="10"/>
        <v>0</v>
      </c>
      <c r="G51" s="757">
        <f t="shared" si="10"/>
        <v>0</v>
      </c>
      <c r="H51" s="758">
        <f t="shared" si="4"/>
        <v>1</v>
      </c>
      <c r="I51" s="756">
        <f t="shared" ref="I51:M98" si="11">I$16</f>
        <v>0.2</v>
      </c>
      <c r="J51" s="757">
        <f t="shared" si="11"/>
        <v>0.3</v>
      </c>
      <c r="K51" s="757">
        <f t="shared" si="11"/>
        <v>0.25</v>
      </c>
      <c r="L51" s="757">
        <f t="shared" si="11"/>
        <v>0.05</v>
      </c>
      <c r="M51" s="757">
        <f t="shared" si="11"/>
        <v>0.2</v>
      </c>
      <c r="N51" s="758">
        <f t="shared" si="6"/>
        <v>1</v>
      </c>
      <c r="O51" s="759"/>
      <c r="R51" s="753">
        <f t="shared" si="7"/>
        <v>1</v>
      </c>
      <c r="S51" s="754">
        <f t="shared" si="8"/>
        <v>0.71500000000000008</v>
      </c>
    </row>
    <row r="52" spans="2:19">
      <c r="B52" s="755">
        <f t="shared" si="9"/>
        <v>2034</v>
      </c>
      <c r="C52" s="756">
        <f t="shared" si="10"/>
        <v>0</v>
      </c>
      <c r="D52" s="757">
        <f t="shared" si="10"/>
        <v>0</v>
      </c>
      <c r="E52" s="757">
        <f t="shared" si="10"/>
        <v>1</v>
      </c>
      <c r="F52" s="757">
        <f t="shared" si="10"/>
        <v>0</v>
      </c>
      <c r="G52" s="757">
        <f t="shared" si="10"/>
        <v>0</v>
      </c>
      <c r="H52" s="758">
        <f t="shared" si="4"/>
        <v>1</v>
      </c>
      <c r="I52" s="756">
        <f t="shared" si="11"/>
        <v>0.2</v>
      </c>
      <c r="J52" s="757">
        <f t="shared" si="11"/>
        <v>0.3</v>
      </c>
      <c r="K52" s="757">
        <f t="shared" si="11"/>
        <v>0.25</v>
      </c>
      <c r="L52" s="757">
        <f t="shared" si="11"/>
        <v>0.05</v>
      </c>
      <c r="M52" s="757">
        <f t="shared" si="11"/>
        <v>0.2</v>
      </c>
      <c r="N52" s="758">
        <f t="shared" si="6"/>
        <v>1</v>
      </c>
      <c r="O52" s="759"/>
      <c r="R52" s="753">
        <f t="shared" si="7"/>
        <v>1</v>
      </c>
      <c r="S52" s="754">
        <f t="shared" si="8"/>
        <v>0.71500000000000008</v>
      </c>
    </row>
    <row r="53" spans="2:19">
      <c r="B53" s="755">
        <f t="shared" si="9"/>
        <v>2035</v>
      </c>
      <c r="C53" s="756">
        <f t="shared" si="10"/>
        <v>0</v>
      </c>
      <c r="D53" s="757">
        <f t="shared" si="10"/>
        <v>0</v>
      </c>
      <c r="E53" s="757">
        <f t="shared" si="10"/>
        <v>1</v>
      </c>
      <c r="F53" s="757">
        <f t="shared" si="10"/>
        <v>0</v>
      </c>
      <c r="G53" s="757">
        <f t="shared" si="10"/>
        <v>0</v>
      </c>
      <c r="H53" s="758">
        <f t="shared" si="4"/>
        <v>1</v>
      </c>
      <c r="I53" s="756">
        <f t="shared" si="11"/>
        <v>0.2</v>
      </c>
      <c r="J53" s="757">
        <f t="shared" si="11"/>
        <v>0.3</v>
      </c>
      <c r="K53" s="757">
        <f t="shared" si="11"/>
        <v>0.25</v>
      </c>
      <c r="L53" s="757">
        <f t="shared" si="11"/>
        <v>0.05</v>
      </c>
      <c r="M53" s="757">
        <f t="shared" si="11"/>
        <v>0.2</v>
      </c>
      <c r="N53" s="758">
        <f t="shared" si="6"/>
        <v>1</v>
      </c>
      <c r="O53" s="759"/>
      <c r="R53" s="753">
        <f t="shared" si="7"/>
        <v>1</v>
      </c>
      <c r="S53" s="754">
        <f t="shared" si="8"/>
        <v>0.71500000000000008</v>
      </c>
    </row>
    <row r="54" spans="2:19">
      <c r="B54" s="755">
        <f t="shared" si="9"/>
        <v>2036</v>
      </c>
      <c r="C54" s="756">
        <f t="shared" si="10"/>
        <v>0</v>
      </c>
      <c r="D54" s="757">
        <f t="shared" si="10"/>
        <v>0</v>
      </c>
      <c r="E54" s="757">
        <f t="shared" si="10"/>
        <v>1</v>
      </c>
      <c r="F54" s="757">
        <f t="shared" si="10"/>
        <v>0</v>
      </c>
      <c r="G54" s="757">
        <f t="shared" si="10"/>
        <v>0</v>
      </c>
      <c r="H54" s="758">
        <f t="shared" si="4"/>
        <v>1</v>
      </c>
      <c r="I54" s="756">
        <f t="shared" si="11"/>
        <v>0.2</v>
      </c>
      <c r="J54" s="757">
        <f t="shared" si="11"/>
        <v>0.3</v>
      </c>
      <c r="K54" s="757">
        <f t="shared" si="11"/>
        <v>0.25</v>
      </c>
      <c r="L54" s="757">
        <f t="shared" si="11"/>
        <v>0.05</v>
      </c>
      <c r="M54" s="757">
        <f t="shared" si="11"/>
        <v>0.2</v>
      </c>
      <c r="N54" s="758">
        <f t="shared" si="6"/>
        <v>1</v>
      </c>
      <c r="O54" s="759"/>
      <c r="R54" s="753">
        <f t="shared" si="7"/>
        <v>1</v>
      </c>
      <c r="S54" s="754">
        <f t="shared" si="8"/>
        <v>0.71500000000000008</v>
      </c>
    </row>
    <row r="55" spans="2:19">
      <c r="B55" s="755">
        <f t="shared" si="9"/>
        <v>2037</v>
      </c>
      <c r="C55" s="756">
        <f t="shared" si="10"/>
        <v>0</v>
      </c>
      <c r="D55" s="757">
        <f t="shared" si="10"/>
        <v>0</v>
      </c>
      <c r="E55" s="757">
        <f t="shared" si="10"/>
        <v>1</v>
      </c>
      <c r="F55" s="757">
        <f t="shared" si="10"/>
        <v>0</v>
      </c>
      <c r="G55" s="757">
        <f t="shared" si="10"/>
        <v>0</v>
      </c>
      <c r="H55" s="758">
        <f t="shared" si="4"/>
        <v>1</v>
      </c>
      <c r="I55" s="756">
        <f t="shared" si="11"/>
        <v>0.2</v>
      </c>
      <c r="J55" s="757">
        <f t="shared" si="11"/>
        <v>0.3</v>
      </c>
      <c r="K55" s="757">
        <f t="shared" si="11"/>
        <v>0.25</v>
      </c>
      <c r="L55" s="757">
        <f t="shared" si="11"/>
        <v>0.05</v>
      </c>
      <c r="M55" s="757">
        <f t="shared" si="11"/>
        <v>0.2</v>
      </c>
      <c r="N55" s="758">
        <f t="shared" si="6"/>
        <v>1</v>
      </c>
      <c r="O55" s="759"/>
      <c r="R55" s="753">
        <f t="shared" si="7"/>
        <v>1</v>
      </c>
      <c r="S55" s="754">
        <f t="shared" si="8"/>
        <v>0.71500000000000008</v>
      </c>
    </row>
    <row r="56" spans="2:19">
      <c r="B56" s="755">
        <f t="shared" si="9"/>
        <v>2038</v>
      </c>
      <c r="C56" s="756">
        <f t="shared" si="10"/>
        <v>0</v>
      </c>
      <c r="D56" s="757">
        <f t="shared" si="10"/>
        <v>0</v>
      </c>
      <c r="E56" s="757">
        <f t="shared" si="10"/>
        <v>1</v>
      </c>
      <c r="F56" s="757">
        <f t="shared" si="10"/>
        <v>0</v>
      </c>
      <c r="G56" s="757">
        <f t="shared" si="10"/>
        <v>0</v>
      </c>
      <c r="H56" s="758">
        <f t="shared" si="4"/>
        <v>1</v>
      </c>
      <c r="I56" s="756">
        <f t="shared" si="11"/>
        <v>0.2</v>
      </c>
      <c r="J56" s="757">
        <f t="shared" si="11"/>
        <v>0.3</v>
      </c>
      <c r="K56" s="757">
        <f t="shared" si="11"/>
        <v>0.25</v>
      </c>
      <c r="L56" s="757">
        <f t="shared" si="11"/>
        <v>0.05</v>
      </c>
      <c r="M56" s="757">
        <f t="shared" si="11"/>
        <v>0.2</v>
      </c>
      <c r="N56" s="758">
        <f t="shared" si="6"/>
        <v>1</v>
      </c>
      <c r="O56" s="759"/>
      <c r="R56" s="753">
        <f t="shared" si="7"/>
        <v>1</v>
      </c>
      <c r="S56" s="754">
        <f t="shared" si="8"/>
        <v>0.71500000000000008</v>
      </c>
    </row>
    <row r="57" spans="2:19">
      <c r="B57" s="755">
        <f t="shared" si="9"/>
        <v>2039</v>
      </c>
      <c r="C57" s="756">
        <f t="shared" si="10"/>
        <v>0</v>
      </c>
      <c r="D57" s="757">
        <f t="shared" si="10"/>
        <v>0</v>
      </c>
      <c r="E57" s="757">
        <f t="shared" si="10"/>
        <v>1</v>
      </c>
      <c r="F57" s="757">
        <f t="shared" si="10"/>
        <v>0</v>
      </c>
      <c r="G57" s="757">
        <f t="shared" si="10"/>
        <v>0</v>
      </c>
      <c r="H57" s="758">
        <f t="shared" si="4"/>
        <v>1</v>
      </c>
      <c r="I57" s="756">
        <f t="shared" si="11"/>
        <v>0.2</v>
      </c>
      <c r="J57" s="757">
        <f t="shared" si="11"/>
        <v>0.3</v>
      </c>
      <c r="K57" s="757">
        <f t="shared" si="11"/>
        <v>0.25</v>
      </c>
      <c r="L57" s="757">
        <f t="shared" si="11"/>
        <v>0.05</v>
      </c>
      <c r="M57" s="757">
        <f t="shared" si="11"/>
        <v>0.2</v>
      </c>
      <c r="N57" s="758">
        <f t="shared" si="6"/>
        <v>1</v>
      </c>
      <c r="O57" s="759"/>
      <c r="R57" s="753">
        <f t="shared" si="7"/>
        <v>1</v>
      </c>
      <c r="S57" s="754">
        <f t="shared" si="8"/>
        <v>0.71500000000000008</v>
      </c>
    </row>
    <row r="58" spans="2:19">
      <c r="B58" s="755">
        <f t="shared" si="9"/>
        <v>2040</v>
      </c>
      <c r="C58" s="756">
        <f t="shared" si="10"/>
        <v>0</v>
      </c>
      <c r="D58" s="757">
        <f t="shared" si="10"/>
        <v>0</v>
      </c>
      <c r="E58" s="757">
        <f t="shared" si="10"/>
        <v>1</v>
      </c>
      <c r="F58" s="757">
        <f t="shared" si="10"/>
        <v>0</v>
      </c>
      <c r="G58" s="757">
        <f t="shared" si="10"/>
        <v>0</v>
      </c>
      <c r="H58" s="758">
        <f t="shared" si="4"/>
        <v>1</v>
      </c>
      <c r="I58" s="756">
        <f t="shared" si="11"/>
        <v>0.2</v>
      </c>
      <c r="J58" s="757">
        <f t="shared" si="11"/>
        <v>0.3</v>
      </c>
      <c r="K58" s="757">
        <f t="shared" si="11"/>
        <v>0.25</v>
      </c>
      <c r="L58" s="757">
        <f t="shared" si="11"/>
        <v>0.05</v>
      </c>
      <c r="M58" s="757">
        <f t="shared" si="11"/>
        <v>0.2</v>
      </c>
      <c r="N58" s="758">
        <f t="shared" si="6"/>
        <v>1</v>
      </c>
      <c r="O58" s="759"/>
      <c r="R58" s="753">
        <f t="shared" si="7"/>
        <v>1</v>
      </c>
      <c r="S58" s="754">
        <f t="shared" si="8"/>
        <v>0.71500000000000008</v>
      </c>
    </row>
    <row r="59" spans="2:19">
      <c r="B59" s="755">
        <f t="shared" si="9"/>
        <v>2041</v>
      </c>
      <c r="C59" s="756">
        <f t="shared" si="10"/>
        <v>0</v>
      </c>
      <c r="D59" s="757">
        <f t="shared" si="10"/>
        <v>0</v>
      </c>
      <c r="E59" s="757">
        <f t="shared" si="10"/>
        <v>1</v>
      </c>
      <c r="F59" s="757">
        <f t="shared" si="10"/>
        <v>0</v>
      </c>
      <c r="G59" s="757">
        <f t="shared" si="10"/>
        <v>0</v>
      </c>
      <c r="H59" s="758">
        <f t="shared" si="4"/>
        <v>1</v>
      </c>
      <c r="I59" s="756">
        <f t="shared" si="11"/>
        <v>0.2</v>
      </c>
      <c r="J59" s="757">
        <f t="shared" si="11"/>
        <v>0.3</v>
      </c>
      <c r="K59" s="757">
        <f t="shared" si="11"/>
        <v>0.25</v>
      </c>
      <c r="L59" s="757">
        <f t="shared" si="11"/>
        <v>0.05</v>
      </c>
      <c r="M59" s="757">
        <f t="shared" si="11"/>
        <v>0.2</v>
      </c>
      <c r="N59" s="758">
        <f t="shared" si="6"/>
        <v>1</v>
      </c>
      <c r="O59" s="759"/>
      <c r="R59" s="753">
        <f t="shared" si="7"/>
        <v>1</v>
      </c>
      <c r="S59" s="754">
        <f t="shared" si="8"/>
        <v>0.71500000000000008</v>
      </c>
    </row>
    <row r="60" spans="2:19">
      <c r="B60" s="755">
        <f t="shared" si="9"/>
        <v>2042</v>
      </c>
      <c r="C60" s="756">
        <f t="shared" si="10"/>
        <v>0</v>
      </c>
      <c r="D60" s="757">
        <f t="shared" si="10"/>
        <v>0</v>
      </c>
      <c r="E60" s="757">
        <f t="shared" si="10"/>
        <v>1</v>
      </c>
      <c r="F60" s="757">
        <f t="shared" si="10"/>
        <v>0</v>
      </c>
      <c r="G60" s="757">
        <f t="shared" si="10"/>
        <v>0</v>
      </c>
      <c r="H60" s="758">
        <f t="shared" si="4"/>
        <v>1</v>
      </c>
      <c r="I60" s="756">
        <f t="shared" si="11"/>
        <v>0.2</v>
      </c>
      <c r="J60" s="757">
        <f t="shared" si="11"/>
        <v>0.3</v>
      </c>
      <c r="K60" s="757">
        <f t="shared" si="11"/>
        <v>0.25</v>
      </c>
      <c r="L60" s="757">
        <f t="shared" si="11"/>
        <v>0.05</v>
      </c>
      <c r="M60" s="757">
        <f t="shared" si="11"/>
        <v>0.2</v>
      </c>
      <c r="N60" s="758">
        <f t="shared" si="6"/>
        <v>1</v>
      </c>
      <c r="O60" s="759"/>
      <c r="R60" s="753">
        <f t="shared" si="7"/>
        <v>1</v>
      </c>
      <c r="S60" s="754">
        <f t="shared" si="8"/>
        <v>0.71500000000000008</v>
      </c>
    </row>
    <row r="61" spans="2:19">
      <c r="B61" s="755">
        <f t="shared" si="9"/>
        <v>2043</v>
      </c>
      <c r="C61" s="756">
        <f t="shared" si="10"/>
        <v>0</v>
      </c>
      <c r="D61" s="757">
        <f t="shared" si="10"/>
        <v>0</v>
      </c>
      <c r="E61" s="757">
        <f t="shared" si="10"/>
        <v>1</v>
      </c>
      <c r="F61" s="757">
        <f t="shared" si="10"/>
        <v>0</v>
      </c>
      <c r="G61" s="757">
        <f t="shared" si="10"/>
        <v>0</v>
      </c>
      <c r="H61" s="758">
        <f t="shared" si="4"/>
        <v>1</v>
      </c>
      <c r="I61" s="756">
        <f t="shared" si="11"/>
        <v>0.2</v>
      </c>
      <c r="J61" s="757">
        <f t="shared" si="11"/>
        <v>0.3</v>
      </c>
      <c r="K61" s="757">
        <f t="shared" si="11"/>
        <v>0.25</v>
      </c>
      <c r="L61" s="757">
        <f t="shared" si="11"/>
        <v>0.05</v>
      </c>
      <c r="M61" s="757">
        <f t="shared" si="11"/>
        <v>0.2</v>
      </c>
      <c r="N61" s="758">
        <f t="shared" si="6"/>
        <v>1</v>
      </c>
      <c r="O61" s="759"/>
      <c r="R61" s="753">
        <f t="shared" si="7"/>
        <v>1</v>
      </c>
      <c r="S61" s="754">
        <f t="shared" si="8"/>
        <v>0.71500000000000008</v>
      </c>
    </row>
    <row r="62" spans="2:19">
      <c r="B62" s="755">
        <f t="shared" si="9"/>
        <v>2044</v>
      </c>
      <c r="C62" s="756">
        <f t="shared" si="10"/>
        <v>0</v>
      </c>
      <c r="D62" s="757">
        <f t="shared" si="10"/>
        <v>0</v>
      </c>
      <c r="E62" s="757">
        <f t="shared" si="10"/>
        <v>1</v>
      </c>
      <c r="F62" s="757">
        <f t="shared" si="10"/>
        <v>0</v>
      </c>
      <c r="G62" s="757">
        <f t="shared" si="10"/>
        <v>0</v>
      </c>
      <c r="H62" s="758">
        <f t="shared" si="4"/>
        <v>1</v>
      </c>
      <c r="I62" s="756">
        <f t="shared" si="11"/>
        <v>0.2</v>
      </c>
      <c r="J62" s="757">
        <f t="shared" si="11"/>
        <v>0.3</v>
      </c>
      <c r="K62" s="757">
        <f t="shared" si="11"/>
        <v>0.25</v>
      </c>
      <c r="L62" s="757">
        <f t="shared" si="11"/>
        <v>0.05</v>
      </c>
      <c r="M62" s="757">
        <f t="shared" si="11"/>
        <v>0.2</v>
      </c>
      <c r="N62" s="758">
        <f t="shared" si="6"/>
        <v>1</v>
      </c>
      <c r="O62" s="759"/>
      <c r="R62" s="753">
        <f t="shared" si="7"/>
        <v>1</v>
      </c>
      <c r="S62" s="754">
        <f t="shared" si="8"/>
        <v>0.71500000000000008</v>
      </c>
    </row>
    <row r="63" spans="2:19">
      <c r="B63" s="755">
        <f t="shared" si="9"/>
        <v>2045</v>
      </c>
      <c r="C63" s="756">
        <f t="shared" si="10"/>
        <v>0</v>
      </c>
      <c r="D63" s="757">
        <f t="shared" si="10"/>
        <v>0</v>
      </c>
      <c r="E63" s="757">
        <f t="shared" si="10"/>
        <v>1</v>
      </c>
      <c r="F63" s="757">
        <f t="shared" si="10"/>
        <v>0</v>
      </c>
      <c r="G63" s="757">
        <f t="shared" si="10"/>
        <v>0</v>
      </c>
      <c r="H63" s="758">
        <f t="shared" si="4"/>
        <v>1</v>
      </c>
      <c r="I63" s="756">
        <f t="shared" si="11"/>
        <v>0.2</v>
      </c>
      <c r="J63" s="757">
        <f t="shared" si="11"/>
        <v>0.3</v>
      </c>
      <c r="K63" s="757">
        <f t="shared" si="11"/>
        <v>0.25</v>
      </c>
      <c r="L63" s="757">
        <f t="shared" si="11"/>
        <v>0.05</v>
      </c>
      <c r="M63" s="757">
        <f t="shared" si="11"/>
        <v>0.2</v>
      </c>
      <c r="N63" s="758">
        <f t="shared" si="6"/>
        <v>1</v>
      </c>
      <c r="O63" s="759"/>
      <c r="R63" s="753">
        <f t="shared" si="7"/>
        <v>1</v>
      </c>
      <c r="S63" s="754">
        <f t="shared" si="8"/>
        <v>0.71500000000000008</v>
      </c>
    </row>
    <row r="64" spans="2:19">
      <c r="B64" s="755">
        <f t="shared" si="9"/>
        <v>2046</v>
      </c>
      <c r="C64" s="756">
        <f t="shared" si="10"/>
        <v>0</v>
      </c>
      <c r="D64" s="757">
        <f t="shared" si="10"/>
        <v>0</v>
      </c>
      <c r="E64" s="757">
        <f t="shared" si="10"/>
        <v>1</v>
      </c>
      <c r="F64" s="757">
        <f t="shared" si="10"/>
        <v>0</v>
      </c>
      <c r="G64" s="757">
        <f t="shared" si="10"/>
        <v>0</v>
      </c>
      <c r="H64" s="758">
        <f t="shared" si="4"/>
        <v>1</v>
      </c>
      <c r="I64" s="756">
        <f t="shared" si="11"/>
        <v>0.2</v>
      </c>
      <c r="J64" s="757">
        <f t="shared" si="11"/>
        <v>0.3</v>
      </c>
      <c r="K64" s="757">
        <f t="shared" si="11"/>
        <v>0.25</v>
      </c>
      <c r="L64" s="757">
        <f t="shared" si="11"/>
        <v>0.05</v>
      </c>
      <c r="M64" s="757">
        <f t="shared" si="11"/>
        <v>0.2</v>
      </c>
      <c r="N64" s="758">
        <f t="shared" si="6"/>
        <v>1</v>
      </c>
      <c r="O64" s="759"/>
      <c r="R64" s="753">
        <f t="shared" si="7"/>
        <v>1</v>
      </c>
      <c r="S64" s="754">
        <f t="shared" si="8"/>
        <v>0.71500000000000008</v>
      </c>
    </row>
    <row r="65" spans="2:19">
      <c r="B65" s="755">
        <f t="shared" si="9"/>
        <v>2047</v>
      </c>
      <c r="C65" s="756">
        <f t="shared" si="10"/>
        <v>0</v>
      </c>
      <c r="D65" s="757">
        <f t="shared" si="10"/>
        <v>0</v>
      </c>
      <c r="E65" s="757">
        <f t="shared" si="10"/>
        <v>1</v>
      </c>
      <c r="F65" s="757">
        <f t="shared" si="10"/>
        <v>0</v>
      </c>
      <c r="G65" s="757">
        <f t="shared" si="10"/>
        <v>0</v>
      </c>
      <c r="H65" s="758">
        <f t="shared" si="4"/>
        <v>1</v>
      </c>
      <c r="I65" s="756">
        <f t="shared" si="11"/>
        <v>0.2</v>
      </c>
      <c r="J65" s="757">
        <f t="shared" si="11"/>
        <v>0.3</v>
      </c>
      <c r="K65" s="757">
        <f t="shared" si="11"/>
        <v>0.25</v>
      </c>
      <c r="L65" s="757">
        <f t="shared" si="11"/>
        <v>0.05</v>
      </c>
      <c r="M65" s="757">
        <f t="shared" si="11"/>
        <v>0.2</v>
      </c>
      <c r="N65" s="758">
        <f t="shared" si="6"/>
        <v>1</v>
      </c>
      <c r="O65" s="759"/>
      <c r="R65" s="753">
        <f t="shared" si="7"/>
        <v>1</v>
      </c>
      <c r="S65" s="754">
        <f t="shared" si="8"/>
        <v>0.71500000000000008</v>
      </c>
    </row>
    <row r="66" spans="2:19">
      <c r="B66" s="755">
        <f t="shared" si="9"/>
        <v>2048</v>
      </c>
      <c r="C66" s="756">
        <f t="shared" si="10"/>
        <v>0</v>
      </c>
      <c r="D66" s="757">
        <f t="shared" si="10"/>
        <v>0</v>
      </c>
      <c r="E66" s="757">
        <f t="shared" si="10"/>
        <v>1</v>
      </c>
      <c r="F66" s="757">
        <f t="shared" si="10"/>
        <v>0</v>
      </c>
      <c r="G66" s="757">
        <f t="shared" si="10"/>
        <v>0</v>
      </c>
      <c r="H66" s="758">
        <f t="shared" si="4"/>
        <v>1</v>
      </c>
      <c r="I66" s="756">
        <f t="shared" si="11"/>
        <v>0.2</v>
      </c>
      <c r="J66" s="757">
        <f t="shared" si="11"/>
        <v>0.3</v>
      </c>
      <c r="K66" s="757">
        <f t="shared" si="11"/>
        <v>0.25</v>
      </c>
      <c r="L66" s="757">
        <f t="shared" si="11"/>
        <v>0.05</v>
      </c>
      <c r="M66" s="757">
        <f t="shared" si="11"/>
        <v>0.2</v>
      </c>
      <c r="N66" s="758">
        <f t="shared" si="6"/>
        <v>1</v>
      </c>
      <c r="O66" s="759"/>
      <c r="R66" s="753">
        <f t="shared" si="7"/>
        <v>1</v>
      </c>
      <c r="S66" s="754">
        <f t="shared" si="8"/>
        <v>0.71500000000000008</v>
      </c>
    </row>
    <row r="67" spans="2:19">
      <c r="B67" s="755">
        <f t="shared" si="9"/>
        <v>2049</v>
      </c>
      <c r="C67" s="756">
        <f t="shared" si="10"/>
        <v>0</v>
      </c>
      <c r="D67" s="757">
        <f t="shared" si="10"/>
        <v>0</v>
      </c>
      <c r="E67" s="757">
        <f t="shared" si="10"/>
        <v>1</v>
      </c>
      <c r="F67" s="757">
        <f t="shared" si="10"/>
        <v>0</v>
      </c>
      <c r="G67" s="757">
        <f t="shared" si="10"/>
        <v>0</v>
      </c>
      <c r="H67" s="758">
        <f t="shared" si="4"/>
        <v>1</v>
      </c>
      <c r="I67" s="756">
        <f t="shared" si="11"/>
        <v>0.2</v>
      </c>
      <c r="J67" s="757">
        <f t="shared" si="11"/>
        <v>0.3</v>
      </c>
      <c r="K67" s="757">
        <f t="shared" si="11"/>
        <v>0.25</v>
      </c>
      <c r="L67" s="757">
        <f t="shared" si="11"/>
        <v>0.05</v>
      </c>
      <c r="M67" s="757">
        <f t="shared" si="11"/>
        <v>0.2</v>
      </c>
      <c r="N67" s="758">
        <f t="shared" si="6"/>
        <v>1</v>
      </c>
      <c r="O67" s="759"/>
      <c r="R67" s="753">
        <f t="shared" si="7"/>
        <v>1</v>
      </c>
      <c r="S67" s="754">
        <f t="shared" si="8"/>
        <v>0.71500000000000008</v>
      </c>
    </row>
    <row r="68" spans="2:19">
      <c r="B68" s="755">
        <f t="shared" si="9"/>
        <v>2050</v>
      </c>
      <c r="C68" s="756">
        <f t="shared" si="10"/>
        <v>0</v>
      </c>
      <c r="D68" s="757">
        <f t="shared" si="10"/>
        <v>0</v>
      </c>
      <c r="E68" s="757">
        <f t="shared" si="10"/>
        <v>1</v>
      </c>
      <c r="F68" s="757">
        <f t="shared" si="10"/>
        <v>0</v>
      </c>
      <c r="G68" s="757">
        <f t="shared" si="10"/>
        <v>0</v>
      </c>
      <c r="H68" s="758">
        <f t="shared" si="4"/>
        <v>1</v>
      </c>
      <c r="I68" s="756">
        <f t="shared" si="11"/>
        <v>0.2</v>
      </c>
      <c r="J68" s="757">
        <f t="shared" si="11"/>
        <v>0.3</v>
      </c>
      <c r="K68" s="757">
        <f t="shared" si="11"/>
        <v>0.25</v>
      </c>
      <c r="L68" s="757">
        <f t="shared" si="11"/>
        <v>0.05</v>
      </c>
      <c r="M68" s="757">
        <f t="shared" si="11"/>
        <v>0.2</v>
      </c>
      <c r="N68" s="758">
        <f t="shared" si="6"/>
        <v>1</v>
      </c>
      <c r="O68" s="759"/>
      <c r="R68" s="753">
        <f t="shared" si="7"/>
        <v>1</v>
      </c>
      <c r="S68" s="754">
        <f t="shared" si="8"/>
        <v>0.71500000000000008</v>
      </c>
    </row>
    <row r="69" spans="2:19">
      <c r="B69" s="755">
        <f t="shared" si="9"/>
        <v>2051</v>
      </c>
      <c r="C69" s="756">
        <f t="shared" si="10"/>
        <v>0</v>
      </c>
      <c r="D69" s="757">
        <f t="shared" si="10"/>
        <v>0</v>
      </c>
      <c r="E69" s="757">
        <f t="shared" si="10"/>
        <v>1</v>
      </c>
      <c r="F69" s="757">
        <f t="shared" si="10"/>
        <v>0</v>
      </c>
      <c r="G69" s="757">
        <f t="shared" si="10"/>
        <v>0</v>
      </c>
      <c r="H69" s="758">
        <f t="shared" si="4"/>
        <v>1</v>
      </c>
      <c r="I69" s="756">
        <f t="shared" si="11"/>
        <v>0.2</v>
      </c>
      <c r="J69" s="757">
        <f t="shared" si="11"/>
        <v>0.3</v>
      </c>
      <c r="K69" s="757">
        <f t="shared" si="11"/>
        <v>0.25</v>
      </c>
      <c r="L69" s="757">
        <f t="shared" si="11"/>
        <v>0.05</v>
      </c>
      <c r="M69" s="757">
        <f t="shared" si="11"/>
        <v>0.2</v>
      </c>
      <c r="N69" s="758">
        <f t="shared" si="6"/>
        <v>1</v>
      </c>
      <c r="O69" s="759"/>
      <c r="R69" s="753">
        <f t="shared" si="7"/>
        <v>1</v>
      </c>
      <c r="S69" s="754">
        <f t="shared" si="8"/>
        <v>0.71500000000000008</v>
      </c>
    </row>
    <row r="70" spans="2:19">
      <c r="B70" s="755">
        <f t="shared" si="9"/>
        <v>2052</v>
      </c>
      <c r="C70" s="756">
        <f t="shared" si="10"/>
        <v>0</v>
      </c>
      <c r="D70" s="757">
        <f t="shared" si="10"/>
        <v>0</v>
      </c>
      <c r="E70" s="757">
        <f t="shared" si="10"/>
        <v>1</v>
      </c>
      <c r="F70" s="757">
        <f t="shared" si="10"/>
        <v>0</v>
      </c>
      <c r="G70" s="757">
        <f t="shared" si="10"/>
        <v>0</v>
      </c>
      <c r="H70" s="758">
        <f t="shared" si="4"/>
        <v>1</v>
      </c>
      <c r="I70" s="756">
        <f t="shared" si="11"/>
        <v>0.2</v>
      </c>
      <c r="J70" s="757">
        <f t="shared" si="11"/>
        <v>0.3</v>
      </c>
      <c r="K70" s="757">
        <f t="shared" si="11"/>
        <v>0.25</v>
      </c>
      <c r="L70" s="757">
        <f t="shared" si="11"/>
        <v>0.05</v>
      </c>
      <c r="M70" s="757">
        <f t="shared" si="11"/>
        <v>0.2</v>
      </c>
      <c r="N70" s="758">
        <f t="shared" si="6"/>
        <v>1</v>
      </c>
      <c r="O70" s="759"/>
      <c r="R70" s="753">
        <f t="shared" si="7"/>
        <v>1</v>
      </c>
      <c r="S70" s="754">
        <f t="shared" si="8"/>
        <v>0.71500000000000008</v>
      </c>
    </row>
    <row r="71" spans="2:19">
      <c r="B71" s="755">
        <f t="shared" si="9"/>
        <v>2053</v>
      </c>
      <c r="C71" s="756">
        <f t="shared" si="10"/>
        <v>0</v>
      </c>
      <c r="D71" s="757">
        <f t="shared" si="10"/>
        <v>0</v>
      </c>
      <c r="E71" s="757">
        <f t="shared" si="10"/>
        <v>1</v>
      </c>
      <c r="F71" s="757">
        <f t="shared" si="10"/>
        <v>0</v>
      </c>
      <c r="G71" s="757">
        <f t="shared" si="10"/>
        <v>0</v>
      </c>
      <c r="H71" s="758">
        <f t="shared" si="4"/>
        <v>1</v>
      </c>
      <c r="I71" s="756">
        <f t="shared" si="11"/>
        <v>0.2</v>
      </c>
      <c r="J71" s="757">
        <f t="shared" si="11"/>
        <v>0.3</v>
      </c>
      <c r="K71" s="757">
        <f t="shared" si="11"/>
        <v>0.25</v>
      </c>
      <c r="L71" s="757">
        <f t="shared" si="11"/>
        <v>0.05</v>
      </c>
      <c r="M71" s="757">
        <f t="shared" si="11"/>
        <v>0.2</v>
      </c>
      <c r="N71" s="758">
        <f t="shared" si="6"/>
        <v>1</v>
      </c>
      <c r="O71" s="759"/>
      <c r="R71" s="753">
        <f t="shared" si="7"/>
        <v>1</v>
      </c>
      <c r="S71" s="754">
        <f t="shared" si="8"/>
        <v>0.71500000000000008</v>
      </c>
    </row>
    <row r="72" spans="2:19">
      <c r="B72" s="755">
        <f t="shared" si="9"/>
        <v>2054</v>
      </c>
      <c r="C72" s="756">
        <f t="shared" si="10"/>
        <v>0</v>
      </c>
      <c r="D72" s="757">
        <f t="shared" si="10"/>
        <v>0</v>
      </c>
      <c r="E72" s="757">
        <f t="shared" si="10"/>
        <v>1</v>
      </c>
      <c r="F72" s="757">
        <f t="shared" si="10"/>
        <v>0</v>
      </c>
      <c r="G72" s="757">
        <f t="shared" si="10"/>
        <v>0</v>
      </c>
      <c r="H72" s="758">
        <f t="shared" si="4"/>
        <v>1</v>
      </c>
      <c r="I72" s="756">
        <f t="shared" si="11"/>
        <v>0.2</v>
      </c>
      <c r="J72" s="757">
        <f t="shared" si="11"/>
        <v>0.3</v>
      </c>
      <c r="K72" s="757">
        <f t="shared" si="11"/>
        <v>0.25</v>
      </c>
      <c r="L72" s="757">
        <f t="shared" si="11"/>
        <v>0.05</v>
      </c>
      <c r="M72" s="757">
        <f t="shared" si="11"/>
        <v>0.2</v>
      </c>
      <c r="N72" s="758">
        <f t="shared" si="6"/>
        <v>1</v>
      </c>
      <c r="O72" s="759"/>
      <c r="R72" s="753">
        <f t="shared" si="7"/>
        <v>1</v>
      </c>
      <c r="S72" s="754">
        <f t="shared" si="8"/>
        <v>0.71500000000000008</v>
      </c>
    </row>
    <row r="73" spans="2:19">
      <c r="B73" s="755">
        <f t="shared" si="9"/>
        <v>2055</v>
      </c>
      <c r="C73" s="756">
        <f t="shared" si="10"/>
        <v>0</v>
      </c>
      <c r="D73" s="757">
        <f t="shared" si="10"/>
        <v>0</v>
      </c>
      <c r="E73" s="757">
        <f t="shared" si="10"/>
        <v>1</v>
      </c>
      <c r="F73" s="757">
        <f t="shared" si="10"/>
        <v>0</v>
      </c>
      <c r="G73" s="757">
        <f t="shared" si="10"/>
        <v>0</v>
      </c>
      <c r="H73" s="758">
        <f t="shared" si="4"/>
        <v>1</v>
      </c>
      <c r="I73" s="756">
        <f t="shared" si="11"/>
        <v>0.2</v>
      </c>
      <c r="J73" s="757">
        <f t="shared" si="11"/>
        <v>0.3</v>
      </c>
      <c r="K73" s="757">
        <f t="shared" si="11"/>
        <v>0.25</v>
      </c>
      <c r="L73" s="757">
        <f t="shared" si="11"/>
        <v>0.05</v>
      </c>
      <c r="M73" s="757">
        <f t="shared" si="11"/>
        <v>0.2</v>
      </c>
      <c r="N73" s="758">
        <f t="shared" si="6"/>
        <v>1</v>
      </c>
      <c r="O73" s="759"/>
      <c r="R73" s="753">
        <f t="shared" si="7"/>
        <v>1</v>
      </c>
      <c r="S73" s="754">
        <f t="shared" si="8"/>
        <v>0.71500000000000008</v>
      </c>
    </row>
    <row r="74" spans="2:19">
      <c r="B74" s="755">
        <f t="shared" si="9"/>
        <v>2056</v>
      </c>
      <c r="C74" s="756">
        <f t="shared" si="10"/>
        <v>0</v>
      </c>
      <c r="D74" s="757">
        <f t="shared" si="10"/>
        <v>0</v>
      </c>
      <c r="E74" s="757">
        <f t="shared" si="10"/>
        <v>1</v>
      </c>
      <c r="F74" s="757">
        <f t="shared" si="10"/>
        <v>0</v>
      </c>
      <c r="G74" s="757">
        <f t="shared" si="10"/>
        <v>0</v>
      </c>
      <c r="H74" s="758">
        <f t="shared" si="4"/>
        <v>1</v>
      </c>
      <c r="I74" s="756">
        <f t="shared" si="11"/>
        <v>0.2</v>
      </c>
      <c r="J74" s="757">
        <f t="shared" si="11"/>
        <v>0.3</v>
      </c>
      <c r="K74" s="757">
        <f t="shared" si="11"/>
        <v>0.25</v>
      </c>
      <c r="L74" s="757">
        <f t="shared" si="11"/>
        <v>0.05</v>
      </c>
      <c r="M74" s="757">
        <f t="shared" si="11"/>
        <v>0.2</v>
      </c>
      <c r="N74" s="758">
        <f t="shared" si="6"/>
        <v>1</v>
      </c>
      <c r="O74" s="759"/>
      <c r="R74" s="753">
        <f t="shared" si="7"/>
        <v>1</v>
      </c>
      <c r="S74" s="754">
        <f t="shared" si="8"/>
        <v>0.71500000000000008</v>
      </c>
    </row>
    <row r="75" spans="2:19">
      <c r="B75" s="755">
        <f t="shared" si="9"/>
        <v>2057</v>
      </c>
      <c r="C75" s="756">
        <f t="shared" si="10"/>
        <v>0</v>
      </c>
      <c r="D75" s="757">
        <f t="shared" si="10"/>
        <v>0</v>
      </c>
      <c r="E75" s="757">
        <f t="shared" si="10"/>
        <v>1</v>
      </c>
      <c r="F75" s="757">
        <f t="shared" si="10"/>
        <v>0</v>
      </c>
      <c r="G75" s="757">
        <f t="shared" si="10"/>
        <v>0</v>
      </c>
      <c r="H75" s="758">
        <f t="shared" si="4"/>
        <v>1</v>
      </c>
      <c r="I75" s="756">
        <f t="shared" si="11"/>
        <v>0.2</v>
      </c>
      <c r="J75" s="757">
        <f t="shared" si="11"/>
        <v>0.3</v>
      </c>
      <c r="K75" s="757">
        <f t="shared" si="11"/>
        <v>0.25</v>
      </c>
      <c r="L75" s="757">
        <f t="shared" si="11"/>
        <v>0.05</v>
      </c>
      <c r="M75" s="757">
        <f t="shared" si="11"/>
        <v>0.2</v>
      </c>
      <c r="N75" s="758">
        <f t="shared" si="6"/>
        <v>1</v>
      </c>
      <c r="O75" s="759"/>
      <c r="R75" s="753">
        <f t="shared" si="7"/>
        <v>1</v>
      </c>
      <c r="S75" s="754">
        <f t="shared" si="8"/>
        <v>0.71500000000000008</v>
      </c>
    </row>
    <row r="76" spans="2:19">
      <c r="B76" s="755">
        <f t="shared" si="9"/>
        <v>2058</v>
      </c>
      <c r="C76" s="756">
        <f t="shared" si="10"/>
        <v>0</v>
      </c>
      <c r="D76" s="757">
        <f t="shared" si="10"/>
        <v>0</v>
      </c>
      <c r="E76" s="757">
        <f t="shared" si="10"/>
        <v>1</v>
      </c>
      <c r="F76" s="757">
        <f t="shared" si="10"/>
        <v>0</v>
      </c>
      <c r="G76" s="757">
        <f t="shared" si="10"/>
        <v>0</v>
      </c>
      <c r="H76" s="758">
        <f t="shared" si="4"/>
        <v>1</v>
      </c>
      <c r="I76" s="756">
        <f t="shared" si="11"/>
        <v>0.2</v>
      </c>
      <c r="J76" s="757">
        <f t="shared" si="11"/>
        <v>0.3</v>
      </c>
      <c r="K76" s="757">
        <f t="shared" si="11"/>
        <v>0.25</v>
      </c>
      <c r="L76" s="757">
        <f t="shared" si="11"/>
        <v>0.05</v>
      </c>
      <c r="M76" s="757">
        <f t="shared" si="11"/>
        <v>0.2</v>
      </c>
      <c r="N76" s="758">
        <f t="shared" si="6"/>
        <v>1</v>
      </c>
      <c r="O76" s="759"/>
      <c r="R76" s="753">
        <f t="shared" si="7"/>
        <v>1</v>
      </c>
      <c r="S76" s="754">
        <f t="shared" si="8"/>
        <v>0.71500000000000008</v>
      </c>
    </row>
    <row r="77" spans="2:19">
      <c r="B77" s="755">
        <f t="shared" si="9"/>
        <v>2059</v>
      </c>
      <c r="C77" s="756">
        <f t="shared" si="10"/>
        <v>0</v>
      </c>
      <c r="D77" s="757">
        <f t="shared" si="10"/>
        <v>0</v>
      </c>
      <c r="E77" s="757">
        <f t="shared" si="10"/>
        <v>1</v>
      </c>
      <c r="F77" s="757">
        <f t="shared" si="10"/>
        <v>0</v>
      </c>
      <c r="G77" s="757">
        <f t="shared" si="10"/>
        <v>0</v>
      </c>
      <c r="H77" s="758">
        <f t="shared" si="4"/>
        <v>1</v>
      </c>
      <c r="I77" s="756">
        <f t="shared" si="11"/>
        <v>0.2</v>
      </c>
      <c r="J77" s="757">
        <f t="shared" si="11"/>
        <v>0.3</v>
      </c>
      <c r="K77" s="757">
        <f t="shared" si="11"/>
        <v>0.25</v>
      </c>
      <c r="L77" s="757">
        <f t="shared" si="11"/>
        <v>0.05</v>
      </c>
      <c r="M77" s="757">
        <f t="shared" si="11"/>
        <v>0.2</v>
      </c>
      <c r="N77" s="758">
        <f t="shared" si="6"/>
        <v>1</v>
      </c>
      <c r="O77" s="759"/>
      <c r="R77" s="753">
        <f t="shared" si="7"/>
        <v>1</v>
      </c>
      <c r="S77" s="754">
        <f t="shared" si="8"/>
        <v>0.71500000000000008</v>
      </c>
    </row>
    <row r="78" spans="2:19">
      <c r="B78" s="755">
        <f t="shared" si="9"/>
        <v>2060</v>
      </c>
      <c r="C78" s="756">
        <f t="shared" si="10"/>
        <v>0</v>
      </c>
      <c r="D78" s="757">
        <f t="shared" si="10"/>
        <v>0</v>
      </c>
      <c r="E78" s="757">
        <f t="shared" si="10"/>
        <v>1</v>
      </c>
      <c r="F78" s="757">
        <f t="shared" si="10"/>
        <v>0</v>
      </c>
      <c r="G78" s="757">
        <f t="shared" si="10"/>
        <v>0</v>
      </c>
      <c r="H78" s="758">
        <f t="shared" si="4"/>
        <v>1</v>
      </c>
      <c r="I78" s="756">
        <f t="shared" si="11"/>
        <v>0.2</v>
      </c>
      <c r="J78" s="757">
        <f t="shared" si="11"/>
        <v>0.3</v>
      </c>
      <c r="K78" s="757">
        <f t="shared" si="11"/>
        <v>0.25</v>
      </c>
      <c r="L78" s="757">
        <f t="shared" si="11"/>
        <v>0.05</v>
      </c>
      <c r="M78" s="757">
        <f t="shared" si="11"/>
        <v>0.2</v>
      </c>
      <c r="N78" s="758">
        <f t="shared" si="6"/>
        <v>1</v>
      </c>
      <c r="O78" s="759"/>
      <c r="R78" s="753">
        <f t="shared" si="7"/>
        <v>1</v>
      </c>
      <c r="S78" s="754">
        <f t="shared" si="8"/>
        <v>0.71500000000000008</v>
      </c>
    </row>
    <row r="79" spans="2:19">
      <c r="B79" s="755">
        <f t="shared" si="9"/>
        <v>2061</v>
      </c>
      <c r="C79" s="756">
        <f t="shared" si="10"/>
        <v>0</v>
      </c>
      <c r="D79" s="757">
        <f t="shared" si="10"/>
        <v>0</v>
      </c>
      <c r="E79" s="757">
        <f t="shared" si="10"/>
        <v>1</v>
      </c>
      <c r="F79" s="757">
        <f t="shared" si="10"/>
        <v>0</v>
      </c>
      <c r="G79" s="757">
        <f t="shared" si="10"/>
        <v>0</v>
      </c>
      <c r="H79" s="758">
        <f t="shared" si="4"/>
        <v>1</v>
      </c>
      <c r="I79" s="756">
        <f t="shared" si="11"/>
        <v>0.2</v>
      </c>
      <c r="J79" s="757">
        <f t="shared" si="11"/>
        <v>0.3</v>
      </c>
      <c r="K79" s="757">
        <f t="shared" si="11"/>
        <v>0.25</v>
      </c>
      <c r="L79" s="757">
        <f t="shared" si="11"/>
        <v>0.05</v>
      </c>
      <c r="M79" s="757">
        <f t="shared" si="11"/>
        <v>0.2</v>
      </c>
      <c r="N79" s="758">
        <f t="shared" si="6"/>
        <v>1</v>
      </c>
      <c r="O79" s="759"/>
      <c r="R79" s="753">
        <f t="shared" si="7"/>
        <v>1</v>
      </c>
      <c r="S79" s="754">
        <f t="shared" si="8"/>
        <v>0.71500000000000008</v>
      </c>
    </row>
    <row r="80" spans="2:19">
      <c r="B80" s="755">
        <f t="shared" si="9"/>
        <v>2062</v>
      </c>
      <c r="C80" s="756">
        <f t="shared" si="10"/>
        <v>0</v>
      </c>
      <c r="D80" s="757">
        <f t="shared" si="10"/>
        <v>0</v>
      </c>
      <c r="E80" s="757">
        <f t="shared" si="10"/>
        <v>1</v>
      </c>
      <c r="F80" s="757">
        <f t="shared" si="10"/>
        <v>0</v>
      </c>
      <c r="G80" s="757">
        <f t="shared" si="10"/>
        <v>0</v>
      </c>
      <c r="H80" s="758">
        <f t="shared" si="4"/>
        <v>1</v>
      </c>
      <c r="I80" s="756">
        <f t="shared" si="11"/>
        <v>0.2</v>
      </c>
      <c r="J80" s="757">
        <f t="shared" si="11"/>
        <v>0.3</v>
      </c>
      <c r="K80" s="757">
        <f t="shared" si="11"/>
        <v>0.25</v>
      </c>
      <c r="L80" s="757">
        <f t="shared" si="11"/>
        <v>0.05</v>
      </c>
      <c r="M80" s="757">
        <f t="shared" si="11"/>
        <v>0.2</v>
      </c>
      <c r="N80" s="758">
        <f t="shared" si="6"/>
        <v>1</v>
      </c>
      <c r="O80" s="759"/>
      <c r="R80" s="753">
        <f t="shared" si="7"/>
        <v>1</v>
      </c>
      <c r="S80" s="754">
        <f t="shared" si="8"/>
        <v>0.71500000000000008</v>
      </c>
    </row>
    <row r="81" spans="2:19">
      <c r="B81" s="755">
        <f t="shared" si="9"/>
        <v>2063</v>
      </c>
      <c r="C81" s="756">
        <f t="shared" si="10"/>
        <v>0</v>
      </c>
      <c r="D81" s="757">
        <f t="shared" si="10"/>
        <v>0</v>
      </c>
      <c r="E81" s="757">
        <f t="shared" si="10"/>
        <v>1</v>
      </c>
      <c r="F81" s="757">
        <f t="shared" si="10"/>
        <v>0</v>
      </c>
      <c r="G81" s="757">
        <f t="shared" si="10"/>
        <v>0</v>
      </c>
      <c r="H81" s="758">
        <f t="shared" si="4"/>
        <v>1</v>
      </c>
      <c r="I81" s="756">
        <f t="shared" si="11"/>
        <v>0.2</v>
      </c>
      <c r="J81" s="757">
        <f t="shared" si="11"/>
        <v>0.3</v>
      </c>
      <c r="K81" s="757">
        <f t="shared" si="11"/>
        <v>0.25</v>
      </c>
      <c r="L81" s="757">
        <f t="shared" si="11"/>
        <v>0.05</v>
      </c>
      <c r="M81" s="757">
        <f t="shared" si="11"/>
        <v>0.2</v>
      </c>
      <c r="N81" s="758">
        <f t="shared" si="6"/>
        <v>1</v>
      </c>
      <c r="O81" s="759"/>
      <c r="R81" s="753">
        <f t="shared" si="7"/>
        <v>1</v>
      </c>
      <c r="S81" s="754">
        <f t="shared" si="8"/>
        <v>0.71500000000000008</v>
      </c>
    </row>
    <row r="82" spans="2:19">
      <c r="B82" s="755">
        <f t="shared" si="9"/>
        <v>2064</v>
      </c>
      <c r="C82" s="756">
        <f t="shared" si="10"/>
        <v>0</v>
      </c>
      <c r="D82" s="757">
        <f t="shared" si="10"/>
        <v>0</v>
      </c>
      <c r="E82" s="757">
        <f t="shared" si="10"/>
        <v>1</v>
      </c>
      <c r="F82" s="757">
        <f t="shared" si="10"/>
        <v>0</v>
      </c>
      <c r="G82" s="757">
        <f t="shared" si="10"/>
        <v>0</v>
      </c>
      <c r="H82" s="758">
        <f t="shared" si="4"/>
        <v>1</v>
      </c>
      <c r="I82" s="756">
        <f t="shared" si="11"/>
        <v>0.2</v>
      </c>
      <c r="J82" s="757">
        <f t="shared" si="11"/>
        <v>0.3</v>
      </c>
      <c r="K82" s="757">
        <f t="shared" si="11"/>
        <v>0.25</v>
      </c>
      <c r="L82" s="757">
        <f t="shared" si="11"/>
        <v>0.05</v>
      </c>
      <c r="M82" s="757">
        <f t="shared" si="11"/>
        <v>0.2</v>
      </c>
      <c r="N82" s="758">
        <f t="shared" si="6"/>
        <v>1</v>
      </c>
      <c r="O82" s="759"/>
      <c r="R82" s="753">
        <f t="shared" si="7"/>
        <v>1</v>
      </c>
      <c r="S82" s="754">
        <f t="shared" si="8"/>
        <v>0.71500000000000008</v>
      </c>
    </row>
    <row r="83" spans="2:19">
      <c r="B83" s="755">
        <f t="shared" ref="B83:B98" si="12">B82+1</f>
        <v>2065</v>
      </c>
      <c r="C83" s="756">
        <f t="shared" si="10"/>
        <v>0</v>
      </c>
      <c r="D83" s="757">
        <f t="shared" si="10"/>
        <v>0</v>
      </c>
      <c r="E83" s="757">
        <f t="shared" si="10"/>
        <v>1</v>
      </c>
      <c r="F83" s="757">
        <f t="shared" si="10"/>
        <v>0</v>
      </c>
      <c r="G83" s="757">
        <f t="shared" si="10"/>
        <v>0</v>
      </c>
      <c r="H83" s="758">
        <f t="shared" ref="H83:H98" si="13">SUM(C83:G83)</f>
        <v>1</v>
      </c>
      <c r="I83" s="756">
        <f t="shared" si="11"/>
        <v>0.2</v>
      </c>
      <c r="J83" s="757">
        <f t="shared" si="11"/>
        <v>0.3</v>
      </c>
      <c r="K83" s="757">
        <f t="shared" si="11"/>
        <v>0.25</v>
      </c>
      <c r="L83" s="757">
        <f t="shared" si="11"/>
        <v>0.05</v>
      </c>
      <c r="M83" s="757">
        <f t="shared" si="11"/>
        <v>0.2</v>
      </c>
      <c r="N83" s="758">
        <f t="shared" ref="N83:N98" si="14">SUM(I83:M83)</f>
        <v>1</v>
      </c>
      <c r="O83" s="759"/>
      <c r="R83" s="753">
        <f t="shared" ref="R83:R98" si="15">C83*C$13+D83*D$13+E83*E$13+F83*F$13+G83*G$13</f>
        <v>1</v>
      </c>
      <c r="S83" s="754">
        <f t="shared" ref="S83:S98" si="16">I83*I$13+J83*J$13+K83*K$13+L83*L$13+M83*M$13</f>
        <v>0.71500000000000008</v>
      </c>
    </row>
    <row r="84" spans="2:19">
      <c r="B84" s="755">
        <f t="shared" si="12"/>
        <v>2066</v>
      </c>
      <c r="C84" s="756">
        <f t="shared" si="10"/>
        <v>0</v>
      </c>
      <c r="D84" s="757">
        <f t="shared" si="10"/>
        <v>0</v>
      </c>
      <c r="E84" s="757">
        <f t="shared" si="10"/>
        <v>1</v>
      </c>
      <c r="F84" s="757">
        <f t="shared" si="10"/>
        <v>0</v>
      </c>
      <c r="G84" s="757">
        <f t="shared" si="10"/>
        <v>0</v>
      </c>
      <c r="H84" s="758">
        <f t="shared" si="13"/>
        <v>1</v>
      </c>
      <c r="I84" s="756">
        <f t="shared" si="11"/>
        <v>0.2</v>
      </c>
      <c r="J84" s="757">
        <f t="shared" si="11"/>
        <v>0.3</v>
      </c>
      <c r="K84" s="757">
        <f t="shared" si="11"/>
        <v>0.25</v>
      </c>
      <c r="L84" s="757">
        <f t="shared" si="11"/>
        <v>0.05</v>
      </c>
      <c r="M84" s="757">
        <f t="shared" si="11"/>
        <v>0.2</v>
      </c>
      <c r="N84" s="758">
        <f t="shared" si="14"/>
        <v>1</v>
      </c>
      <c r="O84" s="759"/>
      <c r="R84" s="753">
        <f t="shared" si="15"/>
        <v>1</v>
      </c>
      <c r="S84" s="754">
        <f t="shared" si="16"/>
        <v>0.71500000000000008</v>
      </c>
    </row>
    <row r="85" spans="2:19">
      <c r="B85" s="755">
        <f t="shared" si="12"/>
        <v>2067</v>
      </c>
      <c r="C85" s="756">
        <f t="shared" si="10"/>
        <v>0</v>
      </c>
      <c r="D85" s="757">
        <f t="shared" si="10"/>
        <v>0</v>
      </c>
      <c r="E85" s="757">
        <f t="shared" si="10"/>
        <v>1</v>
      </c>
      <c r="F85" s="757">
        <f t="shared" si="10"/>
        <v>0</v>
      </c>
      <c r="G85" s="757">
        <f t="shared" si="10"/>
        <v>0</v>
      </c>
      <c r="H85" s="758">
        <f t="shared" si="13"/>
        <v>1</v>
      </c>
      <c r="I85" s="756">
        <f t="shared" si="11"/>
        <v>0.2</v>
      </c>
      <c r="J85" s="757">
        <f t="shared" si="11"/>
        <v>0.3</v>
      </c>
      <c r="K85" s="757">
        <f t="shared" si="11"/>
        <v>0.25</v>
      </c>
      <c r="L85" s="757">
        <f t="shared" si="11"/>
        <v>0.05</v>
      </c>
      <c r="M85" s="757">
        <f t="shared" si="11"/>
        <v>0.2</v>
      </c>
      <c r="N85" s="758">
        <f t="shared" si="14"/>
        <v>1</v>
      </c>
      <c r="O85" s="759"/>
      <c r="R85" s="753">
        <f t="shared" si="15"/>
        <v>1</v>
      </c>
      <c r="S85" s="754">
        <f t="shared" si="16"/>
        <v>0.71500000000000008</v>
      </c>
    </row>
    <row r="86" spans="2:19">
      <c r="B86" s="755">
        <f t="shared" si="12"/>
        <v>2068</v>
      </c>
      <c r="C86" s="756">
        <f t="shared" si="10"/>
        <v>0</v>
      </c>
      <c r="D86" s="757">
        <f t="shared" si="10"/>
        <v>0</v>
      </c>
      <c r="E86" s="757">
        <f t="shared" si="10"/>
        <v>1</v>
      </c>
      <c r="F86" s="757">
        <f t="shared" si="10"/>
        <v>0</v>
      </c>
      <c r="G86" s="757">
        <f t="shared" si="10"/>
        <v>0</v>
      </c>
      <c r="H86" s="758">
        <f t="shared" si="13"/>
        <v>1</v>
      </c>
      <c r="I86" s="756">
        <f t="shared" si="11"/>
        <v>0.2</v>
      </c>
      <c r="J86" s="757">
        <f t="shared" si="11"/>
        <v>0.3</v>
      </c>
      <c r="K86" s="757">
        <f t="shared" si="11"/>
        <v>0.25</v>
      </c>
      <c r="L86" s="757">
        <f t="shared" si="11"/>
        <v>0.05</v>
      </c>
      <c r="M86" s="757">
        <f t="shared" si="11"/>
        <v>0.2</v>
      </c>
      <c r="N86" s="758">
        <f t="shared" si="14"/>
        <v>1</v>
      </c>
      <c r="O86" s="759"/>
      <c r="R86" s="753">
        <f t="shared" si="15"/>
        <v>1</v>
      </c>
      <c r="S86" s="754">
        <f t="shared" si="16"/>
        <v>0.71500000000000008</v>
      </c>
    </row>
    <row r="87" spans="2:19">
      <c r="B87" s="755">
        <f t="shared" si="12"/>
        <v>2069</v>
      </c>
      <c r="C87" s="756">
        <f t="shared" si="10"/>
        <v>0</v>
      </c>
      <c r="D87" s="757">
        <f t="shared" si="10"/>
        <v>0</v>
      </c>
      <c r="E87" s="757">
        <f t="shared" si="10"/>
        <v>1</v>
      </c>
      <c r="F87" s="757">
        <f t="shared" si="10"/>
        <v>0</v>
      </c>
      <c r="G87" s="757">
        <f t="shared" si="10"/>
        <v>0</v>
      </c>
      <c r="H87" s="758">
        <f t="shared" si="13"/>
        <v>1</v>
      </c>
      <c r="I87" s="756">
        <f t="shared" si="11"/>
        <v>0.2</v>
      </c>
      <c r="J87" s="757">
        <f t="shared" si="11"/>
        <v>0.3</v>
      </c>
      <c r="K87" s="757">
        <f t="shared" si="11"/>
        <v>0.25</v>
      </c>
      <c r="L87" s="757">
        <f t="shared" si="11"/>
        <v>0.05</v>
      </c>
      <c r="M87" s="757">
        <f t="shared" si="11"/>
        <v>0.2</v>
      </c>
      <c r="N87" s="758">
        <f t="shared" si="14"/>
        <v>1</v>
      </c>
      <c r="O87" s="759"/>
      <c r="R87" s="753">
        <f t="shared" si="15"/>
        <v>1</v>
      </c>
      <c r="S87" s="754">
        <f t="shared" si="16"/>
        <v>0.71500000000000008</v>
      </c>
    </row>
    <row r="88" spans="2:19">
      <c r="B88" s="755">
        <f t="shared" si="12"/>
        <v>2070</v>
      </c>
      <c r="C88" s="756">
        <f t="shared" si="10"/>
        <v>0</v>
      </c>
      <c r="D88" s="757">
        <f t="shared" si="10"/>
        <v>0</v>
      </c>
      <c r="E88" s="757">
        <f t="shared" si="10"/>
        <v>1</v>
      </c>
      <c r="F88" s="757">
        <f t="shared" si="10"/>
        <v>0</v>
      </c>
      <c r="G88" s="757">
        <f t="shared" si="10"/>
        <v>0</v>
      </c>
      <c r="H88" s="758">
        <f t="shared" si="13"/>
        <v>1</v>
      </c>
      <c r="I88" s="756">
        <f t="shared" si="11"/>
        <v>0.2</v>
      </c>
      <c r="J88" s="757">
        <f t="shared" si="11"/>
        <v>0.3</v>
      </c>
      <c r="K88" s="757">
        <f t="shared" si="11"/>
        <v>0.25</v>
      </c>
      <c r="L88" s="757">
        <f t="shared" si="11"/>
        <v>0.05</v>
      </c>
      <c r="M88" s="757">
        <f t="shared" si="11"/>
        <v>0.2</v>
      </c>
      <c r="N88" s="758">
        <f t="shared" si="14"/>
        <v>1</v>
      </c>
      <c r="O88" s="759"/>
      <c r="R88" s="753">
        <f t="shared" si="15"/>
        <v>1</v>
      </c>
      <c r="S88" s="754">
        <f t="shared" si="16"/>
        <v>0.71500000000000008</v>
      </c>
    </row>
    <row r="89" spans="2:19">
      <c r="B89" s="755">
        <f t="shared" si="12"/>
        <v>2071</v>
      </c>
      <c r="C89" s="756">
        <f t="shared" si="10"/>
        <v>0</v>
      </c>
      <c r="D89" s="757">
        <f t="shared" si="10"/>
        <v>0</v>
      </c>
      <c r="E89" s="757">
        <f t="shared" si="10"/>
        <v>1</v>
      </c>
      <c r="F89" s="757">
        <f t="shared" si="10"/>
        <v>0</v>
      </c>
      <c r="G89" s="757">
        <f t="shared" si="10"/>
        <v>0</v>
      </c>
      <c r="H89" s="758">
        <f t="shared" si="13"/>
        <v>1</v>
      </c>
      <c r="I89" s="756">
        <f t="shared" si="11"/>
        <v>0.2</v>
      </c>
      <c r="J89" s="757">
        <f t="shared" si="11"/>
        <v>0.3</v>
      </c>
      <c r="K89" s="757">
        <f t="shared" si="11"/>
        <v>0.25</v>
      </c>
      <c r="L89" s="757">
        <f t="shared" si="11"/>
        <v>0.05</v>
      </c>
      <c r="M89" s="757">
        <f t="shared" si="11"/>
        <v>0.2</v>
      </c>
      <c r="N89" s="758">
        <f t="shared" si="14"/>
        <v>1</v>
      </c>
      <c r="O89" s="759"/>
      <c r="R89" s="753">
        <f t="shared" si="15"/>
        <v>1</v>
      </c>
      <c r="S89" s="754">
        <f t="shared" si="16"/>
        <v>0.71500000000000008</v>
      </c>
    </row>
    <row r="90" spans="2:19">
      <c r="B90" s="755">
        <f t="shared" si="12"/>
        <v>2072</v>
      </c>
      <c r="C90" s="756">
        <f t="shared" si="10"/>
        <v>0</v>
      </c>
      <c r="D90" s="757">
        <f t="shared" si="10"/>
        <v>0</v>
      </c>
      <c r="E90" s="757">
        <f t="shared" si="10"/>
        <v>1</v>
      </c>
      <c r="F90" s="757">
        <f t="shared" si="10"/>
        <v>0</v>
      </c>
      <c r="G90" s="757">
        <f t="shared" si="10"/>
        <v>0</v>
      </c>
      <c r="H90" s="758">
        <f t="shared" si="13"/>
        <v>1</v>
      </c>
      <c r="I90" s="756">
        <f t="shared" si="11"/>
        <v>0.2</v>
      </c>
      <c r="J90" s="757">
        <f t="shared" si="11"/>
        <v>0.3</v>
      </c>
      <c r="K90" s="757">
        <f t="shared" si="11"/>
        <v>0.25</v>
      </c>
      <c r="L90" s="757">
        <f t="shared" si="11"/>
        <v>0.05</v>
      </c>
      <c r="M90" s="757">
        <f t="shared" si="11"/>
        <v>0.2</v>
      </c>
      <c r="N90" s="758">
        <f t="shared" si="14"/>
        <v>1</v>
      </c>
      <c r="O90" s="759"/>
      <c r="R90" s="753">
        <f t="shared" si="15"/>
        <v>1</v>
      </c>
      <c r="S90" s="754">
        <f t="shared" si="16"/>
        <v>0.71500000000000008</v>
      </c>
    </row>
    <row r="91" spans="2:19">
      <c r="B91" s="755">
        <f t="shared" si="12"/>
        <v>2073</v>
      </c>
      <c r="C91" s="756">
        <f t="shared" si="10"/>
        <v>0</v>
      </c>
      <c r="D91" s="757">
        <f t="shared" si="10"/>
        <v>0</v>
      </c>
      <c r="E91" s="757">
        <f t="shared" si="10"/>
        <v>1</v>
      </c>
      <c r="F91" s="757">
        <f t="shared" si="10"/>
        <v>0</v>
      </c>
      <c r="G91" s="757">
        <f t="shared" si="10"/>
        <v>0</v>
      </c>
      <c r="H91" s="758">
        <f t="shared" si="13"/>
        <v>1</v>
      </c>
      <c r="I91" s="756">
        <f t="shared" si="11"/>
        <v>0.2</v>
      </c>
      <c r="J91" s="757">
        <f t="shared" si="11"/>
        <v>0.3</v>
      </c>
      <c r="K91" s="757">
        <f t="shared" si="11"/>
        <v>0.25</v>
      </c>
      <c r="L91" s="757">
        <f t="shared" si="11"/>
        <v>0.05</v>
      </c>
      <c r="M91" s="757">
        <f t="shared" si="11"/>
        <v>0.2</v>
      </c>
      <c r="N91" s="758">
        <f t="shared" si="14"/>
        <v>1</v>
      </c>
      <c r="O91" s="759"/>
      <c r="R91" s="753">
        <f t="shared" si="15"/>
        <v>1</v>
      </c>
      <c r="S91" s="754">
        <f t="shared" si="16"/>
        <v>0.71500000000000008</v>
      </c>
    </row>
    <row r="92" spans="2:19">
      <c r="B92" s="755">
        <f t="shared" si="12"/>
        <v>2074</v>
      </c>
      <c r="C92" s="756">
        <f t="shared" si="10"/>
        <v>0</v>
      </c>
      <c r="D92" s="757">
        <f t="shared" si="10"/>
        <v>0</v>
      </c>
      <c r="E92" s="757">
        <f t="shared" si="10"/>
        <v>1</v>
      </c>
      <c r="F92" s="757">
        <f t="shared" si="10"/>
        <v>0</v>
      </c>
      <c r="G92" s="757">
        <f t="shared" si="10"/>
        <v>0</v>
      </c>
      <c r="H92" s="758">
        <f t="shared" si="13"/>
        <v>1</v>
      </c>
      <c r="I92" s="756">
        <f t="shared" si="11"/>
        <v>0.2</v>
      </c>
      <c r="J92" s="757">
        <f t="shared" si="11"/>
        <v>0.3</v>
      </c>
      <c r="K92" s="757">
        <f t="shared" si="11"/>
        <v>0.25</v>
      </c>
      <c r="L92" s="757">
        <f t="shared" si="11"/>
        <v>0.05</v>
      </c>
      <c r="M92" s="757">
        <f t="shared" si="11"/>
        <v>0.2</v>
      </c>
      <c r="N92" s="758">
        <f t="shared" si="14"/>
        <v>1</v>
      </c>
      <c r="O92" s="759"/>
      <c r="R92" s="753">
        <f t="shared" si="15"/>
        <v>1</v>
      </c>
      <c r="S92" s="754">
        <f t="shared" si="16"/>
        <v>0.71500000000000008</v>
      </c>
    </row>
    <row r="93" spans="2:19">
      <c r="B93" s="755">
        <f t="shared" si="12"/>
        <v>2075</v>
      </c>
      <c r="C93" s="756">
        <f t="shared" si="10"/>
        <v>0</v>
      </c>
      <c r="D93" s="757">
        <f t="shared" si="10"/>
        <v>0</v>
      </c>
      <c r="E93" s="757">
        <f t="shared" si="10"/>
        <v>1</v>
      </c>
      <c r="F93" s="757">
        <f t="shared" si="10"/>
        <v>0</v>
      </c>
      <c r="G93" s="757">
        <f t="shared" si="10"/>
        <v>0</v>
      </c>
      <c r="H93" s="758">
        <f t="shared" si="13"/>
        <v>1</v>
      </c>
      <c r="I93" s="756">
        <f t="shared" si="11"/>
        <v>0.2</v>
      </c>
      <c r="J93" s="757">
        <f t="shared" si="11"/>
        <v>0.3</v>
      </c>
      <c r="K93" s="757">
        <f t="shared" si="11"/>
        <v>0.25</v>
      </c>
      <c r="L93" s="757">
        <f t="shared" si="11"/>
        <v>0.05</v>
      </c>
      <c r="M93" s="757">
        <f t="shared" si="11"/>
        <v>0.2</v>
      </c>
      <c r="N93" s="758">
        <f t="shared" si="14"/>
        <v>1</v>
      </c>
      <c r="O93" s="759"/>
      <c r="R93" s="753">
        <f t="shared" si="15"/>
        <v>1</v>
      </c>
      <c r="S93" s="754">
        <f t="shared" si="16"/>
        <v>0.71500000000000008</v>
      </c>
    </row>
    <row r="94" spans="2:19">
      <c r="B94" s="755">
        <f t="shared" si="12"/>
        <v>2076</v>
      </c>
      <c r="C94" s="756">
        <f t="shared" si="10"/>
        <v>0</v>
      </c>
      <c r="D94" s="757">
        <f t="shared" si="10"/>
        <v>0</v>
      </c>
      <c r="E94" s="757">
        <f t="shared" si="10"/>
        <v>1</v>
      </c>
      <c r="F94" s="757">
        <f t="shared" si="10"/>
        <v>0</v>
      </c>
      <c r="G94" s="757">
        <f t="shared" si="10"/>
        <v>0</v>
      </c>
      <c r="H94" s="758">
        <f t="shared" si="13"/>
        <v>1</v>
      </c>
      <c r="I94" s="756">
        <f t="shared" si="11"/>
        <v>0.2</v>
      </c>
      <c r="J94" s="757">
        <f t="shared" si="11"/>
        <v>0.3</v>
      </c>
      <c r="K94" s="757">
        <f t="shared" si="11"/>
        <v>0.25</v>
      </c>
      <c r="L94" s="757">
        <f t="shared" si="11"/>
        <v>0.05</v>
      </c>
      <c r="M94" s="757">
        <f t="shared" si="11"/>
        <v>0.2</v>
      </c>
      <c r="N94" s="758">
        <f t="shared" si="14"/>
        <v>1</v>
      </c>
      <c r="O94" s="759"/>
      <c r="R94" s="753">
        <f t="shared" si="15"/>
        <v>1</v>
      </c>
      <c r="S94" s="754">
        <f t="shared" si="16"/>
        <v>0.71500000000000008</v>
      </c>
    </row>
    <row r="95" spans="2:19">
      <c r="B95" s="755">
        <f t="shared" si="12"/>
        <v>2077</v>
      </c>
      <c r="C95" s="756">
        <f t="shared" si="10"/>
        <v>0</v>
      </c>
      <c r="D95" s="757">
        <f t="shared" si="10"/>
        <v>0</v>
      </c>
      <c r="E95" s="757">
        <f t="shared" si="10"/>
        <v>1</v>
      </c>
      <c r="F95" s="757">
        <f t="shared" si="10"/>
        <v>0</v>
      </c>
      <c r="G95" s="757">
        <f t="shared" si="10"/>
        <v>0</v>
      </c>
      <c r="H95" s="758">
        <f t="shared" si="13"/>
        <v>1</v>
      </c>
      <c r="I95" s="756">
        <f t="shared" si="11"/>
        <v>0.2</v>
      </c>
      <c r="J95" s="757">
        <f t="shared" si="11"/>
        <v>0.3</v>
      </c>
      <c r="K95" s="757">
        <f t="shared" si="11"/>
        <v>0.25</v>
      </c>
      <c r="L95" s="757">
        <f t="shared" si="11"/>
        <v>0.05</v>
      </c>
      <c r="M95" s="757">
        <f t="shared" si="11"/>
        <v>0.2</v>
      </c>
      <c r="N95" s="758">
        <f t="shared" si="14"/>
        <v>1</v>
      </c>
      <c r="O95" s="759"/>
      <c r="R95" s="753">
        <f t="shared" si="15"/>
        <v>1</v>
      </c>
      <c r="S95" s="754">
        <f t="shared" si="16"/>
        <v>0.71500000000000008</v>
      </c>
    </row>
    <row r="96" spans="2:19">
      <c r="B96" s="755">
        <f t="shared" si="12"/>
        <v>2078</v>
      </c>
      <c r="C96" s="756">
        <f t="shared" si="10"/>
        <v>0</v>
      </c>
      <c r="D96" s="757">
        <f t="shared" si="10"/>
        <v>0</v>
      </c>
      <c r="E96" s="757">
        <f t="shared" si="10"/>
        <v>1</v>
      </c>
      <c r="F96" s="757">
        <f t="shared" si="10"/>
        <v>0</v>
      </c>
      <c r="G96" s="757">
        <f t="shared" si="10"/>
        <v>0</v>
      </c>
      <c r="H96" s="758">
        <f t="shared" si="13"/>
        <v>1</v>
      </c>
      <c r="I96" s="756">
        <f t="shared" si="11"/>
        <v>0.2</v>
      </c>
      <c r="J96" s="757">
        <f t="shared" si="11"/>
        <v>0.3</v>
      </c>
      <c r="K96" s="757">
        <f t="shared" si="11"/>
        <v>0.25</v>
      </c>
      <c r="L96" s="757">
        <f t="shared" si="11"/>
        <v>0.05</v>
      </c>
      <c r="M96" s="757">
        <f t="shared" si="11"/>
        <v>0.2</v>
      </c>
      <c r="N96" s="758">
        <f t="shared" si="14"/>
        <v>1</v>
      </c>
      <c r="O96" s="759"/>
      <c r="R96" s="753">
        <f t="shared" si="15"/>
        <v>1</v>
      </c>
      <c r="S96" s="754">
        <f t="shared" si="16"/>
        <v>0.71500000000000008</v>
      </c>
    </row>
    <row r="97" spans="2:19">
      <c r="B97" s="755">
        <f t="shared" si="12"/>
        <v>2079</v>
      </c>
      <c r="C97" s="756">
        <f t="shared" si="10"/>
        <v>0</v>
      </c>
      <c r="D97" s="757">
        <f t="shared" si="10"/>
        <v>0</v>
      </c>
      <c r="E97" s="757">
        <f t="shared" si="10"/>
        <v>1</v>
      </c>
      <c r="F97" s="757">
        <f t="shared" si="10"/>
        <v>0</v>
      </c>
      <c r="G97" s="757">
        <f t="shared" si="10"/>
        <v>0</v>
      </c>
      <c r="H97" s="758">
        <f t="shared" si="13"/>
        <v>1</v>
      </c>
      <c r="I97" s="756">
        <f t="shared" si="11"/>
        <v>0.2</v>
      </c>
      <c r="J97" s="757">
        <f t="shared" si="11"/>
        <v>0.3</v>
      </c>
      <c r="K97" s="757">
        <f t="shared" si="11"/>
        <v>0.25</v>
      </c>
      <c r="L97" s="757">
        <f t="shared" si="11"/>
        <v>0.05</v>
      </c>
      <c r="M97" s="757">
        <f t="shared" si="11"/>
        <v>0.2</v>
      </c>
      <c r="N97" s="758">
        <f t="shared" si="14"/>
        <v>1</v>
      </c>
      <c r="O97" s="759"/>
      <c r="R97" s="753">
        <f t="shared" si="15"/>
        <v>1</v>
      </c>
      <c r="S97" s="754">
        <f t="shared" si="16"/>
        <v>0.71500000000000008</v>
      </c>
    </row>
    <row r="98" spans="2:19" ht="13.5" thickBot="1">
      <c r="B98" s="760">
        <f t="shared" si="12"/>
        <v>2080</v>
      </c>
      <c r="C98" s="761">
        <f t="shared" si="10"/>
        <v>0</v>
      </c>
      <c r="D98" s="762">
        <f t="shared" si="10"/>
        <v>0</v>
      </c>
      <c r="E98" s="762">
        <f t="shared" si="10"/>
        <v>1</v>
      </c>
      <c r="F98" s="762">
        <f t="shared" si="10"/>
        <v>0</v>
      </c>
      <c r="G98" s="762">
        <f t="shared" si="10"/>
        <v>0</v>
      </c>
      <c r="H98" s="763">
        <f t="shared" si="13"/>
        <v>1</v>
      </c>
      <c r="I98" s="761">
        <f t="shared" si="11"/>
        <v>0.2</v>
      </c>
      <c r="J98" s="762">
        <f t="shared" si="11"/>
        <v>0.3</v>
      </c>
      <c r="K98" s="762">
        <f t="shared" si="11"/>
        <v>0.25</v>
      </c>
      <c r="L98" s="762">
        <f t="shared" si="11"/>
        <v>0.05</v>
      </c>
      <c r="M98" s="762">
        <f t="shared" si="11"/>
        <v>0.2</v>
      </c>
      <c r="N98" s="763">
        <f t="shared" si="14"/>
        <v>1</v>
      </c>
      <c r="O98" s="764"/>
      <c r="R98" s="765">
        <f t="shared" si="15"/>
        <v>1</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6"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2">
        <v>0.435</v>
      </c>
    </row>
    <row r="3" spans="2:30">
      <c r="B3" s="588"/>
      <c r="C3" s="588"/>
      <c r="S3" s="588"/>
      <c r="AC3" s="586" t="s">
        <v>256</v>
      </c>
      <c r="AD3" s="772">
        <v>0.129</v>
      </c>
    </row>
    <row r="4" spans="2:30">
      <c r="B4" s="588"/>
      <c r="C4" s="588" t="s">
        <v>38</v>
      </c>
      <c r="S4" s="588" t="s">
        <v>301</v>
      </c>
      <c r="AC4" s="586" t="s">
        <v>2</v>
      </c>
      <c r="AD4" s="772">
        <v>9.9000000000000005E-2</v>
      </c>
    </row>
    <row r="5" spans="2:30">
      <c r="B5" s="588"/>
      <c r="C5" s="588"/>
      <c r="S5" s="588" t="s">
        <v>38</v>
      </c>
      <c r="AC5" s="586" t="s">
        <v>16</v>
      </c>
      <c r="AD5" s="772">
        <v>2.7E-2</v>
      </c>
    </row>
    <row r="6" spans="2:30">
      <c r="B6" s="588"/>
      <c r="S6" s="588"/>
      <c r="AC6" s="586" t="s">
        <v>331</v>
      </c>
      <c r="AD6" s="772">
        <v>8.9999999999999993E-3</v>
      </c>
    </row>
    <row r="7" spans="2:30" ht="13.5" thickBot="1">
      <c r="B7" s="588"/>
      <c r="C7" s="589"/>
      <c r="S7" s="588"/>
      <c r="AC7" s="586" t="s">
        <v>332</v>
      </c>
      <c r="AD7" s="772">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2">
        <v>3.3000000000000002E-2</v>
      </c>
    </row>
    <row r="9" spans="2:30" ht="13.5" thickBot="1">
      <c r="B9" s="594"/>
      <c r="C9" s="595"/>
      <c r="D9" s="596"/>
      <c r="E9" s="832" t="s">
        <v>41</v>
      </c>
      <c r="F9" s="833"/>
      <c r="G9" s="833"/>
      <c r="H9" s="833"/>
      <c r="I9" s="833"/>
      <c r="J9" s="833"/>
      <c r="K9" s="833"/>
      <c r="L9" s="833"/>
      <c r="M9" s="833"/>
      <c r="N9" s="833"/>
      <c r="O9" s="833"/>
      <c r="P9" s="597"/>
      <c r="AC9" s="586" t="s">
        <v>232</v>
      </c>
      <c r="AD9" s="772">
        <v>0.04</v>
      </c>
    </row>
    <row r="10" spans="2:30" ht="21.75" customHeight="1" thickBot="1">
      <c r="B10" s="830" t="s">
        <v>1</v>
      </c>
      <c r="C10" s="830" t="s">
        <v>33</v>
      </c>
      <c r="D10" s="830" t="s">
        <v>40</v>
      </c>
      <c r="E10" s="830" t="s">
        <v>228</v>
      </c>
      <c r="F10" s="830" t="s">
        <v>271</v>
      </c>
      <c r="G10" s="822" t="s">
        <v>267</v>
      </c>
      <c r="H10" s="830" t="s">
        <v>270</v>
      </c>
      <c r="I10" s="822" t="s">
        <v>2</v>
      </c>
      <c r="J10" s="830" t="s">
        <v>16</v>
      </c>
      <c r="K10" s="822" t="s">
        <v>229</v>
      </c>
      <c r="L10" s="819" t="s">
        <v>273</v>
      </c>
      <c r="M10" s="820"/>
      <c r="N10" s="820"/>
      <c r="O10" s="821"/>
      <c r="P10" s="830" t="s">
        <v>27</v>
      </c>
      <c r="AC10" s="586" t="s">
        <v>233</v>
      </c>
      <c r="AD10" s="772">
        <v>0.156</v>
      </c>
    </row>
    <row r="11" spans="2:30" s="599" customFormat="1" ht="42" customHeight="1" thickBot="1">
      <c r="B11" s="831"/>
      <c r="C11" s="831"/>
      <c r="D11" s="831"/>
      <c r="E11" s="831"/>
      <c r="F11" s="831"/>
      <c r="G11" s="824"/>
      <c r="H11" s="831"/>
      <c r="I11" s="824"/>
      <c r="J11" s="831"/>
      <c r="K11" s="824"/>
      <c r="L11" s="598" t="s">
        <v>230</v>
      </c>
      <c r="M11" s="598" t="s">
        <v>231</v>
      </c>
      <c r="N11" s="598" t="s">
        <v>232</v>
      </c>
      <c r="O11" s="598" t="s">
        <v>233</v>
      </c>
      <c r="P11" s="831"/>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29.517240984000001</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30.066066448000004</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30.971364204</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33.414861457999997</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33.753948250000001</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34.672945779999999</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35.373511888000003</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36.072965323999995</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36.766994484000001</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37.450383717999998</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43.580580560000008</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45.078167529999995</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46.279436038</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47.506296002000006</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48.709928937999997</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49.916482637999998</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51.114482672000001</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50.411660805164999</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52.956804744850153</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55.5822012929872</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58.2888435257818</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61.077601402260697</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63.949204788379028</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66.904224875842061</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69.943053858715857</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73.065882719678967</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76.272676965644152</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79.563150139379985</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82.936734919613883</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86.392551606812944</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89.992936</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34" t="str">
        <f>city</f>
        <v>Kutai Kertanegara</v>
      </c>
      <c r="J2" s="835"/>
      <c r="K2" s="835"/>
      <c r="L2" s="835"/>
      <c r="M2" s="835"/>
      <c r="N2" s="835"/>
      <c r="O2" s="835"/>
    </row>
    <row r="3" spans="2:16" ht="16.5" thickBot="1">
      <c r="C3" s="4"/>
      <c r="H3" s="5" t="s">
        <v>276</v>
      </c>
      <c r="I3" s="834" t="str">
        <f>province</f>
        <v>Kalimantan Timur</v>
      </c>
      <c r="J3" s="835"/>
      <c r="K3" s="835"/>
      <c r="L3" s="835"/>
      <c r="M3" s="835"/>
      <c r="N3" s="835"/>
      <c r="O3" s="835"/>
    </row>
    <row r="4" spans="2:16" ht="16.5" thickBot="1">
      <c r="D4" s="4"/>
      <c r="E4" s="4"/>
      <c r="H4" s="5" t="s">
        <v>30</v>
      </c>
      <c r="I4" s="834" t="str">
        <f>country</f>
        <v>Indonesia</v>
      </c>
      <c r="J4" s="835"/>
      <c r="K4" s="835"/>
      <c r="L4" s="835"/>
      <c r="M4" s="835"/>
      <c r="N4" s="835"/>
      <c r="O4" s="835"/>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40" t="s">
        <v>32</v>
      </c>
      <c r="D10" s="841"/>
      <c r="E10" s="841"/>
      <c r="F10" s="841"/>
      <c r="G10" s="841"/>
      <c r="H10" s="841"/>
      <c r="I10" s="841"/>
      <c r="J10" s="841"/>
      <c r="K10" s="841"/>
      <c r="L10" s="841"/>
      <c r="M10" s="841"/>
      <c r="N10" s="841"/>
      <c r="O10" s="841"/>
      <c r="P10" s="842"/>
    </row>
    <row r="11" spans="2:16" ht="13.5" customHeight="1" thickBot="1">
      <c r="C11" s="823" t="s">
        <v>228</v>
      </c>
      <c r="D11" s="823" t="s">
        <v>262</v>
      </c>
      <c r="E11" s="823" t="s">
        <v>267</v>
      </c>
      <c r="F11" s="823" t="s">
        <v>261</v>
      </c>
      <c r="G11" s="823" t="s">
        <v>2</v>
      </c>
      <c r="H11" s="823" t="s">
        <v>16</v>
      </c>
      <c r="I11" s="823" t="s">
        <v>229</v>
      </c>
      <c r="J11" s="836" t="s">
        <v>273</v>
      </c>
      <c r="K11" s="837"/>
      <c r="L11" s="837"/>
      <c r="M11" s="838"/>
      <c r="N11" s="823" t="s">
        <v>146</v>
      </c>
      <c r="O11" s="823" t="s">
        <v>210</v>
      </c>
      <c r="P11" s="822" t="s">
        <v>308</v>
      </c>
    </row>
    <row r="12" spans="2:16" s="1" customFormat="1">
      <c r="B12" s="365" t="s">
        <v>1</v>
      </c>
      <c r="C12" s="839"/>
      <c r="D12" s="839"/>
      <c r="E12" s="839"/>
      <c r="F12" s="839"/>
      <c r="G12" s="839"/>
      <c r="H12" s="839"/>
      <c r="I12" s="839"/>
      <c r="J12" s="369" t="s">
        <v>230</v>
      </c>
      <c r="K12" s="369" t="s">
        <v>231</v>
      </c>
      <c r="L12" s="369" t="s">
        <v>232</v>
      </c>
      <c r="M12" s="365" t="s">
        <v>233</v>
      </c>
      <c r="N12" s="839"/>
      <c r="O12" s="839"/>
      <c r="P12" s="839"/>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7">
        <f>Activity!$C13*Activity!$D13*Activity!E13</f>
        <v>12.83999982804</v>
      </c>
      <c r="D14" s="548">
        <f>Activity!$C13*Activity!$D13*Activity!F13</f>
        <v>3.8077240869360001</v>
      </c>
      <c r="E14" s="548">
        <f>Activity!$C13*Activity!$D13*Activity!G13</f>
        <v>0</v>
      </c>
      <c r="F14" s="548">
        <f>Activity!$C13*Activity!$D13*Activity!H13</f>
        <v>0</v>
      </c>
      <c r="G14" s="548">
        <f>Activity!$C13*Activity!$D13*Activity!I13</f>
        <v>2.9222068574160001</v>
      </c>
      <c r="H14" s="548">
        <f>Activity!$C13*Activity!$D13*Activity!J13</f>
        <v>0.79696550656800003</v>
      </c>
      <c r="I14" s="548">
        <f>Activity!$C13*Activity!$D13*Activity!K13</f>
        <v>0.26565516885599999</v>
      </c>
      <c r="J14" s="548">
        <f>Activity!$C13*Activity!$D13*Activity!L13</f>
        <v>2.1252413508479999</v>
      </c>
      <c r="K14" s="549">
        <f>Activity!$C13*Activity!$D13*Activity!M13</f>
        <v>0.97406895247200009</v>
      </c>
      <c r="L14" s="549">
        <f>Activity!$C13*Activity!$D13*Activity!N13</f>
        <v>1.1806896393600002</v>
      </c>
      <c r="M14" s="548">
        <f>Activity!$C13*Activity!$D13*Activity!O13</f>
        <v>4.6046895935040002</v>
      </c>
      <c r="N14" s="412">
        <v>0</v>
      </c>
      <c r="O14" s="556">
        <f>Activity!C13*Activity!D13</f>
        <v>29.517240984000001</v>
      </c>
      <c r="P14" s="557">
        <f>Activity!X13</f>
        <v>0</v>
      </c>
    </row>
    <row r="15" spans="2:16">
      <c r="B15" s="34">
        <f>B14+1</f>
        <v>2001</v>
      </c>
      <c r="C15" s="768">
        <f>Activity!$C14*Activity!$D14*Activity!E14</f>
        <v>13.078738904880002</v>
      </c>
      <c r="D15" s="551">
        <f>Activity!$C14*Activity!$D14*Activity!F14</f>
        <v>3.8785225717920007</v>
      </c>
      <c r="E15" s="549">
        <f>Activity!$C14*Activity!$D14*Activity!G14</f>
        <v>0</v>
      </c>
      <c r="F15" s="551">
        <f>Activity!$C14*Activity!$D14*Activity!H14</f>
        <v>0</v>
      </c>
      <c r="G15" s="551">
        <f>Activity!$C14*Activity!$D14*Activity!I14</f>
        <v>2.9765405783520005</v>
      </c>
      <c r="H15" s="551">
        <f>Activity!$C14*Activity!$D14*Activity!J14</f>
        <v>0.8117837940960001</v>
      </c>
      <c r="I15" s="551">
        <f>Activity!$C14*Activity!$D14*Activity!K14</f>
        <v>0.27059459803200003</v>
      </c>
      <c r="J15" s="552">
        <f>Activity!$C14*Activity!$D14*Activity!L14</f>
        <v>2.1647567842560003</v>
      </c>
      <c r="K15" s="551">
        <f>Activity!$C14*Activity!$D14*Activity!M14</f>
        <v>0.99218019278400016</v>
      </c>
      <c r="L15" s="551">
        <f>Activity!$C14*Activity!$D14*Activity!N14</f>
        <v>1.2026426579200002</v>
      </c>
      <c r="M15" s="549">
        <f>Activity!$C14*Activity!$D14*Activity!O14</f>
        <v>4.6903063658880004</v>
      </c>
      <c r="N15" s="413">
        <v>0</v>
      </c>
      <c r="O15" s="551">
        <f>Activity!C14*Activity!D14</f>
        <v>30.066066448000004</v>
      </c>
      <c r="P15" s="558">
        <f>Activity!X14</f>
        <v>0</v>
      </c>
    </row>
    <row r="16" spans="2:16">
      <c r="B16" s="7">
        <f t="shared" ref="B16:B21" si="0">B15+1</f>
        <v>2002</v>
      </c>
      <c r="C16" s="768">
        <f>Activity!$C15*Activity!$D15*Activity!E15</f>
        <v>13.47254342874</v>
      </c>
      <c r="D16" s="551">
        <f>Activity!$C15*Activity!$D15*Activity!F15</f>
        <v>3.9953059823160002</v>
      </c>
      <c r="E16" s="549">
        <f>Activity!$C15*Activity!$D15*Activity!G15</f>
        <v>0</v>
      </c>
      <c r="F16" s="551">
        <f>Activity!$C15*Activity!$D15*Activity!H15</f>
        <v>0</v>
      </c>
      <c r="G16" s="551">
        <f>Activity!$C15*Activity!$D15*Activity!I15</f>
        <v>3.0661650561960001</v>
      </c>
      <c r="H16" s="551">
        <f>Activity!$C15*Activity!$D15*Activity!J15</f>
        <v>0.83622683350799998</v>
      </c>
      <c r="I16" s="551">
        <f>Activity!$C15*Activity!$D15*Activity!K15</f>
        <v>0.27874227783599997</v>
      </c>
      <c r="J16" s="552">
        <f>Activity!$C15*Activity!$D15*Activity!L15</f>
        <v>2.2299382226879998</v>
      </c>
      <c r="K16" s="551">
        <f>Activity!$C15*Activity!$D15*Activity!M15</f>
        <v>1.0220550187320001</v>
      </c>
      <c r="L16" s="551">
        <f>Activity!$C15*Activity!$D15*Activity!N15</f>
        <v>1.2388545681600001</v>
      </c>
      <c r="M16" s="549">
        <f>Activity!$C15*Activity!$D15*Activity!O15</f>
        <v>4.8315328158239996</v>
      </c>
      <c r="N16" s="413">
        <v>0</v>
      </c>
      <c r="O16" s="551">
        <f>Activity!C15*Activity!D15</f>
        <v>30.971364204</v>
      </c>
      <c r="P16" s="558">
        <f>Activity!X15</f>
        <v>0</v>
      </c>
    </row>
    <row r="17" spans="2:16">
      <c r="B17" s="7">
        <f t="shared" si="0"/>
        <v>2003</v>
      </c>
      <c r="C17" s="768">
        <f>Activity!$C16*Activity!$D16*Activity!E16</f>
        <v>14.535464734229999</v>
      </c>
      <c r="D17" s="551">
        <f>Activity!$C16*Activity!$D16*Activity!F16</f>
        <v>4.310517128082</v>
      </c>
      <c r="E17" s="549">
        <f>Activity!$C16*Activity!$D16*Activity!G16</f>
        <v>0</v>
      </c>
      <c r="F17" s="551">
        <f>Activity!$C16*Activity!$D16*Activity!H16</f>
        <v>0</v>
      </c>
      <c r="G17" s="551">
        <f>Activity!$C16*Activity!$D16*Activity!I16</f>
        <v>3.3080712843419997</v>
      </c>
      <c r="H17" s="551">
        <f>Activity!$C16*Activity!$D16*Activity!J16</f>
        <v>0.90220125936599993</v>
      </c>
      <c r="I17" s="551">
        <f>Activity!$C16*Activity!$D16*Activity!K16</f>
        <v>0.30073375312199996</v>
      </c>
      <c r="J17" s="552">
        <f>Activity!$C16*Activity!$D16*Activity!L16</f>
        <v>2.4058700249759997</v>
      </c>
      <c r="K17" s="551">
        <f>Activity!$C16*Activity!$D16*Activity!M16</f>
        <v>1.102690428114</v>
      </c>
      <c r="L17" s="551">
        <f>Activity!$C16*Activity!$D16*Activity!N16</f>
        <v>1.33659445832</v>
      </c>
      <c r="M17" s="549">
        <f>Activity!$C16*Activity!$D16*Activity!O16</f>
        <v>5.2127183874479996</v>
      </c>
      <c r="N17" s="413">
        <v>0</v>
      </c>
      <c r="O17" s="551">
        <f>Activity!C16*Activity!D16</f>
        <v>33.414861457999997</v>
      </c>
      <c r="P17" s="558">
        <f>Activity!X16</f>
        <v>0</v>
      </c>
    </row>
    <row r="18" spans="2:16">
      <c r="B18" s="7">
        <f t="shared" si="0"/>
        <v>2004</v>
      </c>
      <c r="C18" s="768">
        <f>Activity!$C17*Activity!$D17*Activity!E17</f>
        <v>14.68296748875</v>
      </c>
      <c r="D18" s="551">
        <f>Activity!$C17*Activity!$D17*Activity!F17</f>
        <v>4.3542593242500001</v>
      </c>
      <c r="E18" s="549">
        <f>Activity!$C17*Activity!$D17*Activity!G17</f>
        <v>0</v>
      </c>
      <c r="F18" s="551">
        <f>Activity!$C17*Activity!$D17*Activity!H17</f>
        <v>0</v>
      </c>
      <c r="G18" s="551">
        <f>Activity!$C17*Activity!$D17*Activity!I17</f>
        <v>3.3416408767500001</v>
      </c>
      <c r="H18" s="551">
        <f>Activity!$C17*Activity!$D17*Activity!J17</f>
        <v>0.91135660274999997</v>
      </c>
      <c r="I18" s="551">
        <f>Activity!$C17*Activity!$D17*Activity!K17</f>
        <v>0.30378553424999999</v>
      </c>
      <c r="J18" s="552">
        <f>Activity!$C17*Activity!$D17*Activity!L17</f>
        <v>2.4302842739999999</v>
      </c>
      <c r="K18" s="551">
        <f>Activity!$C17*Activity!$D17*Activity!M17</f>
        <v>1.1138802922500002</v>
      </c>
      <c r="L18" s="551">
        <f>Activity!$C17*Activity!$D17*Activity!N17</f>
        <v>1.35015793</v>
      </c>
      <c r="M18" s="549">
        <f>Activity!$C17*Activity!$D17*Activity!O17</f>
        <v>5.2656159269999998</v>
      </c>
      <c r="N18" s="413">
        <v>0</v>
      </c>
      <c r="O18" s="551">
        <f>Activity!C17*Activity!D17</f>
        <v>33.753948250000001</v>
      </c>
      <c r="P18" s="558">
        <f>Activity!X17</f>
        <v>0</v>
      </c>
    </row>
    <row r="19" spans="2:16">
      <c r="B19" s="7">
        <f t="shared" si="0"/>
        <v>2005</v>
      </c>
      <c r="C19" s="768">
        <f>Activity!$C18*Activity!$D18*Activity!E18</f>
        <v>15.0827314143</v>
      </c>
      <c r="D19" s="551">
        <f>Activity!$C18*Activity!$D18*Activity!F18</f>
        <v>4.4728100056200004</v>
      </c>
      <c r="E19" s="549">
        <f>Activity!$C18*Activity!$D18*Activity!G18</f>
        <v>0</v>
      </c>
      <c r="F19" s="551">
        <f>Activity!$C18*Activity!$D18*Activity!H18</f>
        <v>0</v>
      </c>
      <c r="G19" s="551">
        <f>Activity!$C18*Activity!$D18*Activity!I18</f>
        <v>3.4326216322200001</v>
      </c>
      <c r="H19" s="551">
        <f>Activity!$C18*Activity!$D18*Activity!J18</f>
        <v>0.93616953605999997</v>
      </c>
      <c r="I19" s="551">
        <f>Activity!$C18*Activity!$D18*Activity!K18</f>
        <v>0.31205651201999995</v>
      </c>
      <c r="J19" s="552">
        <f>Activity!$C18*Activity!$D18*Activity!L18</f>
        <v>2.4964520961599996</v>
      </c>
      <c r="K19" s="551">
        <f>Activity!$C18*Activity!$D18*Activity!M18</f>
        <v>1.1442072107400001</v>
      </c>
      <c r="L19" s="551">
        <f>Activity!$C18*Activity!$D18*Activity!N18</f>
        <v>1.3869178311999999</v>
      </c>
      <c r="M19" s="549">
        <f>Activity!$C18*Activity!$D18*Activity!O18</f>
        <v>5.4089795416799999</v>
      </c>
      <c r="N19" s="413">
        <v>0</v>
      </c>
      <c r="O19" s="551">
        <f>Activity!C18*Activity!D18</f>
        <v>34.672945779999999</v>
      </c>
      <c r="P19" s="558">
        <f>Activity!X18</f>
        <v>0</v>
      </c>
    </row>
    <row r="20" spans="2:16">
      <c r="B20" s="7">
        <f t="shared" si="0"/>
        <v>2006</v>
      </c>
      <c r="C20" s="768">
        <f>Activity!$C19*Activity!$D19*Activity!E19</f>
        <v>15.387477671280001</v>
      </c>
      <c r="D20" s="551">
        <f>Activity!$C19*Activity!$D19*Activity!F19</f>
        <v>4.5631830335520007</v>
      </c>
      <c r="E20" s="549">
        <f>Activity!$C19*Activity!$D19*Activity!G19</f>
        <v>0</v>
      </c>
      <c r="F20" s="551">
        <f>Activity!$C19*Activity!$D19*Activity!H19</f>
        <v>0</v>
      </c>
      <c r="G20" s="551">
        <f>Activity!$C19*Activity!$D19*Activity!I19</f>
        <v>3.5019776769120003</v>
      </c>
      <c r="H20" s="551">
        <f>Activity!$C19*Activity!$D19*Activity!J19</f>
        <v>0.95508482097600012</v>
      </c>
      <c r="I20" s="551">
        <f>Activity!$C19*Activity!$D19*Activity!K19</f>
        <v>0.318361606992</v>
      </c>
      <c r="J20" s="552">
        <f>Activity!$C19*Activity!$D19*Activity!L19</f>
        <v>2.546892855936</v>
      </c>
      <c r="K20" s="551">
        <f>Activity!$C19*Activity!$D19*Activity!M19</f>
        <v>1.1673258923040002</v>
      </c>
      <c r="L20" s="551">
        <f>Activity!$C19*Activity!$D19*Activity!N19</f>
        <v>1.4149404755200001</v>
      </c>
      <c r="M20" s="549">
        <f>Activity!$C19*Activity!$D19*Activity!O19</f>
        <v>5.5182678545280002</v>
      </c>
      <c r="N20" s="413">
        <v>0</v>
      </c>
      <c r="O20" s="551">
        <f>Activity!C19*Activity!D19</f>
        <v>35.373511888000003</v>
      </c>
      <c r="P20" s="558">
        <f>Activity!X19</f>
        <v>0</v>
      </c>
    </row>
    <row r="21" spans="2:16">
      <c r="B21" s="7">
        <f t="shared" si="0"/>
        <v>2007</v>
      </c>
      <c r="C21" s="768">
        <f>Activity!$C20*Activity!$D20*Activity!E20</f>
        <v>15.691739915939998</v>
      </c>
      <c r="D21" s="551">
        <f>Activity!$C20*Activity!$D20*Activity!F20</f>
        <v>4.6534125267959991</v>
      </c>
      <c r="E21" s="549">
        <f>Activity!$C20*Activity!$D20*Activity!G20</f>
        <v>0</v>
      </c>
      <c r="F21" s="551">
        <f>Activity!$C20*Activity!$D20*Activity!H20</f>
        <v>0</v>
      </c>
      <c r="G21" s="551">
        <f>Activity!$C20*Activity!$D20*Activity!I20</f>
        <v>3.5712235670759997</v>
      </c>
      <c r="H21" s="551">
        <f>Activity!$C20*Activity!$D20*Activity!J20</f>
        <v>0.97397006374799988</v>
      </c>
      <c r="I21" s="551">
        <f>Activity!$C20*Activity!$D20*Activity!K20</f>
        <v>0.32465668791599994</v>
      </c>
      <c r="J21" s="552">
        <f>Activity!$C20*Activity!$D20*Activity!L20</f>
        <v>2.5972535033279995</v>
      </c>
      <c r="K21" s="551">
        <f>Activity!$C20*Activity!$D20*Activity!M20</f>
        <v>1.1904078556919999</v>
      </c>
      <c r="L21" s="551">
        <f>Activity!$C20*Activity!$D20*Activity!N20</f>
        <v>1.4429186129599998</v>
      </c>
      <c r="M21" s="549">
        <f>Activity!$C20*Activity!$D20*Activity!O20</f>
        <v>5.6273825905439994</v>
      </c>
      <c r="N21" s="413">
        <v>0</v>
      </c>
      <c r="O21" s="551">
        <f>Activity!C20*Activity!D20</f>
        <v>36.072965323999995</v>
      </c>
      <c r="P21" s="558">
        <f>Activity!X20</f>
        <v>0</v>
      </c>
    </row>
    <row r="22" spans="2:16">
      <c r="B22" s="7">
        <f t="shared" ref="B22:B85" si="1">B21+1</f>
        <v>2008</v>
      </c>
      <c r="C22" s="768">
        <f>Activity!$C21*Activity!$D21*Activity!E21</f>
        <v>15.993642600540001</v>
      </c>
      <c r="D22" s="551">
        <f>Activity!$C21*Activity!$D21*Activity!F21</f>
        <v>4.7429422884360006</v>
      </c>
      <c r="E22" s="549">
        <f>Activity!$C21*Activity!$D21*Activity!G21</f>
        <v>0</v>
      </c>
      <c r="F22" s="551">
        <f>Activity!$C21*Activity!$D21*Activity!H21</f>
        <v>0</v>
      </c>
      <c r="G22" s="551">
        <f>Activity!$C21*Activity!$D21*Activity!I21</f>
        <v>3.6399324539160003</v>
      </c>
      <c r="H22" s="551">
        <f>Activity!$C21*Activity!$D21*Activity!J21</f>
        <v>0.992708851068</v>
      </c>
      <c r="I22" s="551">
        <f>Activity!$C21*Activity!$D21*Activity!K21</f>
        <v>0.33090295035599998</v>
      </c>
      <c r="J22" s="552">
        <f>Activity!$C21*Activity!$D21*Activity!L21</f>
        <v>2.6472236028479998</v>
      </c>
      <c r="K22" s="551">
        <f>Activity!$C21*Activity!$D21*Activity!M21</f>
        <v>1.213310817972</v>
      </c>
      <c r="L22" s="551">
        <f>Activity!$C21*Activity!$D21*Activity!N21</f>
        <v>1.4706797793600002</v>
      </c>
      <c r="M22" s="549">
        <f>Activity!$C21*Activity!$D21*Activity!O21</f>
        <v>5.7356511395040002</v>
      </c>
      <c r="N22" s="413">
        <v>0</v>
      </c>
      <c r="O22" s="551">
        <f>Activity!C21*Activity!D21</f>
        <v>36.766994484000001</v>
      </c>
      <c r="P22" s="558">
        <f>Activity!X21</f>
        <v>0</v>
      </c>
    </row>
    <row r="23" spans="2:16">
      <c r="B23" s="7">
        <f t="shared" si="1"/>
        <v>2009</v>
      </c>
      <c r="C23" s="768">
        <f>Activity!$C22*Activity!$D22*Activity!E22</f>
        <v>16.290916917329998</v>
      </c>
      <c r="D23" s="551">
        <f>Activity!$C22*Activity!$D22*Activity!F22</f>
        <v>4.8310994996219998</v>
      </c>
      <c r="E23" s="549">
        <f>Activity!$C22*Activity!$D22*Activity!G22</f>
        <v>0</v>
      </c>
      <c r="F23" s="551">
        <f>Activity!$C22*Activity!$D22*Activity!H22</f>
        <v>0</v>
      </c>
      <c r="G23" s="551">
        <f>Activity!$C22*Activity!$D22*Activity!I22</f>
        <v>3.707587988082</v>
      </c>
      <c r="H23" s="551">
        <f>Activity!$C22*Activity!$D22*Activity!J22</f>
        <v>1.011160360386</v>
      </c>
      <c r="I23" s="551">
        <f>Activity!$C22*Activity!$D22*Activity!K22</f>
        <v>0.33705345346199994</v>
      </c>
      <c r="J23" s="552">
        <f>Activity!$C22*Activity!$D22*Activity!L22</f>
        <v>2.6964276276959995</v>
      </c>
      <c r="K23" s="551">
        <f>Activity!$C22*Activity!$D22*Activity!M22</f>
        <v>1.2358626626939999</v>
      </c>
      <c r="L23" s="551">
        <f>Activity!$C22*Activity!$D22*Activity!N22</f>
        <v>1.4980153487199999</v>
      </c>
      <c r="M23" s="549">
        <f>Activity!$C22*Activity!$D22*Activity!O22</f>
        <v>5.8422598600079994</v>
      </c>
      <c r="N23" s="413">
        <v>0</v>
      </c>
      <c r="O23" s="551">
        <f>Activity!C22*Activity!D22</f>
        <v>37.450383717999998</v>
      </c>
      <c r="P23" s="558">
        <f>Activity!X22</f>
        <v>0</v>
      </c>
    </row>
    <row r="24" spans="2:16">
      <c r="B24" s="7">
        <f t="shared" si="1"/>
        <v>2010</v>
      </c>
      <c r="C24" s="768">
        <f>Activity!$C23*Activity!$D23*Activity!E23</f>
        <v>18.957552543600002</v>
      </c>
      <c r="D24" s="551">
        <f>Activity!$C23*Activity!$D23*Activity!F23</f>
        <v>5.6218948922400012</v>
      </c>
      <c r="E24" s="549">
        <f>Activity!$C23*Activity!$D23*Activity!G23</f>
        <v>0</v>
      </c>
      <c r="F24" s="551">
        <f>Activity!$C23*Activity!$D23*Activity!H23</f>
        <v>0</v>
      </c>
      <c r="G24" s="551">
        <f>Activity!$C23*Activity!$D23*Activity!I23</f>
        <v>4.3144774754400013</v>
      </c>
      <c r="H24" s="551">
        <f>Activity!$C23*Activity!$D23*Activity!J23</f>
        <v>1.1766756751200003</v>
      </c>
      <c r="I24" s="551">
        <f>Activity!$C23*Activity!$D23*Activity!K23</f>
        <v>0.39222522504000007</v>
      </c>
      <c r="J24" s="552">
        <f>Activity!$C23*Activity!$D23*Activity!L23</f>
        <v>3.1378018003200006</v>
      </c>
      <c r="K24" s="551">
        <f>Activity!$C23*Activity!$D23*Activity!M23</f>
        <v>1.4381591584800004</v>
      </c>
      <c r="L24" s="551">
        <f>Activity!$C23*Activity!$D23*Activity!N23</f>
        <v>1.7432232224000004</v>
      </c>
      <c r="M24" s="549">
        <f>Activity!$C23*Activity!$D23*Activity!O23</f>
        <v>6.7985705673600014</v>
      </c>
      <c r="N24" s="413">
        <v>0</v>
      </c>
      <c r="O24" s="551">
        <f>Activity!C23*Activity!D23</f>
        <v>43.580580560000008</v>
      </c>
      <c r="P24" s="558">
        <f>Activity!X23</f>
        <v>0</v>
      </c>
    </row>
    <row r="25" spans="2:16">
      <c r="B25" s="7">
        <f t="shared" si="1"/>
        <v>2011</v>
      </c>
      <c r="C25" s="771">
        <f>Activity!$C24*Activity!$D24*Activity!E24</f>
        <v>19.609002875549997</v>
      </c>
      <c r="D25" s="551">
        <f>Activity!$C24*Activity!$D24*Activity!F24</f>
        <v>5.8150836113699995</v>
      </c>
      <c r="E25" s="549">
        <f>Activity!$C24*Activity!$D24*Activity!G24</f>
        <v>0</v>
      </c>
      <c r="F25" s="551">
        <f>Activity!$C24*Activity!$D24*Activity!H24</f>
        <v>0</v>
      </c>
      <c r="G25" s="551">
        <f>Activity!$C24*Activity!$D24*Activity!I24</f>
        <v>4.4627385854699995</v>
      </c>
      <c r="H25" s="551">
        <f>Activity!$C24*Activity!$D24*Activity!J24</f>
        <v>1.2171105233099999</v>
      </c>
      <c r="I25" s="551">
        <f>Activity!$C24*Activity!$D24*Activity!K24</f>
        <v>0.40570350776999992</v>
      </c>
      <c r="J25" s="552">
        <f>Activity!$C24*Activity!$D24*Activity!L24</f>
        <v>3.2456280621599993</v>
      </c>
      <c r="K25" s="551">
        <f>Activity!$C24*Activity!$D24*Activity!M24</f>
        <v>1.48757952849</v>
      </c>
      <c r="L25" s="551">
        <f>Activity!$C24*Activity!$D24*Activity!N24</f>
        <v>1.8031267011999998</v>
      </c>
      <c r="M25" s="549">
        <f>Activity!$C24*Activity!$D24*Activity!O24</f>
        <v>7.0321941346799992</v>
      </c>
      <c r="N25" s="413">
        <v>0</v>
      </c>
      <c r="O25" s="551">
        <f>Activity!C24*Activity!D24</f>
        <v>45.078167529999995</v>
      </c>
      <c r="P25" s="558">
        <f>Activity!X24</f>
        <v>0</v>
      </c>
    </row>
    <row r="26" spans="2:16">
      <c r="B26" s="7">
        <f t="shared" si="1"/>
        <v>2012</v>
      </c>
      <c r="C26" s="771">
        <f>Activity!$C25*Activity!$D25*Activity!E25</f>
        <v>20.131554676530001</v>
      </c>
      <c r="D26" s="551">
        <f>Activity!$C25*Activity!$D25*Activity!F25</f>
        <v>5.9700472489020004</v>
      </c>
      <c r="E26" s="549">
        <f>Activity!$C25*Activity!$D25*Activity!G25</f>
        <v>0</v>
      </c>
      <c r="F26" s="551">
        <f>Activity!$C25*Activity!$D25*Activity!H25</f>
        <v>0</v>
      </c>
      <c r="G26" s="551">
        <f>Activity!$C25*Activity!$D25*Activity!I25</f>
        <v>4.5816641677619998</v>
      </c>
      <c r="H26" s="551">
        <f>Activity!$C25*Activity!$D25*Activity!J25</f>
        <v>1.2495447730260001</v>
      </c>
      <c r="I26" s="551">
        <f>Activity!$C25*Activity!$D25*Activity!K25</f>
        <v>0.41651492434199999</v>
      </c>
      <c r="J26" s="552">
        <f>Activity!$C25*Activity!$D25*Activity!L25</f>
        <v>3.3321193947359999</v>
      </c>
      <c r="K26" s="551">
        <f>Activity!$C25*Activity!$D25*Activity!M25</f>
        <v>1.5272213892540001</v>
      </c>
      <c r="L26" s="551">
        <f>Activity!$C25*Activity!$D25*Activity!N25</f>
        <v>1.85117744152</v>
      </c>
      <c r="M26" s="549">
        <f>Activity!$C25*Activity!$D25*Activity!O25</f>
        <v>7.2195920219280003</v>
      </c>
      <c r="N26" s="413">
        <v>0</v>
      </c>
      <c r="O26" s="551">
        <f>Activity!C25*Activity!D25</f>
        <v>46.279436038</v>
      </c>
      <c r="P26" s="558">
        <f>Activity!X25</f>
        <v>0</v>
      </c>
    </row>
    <row r="27" spans="2:16">
      <c r="B27" s="7">
        <f t="shared" si="1"/>
        <v>2013</v>
      </c>
      <c r="C27" s="771">
        <f>Activity!$C26*Activity!$D26*Activity!E26</f>
        <v>20.665238760870004</v>
      </c>
      <c r="D27" s="551">
        <f>Activity!$C26*Activity!$D26*Activity!F26</f>
        <v>6.1283121842580011</v>
      </c>
      <c r="E27" s="549">
        <f>Activity!$C26*Activity!$D26*Activity!G26</f>
        <v>0</v>
      </c>
      <c r="F27" s="551">
        <f>Activity!$C26*Activity!$D26*Activity!H26</f>
        <v>0</v>
      </c>
      <c r="G27" s="551">
        <f>Activity!$C26*Activity!$D26*Activity!I26</f>
        <v>4.7031233041980007</v>
      </c>
      <c r="H27" s="551">
        <f>Activity!$C26*Activity!$D26*Activity!J26</f>
        <v>1.2826699920540001</v>
      </c>
      <c r="I27" s="551">
        <f>Activity!$C26*Activity!$D26*Activity!K26</f>
        <v>0.42755666401800002</v>
      </c>
      <c r="J27" s="552">
        <f>Activity!$C26*Activity!$D26*Activity!L26</f>
        <v>3.4204533121440002</v>
      </c>
      <c r="K27" s="551">
        <f>Activity!$C26*Activity!$D26*Activity!M26</f>
        <v>1.5677077680660003</v>
      </c>
      <c r="L27" s="551">
        <f>Activity!$C26*Activity!$D26*Activity!N26</f>
        <v>1.9002518400800004</v>
      </c>
      <c r="M27" s="549">
        <f>Activity!$C26*Activity!$D26*Activity!O26</f>
        <v>7.4109821763120012</v>
      </c>
      <c r="N27" s="413">
        <v>0</v>
      </c>
      <c r="O27" s="551">
        <f>Activity!C26*Activity!D26</f>
        <v>47.506296002000006</v>
      </c>
      <c r="P27" s="558">
        <f>Activity!X26</f>
        <v>0</v>
      </c>
    </row>
    <row r="28" spans="2:16">
      <c r="B28" s="7">
        <f t="shared" si="1"/>
        <v>2014</v>
      </c>
      <c r="C28" s="771">
        <f>Activity!$C27*Activity!$D27*Activity!E27</f>
        <v>21.188819088029998</v>
      </c>
      <c r="D28" s="551">
        <f>Activity!$C27*Activity!$D27*Activity!F27</f>
        <v>6.2835808330019995</v>
      </c>
      <c r="E28" s="549">
        <f>Activity!$C27*Activity!$D27*Activity!G27</f>
        <v>0</v>
      </c>
      <c r="F28" s="551">
        <f>Activity!$C27*Activity!$D27*Activity!H27</f>
        <v>0</v>
      </c>
      <c r="G28" s="551">
        <f>Activity!$C27*Activity!$D27*Activity!I27</f>
        <v>4.8222829648619996</v>
      </c>
      <c r="H28" s="551">
        <f>Activity!$C27*Activity!$D27*Activity!J27</f>
        <v>1.3151680813259998</v>
      </c>
      <c r="I28" s="551">
        <f>Activity!$C27*Activity!$D27*Activity!K27</f>
        <v>0.43838936044199994</v>
      </c>
      <c r="J28" s="552">
        <f>Activity!$C27*Activity!$D27*Activity!L27</f>
        <v>3.5071148835359995</v>
      </c>
      <c r="K28" s="551">
        <f>Activity!$C27*Activity!$D27*Activity!M27</f>
        <v>1.6074276549540001</v>
      </c>
      <c r="L28" s="551">
        <f>Activity!$C27*Activity!$D27*Activity!N27</f>
        <v>1.9483971575199999</v>
      </c>
      <c r="M28" s="549">
        <f>Activity!$C27*Activity!$D27*Activity!O27</f>
        <v>7.5987489143279996</v>
      </c>
      <c r="N28" s="413">
        <v>0</v>
      </c>
      <c r="O28" s="551">
        <f>Activity!C27*Activity!D27</f>
        <v>48.709928937999997</v>
      </c>
      <c r="P28" s="558">
        <f>Activity!X27</f>
        <v>0</v>
      </c>
    </row>
    <row r="29" spans="2:16">
      <c r="B29" s="7">
        <f t="shared" si="1"/>
        <v>2015</v>
      </c>
      <c r="C29" s="771">
        <f>Activity!$C28*Activity!$D28*Activity!E28</f>
        <v>21.713669947530001</v>
      </c>
      <c r="D29" s="551">
        <f>Activity!$C28*Activity!$D28*Activity!F28</f>
        <v>6.4392262603020001</v>
      </c>
      <c r="E29" s="549">
        <f>Activity!$C28*Activity!$D28*Activity!G28</f>
        <v>0</v>
      </c>
      <c r="F29" s="551">
        <f>Activity!$C28*Activity!$D28*Activity!H28</f>
        <v>0</v>
      </c>
      <c r="G29" s="551">
        <f>Activity!$C28*Activity!$D28*Activity!I28</f>
        <v>4.9417317811619998</v>
      </c>
      <c r="H29" s="551">
        <f>Activity!$C28*Activity!$D28*Activity!J28</f>
        <v>1.347745031226</v>
      </c>
      <c r="I29" s="551">
        <f>Activity!$C28*Activity!$D28*Activity!K28</f>
        <v>0.44924834374199996</v>
      </c>
      <c r="J29" s="552">
        <f>Activity!$C28*Activity!$D28*Activity!L28</f>
        <v>3.5939867499359996</v>
      </c>
      <c r="K29" s="551">
        <f>Activity!$C28*Activity!$D28*Activity!M28</f>
        <v>1.647243927054</v>
      </c>
      <c r="L29" s="551">
        <f>Activity!$C28*Activity!$D28*Activity!N28</f>
        <v>1.9966593055199999</v>
      </c>
      <c r="M29" s="549">
        <f>Activity!$C28*Activity!$D28*Activity!O28</f>
        <v>7.7869712915279994</v>
      </c>
      <c r="N29" s="413">
        <v>0</v>
      </c>
      <c r="O29" s="551">
        <f>Activity!C28*Activity!D28</f>
        <v>49.916482637999998</v>
      </c>
      <c r="P29" s="558">
        <f>Activity!X28</f>
        <v>0</v>
      </c>
    </row>
    <row r="30" spans="2:16">
      <c r="B30" s="7">
        <f t="shared" si="1"/>
        <v>2016</v>
      </c>
      <c r="C30" s="771">
        <f>Activity!$C29*Activity!$D29*Activity!E29</f>
        <v>22.23479996232</v>
      </c>
      <c r="D30" s="551">
        <f>Activity!$C29*Activity!$D29*Activity!F29</f>
        <v>6.5937682646880003</v>
      </c>
      <c r="E30" s="549">
        <f>Activity!$C29*Activity!$D29*Activity!G29</f>
        <v>0</v>
      </c>
      <c r="F30" s="551">
        <f>Activity!$C29*Activity!$D29*Activity!H29</f>
        <v>0</v>
      </c>
      <c r="G30" s="551">
        <f>Activity!$C29*Activity!$D29*Activity!I29</f>
        <v>5.0603337845280008</v>
      </c>
      <c r="H30" s="551">
        <f>Activity!$C29*Activity!$D29*Activity!J29</f>
        <v>1.3800910321440001</v>
      </c>
      <c r="I30" s="551">
        <f>Activity!$C29*Activity!$D29*Activity!K29</f>
        <v>0.46003034404799997</v>
      </c>
      <c r="J30" s="552">
        <f>Activity!$C29*Activity!$D29*Activity!L29</f>
        <v>3.6802427523839998</v>
      </c>
      <c r="K30" s="551">
        <f>Activity!$C29*Activity!$D29*Activity!M29</f>
        <v>1.686777928176</v>
      </c>
      <c r="L30" s="551">
        <f>Activity!$C29*Activity!$D29*Activity!N29</f>
        <v>2.0445793068800002</v>
      </c>
      <c r="M30" s="549">
        <f>Activity!$C29*Activity!$D29*Activity!O29</f>
        <v>7.9738592968319999</v>
      </c>
      <c r="N30" s="413">
        <v>0</v>
      </c>
      <c r="O30" s="551">
        <f>Activity!C29*Activity!D29</f>
        <v>51.114482672000001</v>
      </c>
      <c r="P30" s="558">
        <f>Activity!X29</f>
        <v>0</v>
      </c>
    </row>
    <row r="31" spans="2:16">
      <c r="B31" s="7">
        <f t="shared" si="1"/>
        <v>2017</v>
      </c>
      <c r="C31" s="771">
        <f>Activity!$C30*Activity!$D30*Activity!E30</f>
        <v>21.929072450246775</v>
      </c>
      <c r="D31" s="551">
        <f>Activity!$C30*Activity!$D30*Activity!F30</f>
        <v>6.5031042438662849</v>
      </c>
      <c r="E31" s="549">
        <f>Activity!$C30*Activity!$D30*Activity!G30</f>
        <v>0</v>
      </c>
      <c r="F31" s="551">
        <f>Activity!$C30*Activity!$D30*Activity!H30</f>
        <v>0</v>
      </c>
      <c r="G31" s="551">
        <f>Activity!$C30*Activity!$D30*Activity!I30</f>
        <v>4.9907544197113349</v>
      </c>
      <c r="H31" s="551">
        <f>Activity!$C30*Activity!$D30*Activity!J30</f>
        <v>1.361114841739455</v>
      </c>
      <c r="I31" s="551">
        <f>Activity!$C30*Activity!$D30*Activity!K30</f>
        <v>0.45370494724648497</v>
      </c>
      <c r="J31" s="552">
        <f>Activity!$C30*Activity!$D30*Activity!L30</f>
        <v>3.6296395779718797</v>
      </c>
      <c r="K31" s="551">
        <f>Activity!$C30*Activity!$D30*Activity!M30</f>
        <v>1.6635848065704451</v>
      </c>
      <c r="L31" s="551">
        <f>Activity!$C30*Activity!$D30*Activity!N30</f>
        <v>2.0164664322066002</v>
      </c>
      <c r="M31" s="549">
        <f>Activity!$C30*Activity!$D30*Activity!O30</f>
        <v>7.8642190856057397</v>
      </c>
      <c r="N31" s="413">
        <v>0</v>
      </c>
      <c r="O31" s="551">
        <f>Activity!C30*Activity!D30</f>
        <v>50.411660805164999</v>
      </c>
      <c r="P31" s="558">
        <f>Activity!X30</f>
        <v>0</v>
      </c>
    </row>
    <row r="32" spans="2:16">
      <c r="B32" s="7">
        <f t="shared" si="1"/>
        <v>2018</v>
      </c>
      <c r="C32" s="771">
        <f>Activity!$C31*Activity!$D31*Activity!E31</f>
        <v>23.036210064009815</v>
      </c>
      <c r="D32" s="551">
        <f>Activity!$C31*Activity!$D31*Activity!F31</f>
        <v>6.8314278120856695</v>
      </c>
      <c r="E32" s="549">
        <f>Activity!$C31*Activity!$D31*Activity!G31</f>
        <v>0</v>
      </c>
      <c r="F32" s="551">
        <f>Activity!$C31*Activity!$D31*Activity!H31</f>
        <v>0</v>
      </c>
      <c r="G32" s="551">
        <f>Activity!$C31*Activity!$D31*Activity!I31</f>
        <v>5.2427236697401653</v>
      </c>
      <c r="H32" s="551">
        <f>Activity!$C31*Activity!$D31*Activity!J31</f>
        <v>1.4298337281109541</v>
      </c>
      <c r="I32" s="551">
        <f>Activity!$C31*Activity!$D31*Activity!K31</f>
        <v>0.47661124270365135</v>
      </c>
      <c r="J32" s="552">
        <f>Activity!$C31*Activity!$D31*Activity!L31</f>
        <v>3.8128899416292108</v>
      </c>
      <c r="K32" s="551">
        <f>Activity!$C31*Activity!$D31*Activity!M31</f>
        <v>1.7475745565800551</v>
      </c>
      <c r="L32" s="551">
        <f>Activity!$C31*Activity!$D31*Activity!N31</f>
        <v>2.118272189794006</v>
      </c>
      <c r="M32" s="549">
        <f>Activity!$C31*Activity!$D31*Activity!O31</f>
        <v>8.2612615401966245</v>
      </c>
      <c r="N32" s="413">
        <v>0</v>
      </c>
      <c r="O32" s="551">
        <f>Activity!C31*Activity!D31</f>
        <v>52.956804744850153</v>
      </c>
      <c r="P32" s="558">
        <f>Activity!X31</f>
        <v>0</v>
      </c>
    </row>
    <row r="33" spans="2:16">
      <c r="B33" s="7">
        <f t="shared" si="1"/>
        <v>2019</v>
      </c>
      <c r="C33" s="771">
        <f>Activity!$C32*Activity!$D32*Activity!E32</f>
        <v>24.178257562449431</v>
      </c>
      <c r="D33" s="551">
        <f>Activity!$C32*Activity!$D32*Activity!F32</f>
        <v>7.1701039667953488</v>
      </c>
      <c r="E33" s="549">
        <f>Activity!$C32*Activity!$D32*Activity!G32</f>
        <v>0</v>
      </c>
      <c r="F33" s="551">
        <f>Activity!$C32*Activity!$D32*Activity!H32</f>
        <v>0</v>
      </c>
      <c r="G33" s="551">
        <f>Activity!$C32*Activity!$D32*Activity!I32</f>
        <v>5.5026379280057327</v>
      </c>
      <c r="H33" s="551">
        <f>Activity!$C32*Activity!$D32*Activity!J32</f>
        <v>1.5007194349106543</v>
      </c>
      <c r="I33" s="551">
        <f>Activity!$C32*Activity!$D32*Activity!K32</f>
        <v>0.5002398116368848</v>
      </c>
      <c r="J33" s="552">
        <f>Activity!$C32*Activity!$D32*Activity!L32</f>
        <v>4.0019184930950784</v>
      </c>
      <c r="K33" s="551">
        <f>Activity!$C32*Activity!$D32*Activity!M32</f>
        <v>1.8342126426685776</v>
      </c>
      <c r="L33" s="551">
        <f>Activity!$C32*Activity!$D32*Activity!N32</f>
        <v>2.223288051719488</v>
      </c>
      <c r="M33" s="549">
        <f>Activity!$C32*Activity!$D32*Activity!O32</f>
        <v>8.670823401706004</v>
      </c>
      <c r="N33" s="413">
        <v>0</v>
      </c>
      <c r="O33" s="551">
        <f>Activity!C32*Activity!D32</f>
        <v>55.5822012929872</v>
      </c>
      <c r="P33" s="558">
        <f>Activity!X32</f>
        <v>0</v>
      </c>
    </row>
    <row r="34" spans="2:16">
      <c r="B34" s="7">
        <f t="shared" si="1"/>
        <v>2020</v>
      </c>
      <c r="C34" s="771">
        <f>Activity!$C33*Activity!$D33*Activity!E33</f>
        <v>25.355646933715082</v>
      </c>
      <c r="D34" s="551">
        <f>Activity!$C33*Activity!$D33*Activity!F33</f>
        <v>7.5192608148258522</v>
      </c>
      <c r="E34" s="549">
        <f>Activity!$C33*Activity!$D33*Activity!G33</f>
        <v>0</v>
      </c>
      <c r="F34" s="551">
        <f>Activity!$C33*Activity!$D33*Activity!H33</f>
        <v>0</v>
      </c>
      <c r="G34" s="551">
        <f>Activity!$C33*Activity!$D33*Activity!I33</f>
        <v>5.7705955090523986</v>
      </c>
      <c r="H34" s="551">
        <f>Activity!$C33*Activity!$D33*Activity!J33</f>
        <v>1.5737987751961087</v>
      </c>
      <c r="I34" s="551">
        <f>Activity!$C33*Activity!$D33*Activity!K33</f>
        <v>0.52459959173203619</v>
      </c>
      <c r="J34" s="552">
        <f>Activity!$C33*Activity!$D33*Activity!L33</f>
        <v>4.1967967338562895</v>
      </c>
      <c r="K34" s="551">
        <f>Activity!$C33*Activity!$D33*Activity!M33</f>
        <v>1.9235318363507996</v>
      </c>
      <c r="L34" s="551">
        <f>Activity!$C33*Activity!$D33*Activity!N33</f>
        <v>2.3315537410312719</v>
      </c>
      <c r="M34" s="549">
        <f>Activity!$C33*Activity!$D33*Activity!O33</f>
        <v>9.0930595900219604</v>
      </c>
      <c r="N34" s="413">
        <v>0</v>
      </c>
      <c r="O34" s="551">
        <f>Activity!C33*Activity!D33</f>
        <v>58.2888435257818</v>
      </c>
      <c r="P34" s="558">
        <f>Activity!X33</f>
        <v>0</v>
      </c>
    </row>
    <row r="35" spans="2:16">
      <c r="B35" s="7">
        <f t="shared" si="1"/>
        <v>2021</v>
      </c>
      <c r="C35" s="771">
        <f>Activity!$C34*Activity!$D34*Activity!E34</f>
        <v>26.568756609983403</v>
      </c>
      <c r="D35" s="551">
        <f>Activity!$C34*Activity!$D34*Activity!F34</f>
        <v>7.87901058089163</v>
      </c>
      <c r="E35" s="549">
        <f>Activity!$C34*Activity!$D34*Activity!G34</f>
        <v>0</v>
      </c>
      <c r="F35" s="551">
        <f>Activity!$C34*Activity!$D34*Activity!H34</f>
        <v>0</v>
      </c>
      <c r="G35" s="551">
        <f>Activity!$C34*Activity!$D34*Activity!I34</f>
        <v>6.0466825388238092</v>
      </c>
      <c r="H35" s="551">
        <f>Activity!$C34*Activity!$D34*Activity!J34</f>
        <v>1.6490952378610388</v>
      </c>
      <c r="I35" s="551">
        <f>Activity!$C34*Activity!$D34*Activity!K34</f>
        <v>0.54969841262034624</v>
      </c>
      <c r="J35" s="552">
        <f>Activity!$C34*Activity!$D34*Activity!L34</f>
        <v>4.39758730096277</v>
      </c>
      <c r="K35" s="551">
        <f>Activity!$C34*Activity!$D34*Activity!M34</f>
        <v>2.0155608462746031</v>
      </c>
      <c r="L35" s="551">
        <f>Activity!$C34*Activity!$D34*Activity!N34</f>
        <v>2.4431040560904278</v>
      </c>
      <c r="M35" s="549">
        <f>Activity!$C34*Activity!$D34*Activity!O34</f>
        <v>9.5281058187526693</v>
      </c>
      <c r="N35" s="413">
        <v>0</v>
      </c>
      <c r="O35" s="551">
        <f>Activity!C34*Activity!D34</f>
        <v>61.077601402260697</v>
      </c>
      <c r="P35" s="558">
        <f>Activity!X34</f>
        <v>0</v>
      </c>
    </row>
    <row r="36" spans="2:16">
      <c r="B36" s="7">
        <f t="shared" si="1"/>
        <v>2022</v>
      </c>
      <c r="C36" s="771">
        <f>Activity!$C35*Activity!$D35*Activity!E35</f>
        <v>27.817904082944878</v>
      </c>
      <c r="D36" s="551">
        <f>Activity!$C35*Activity!$D35*Activity!F35</f>
        <v>8.2494474177008943</v>
      </c>
      <c r="E36" s="549">
        <f>Activity!$C35*Activity!$D35*Activity!G35</f>
        <v>0</v>
      </c>
      <c r="F36" s="551">
        <f>Activity!$C35*Activity!$D35*Activity!H35</f>
        <v>0</v>
      </c>
      <c r="G36" s="551">
        <f>Activity!$C35*Activity!$D35*Activity!I35</f>
        <v>6.3309712740495243</v>
      </c>
      <c r="H36" s="551">
        <f>Activity!$C35*Activity!$D35*Activity!J35</f>
        <v>1.7266285292862338</v>
      </c>
      <c r="I36" s="551">
        <f>Activity!$C35*Activity!$D35*Activity!K35</f>
        <v>0.57554284309541126</v>
      </c>
      <c r="J36" s="552">
        <f>Activity!$C35*Activity!$D35*Activity!L35</f>
        <v>4.6043427447632901</v>
      </c>
      <c r="K36" s="551">
        <f>Activity!$C35*Activity!$D35*Activity!M35</f>
        <v>2.110323758016508</v>
      </c>
      <c r="L36" s="551">
        <f>Activity!$C35*Activity!$D35*Activity!N35</f>
        <v>2.5579681915351613</v>
      </c>
      <c r="M36" s="549">
        <f>Activity!$C35*Activity!$D35*Activity!O35</f>
        <v>9.9760759469871285</v>
      </c>
      <c r="N36" s="413">
        <v>0</v>
      </c>
      <c r="O36" s="551">
        <f>Activity!C35*Activity!D35</f>
        <v>63.949204788379028</v>
      </c>
      <c r="P36" s="558">
        <f>Activity!X35</f>
        <v>0</v>
      </c>
    </row>
    <row r="37" spans="2:16">
      <c r="B37" s="7">
        <f t="shared" si="1"/>
        <v>2023</v>
      </c>
      <c r="C37" s="771">
        <f>Activity!$C36*Activity!$D36*Activity!E36</f>
        <v>29.103337820991296</v>
      </c>
      <c r="D37" s="551">
        <f>Activity!$C36*Activity!$D36*Activity!F36</f>
        <v>8.6306450089836257</v>
      </c>
      <c r="E37" s="549">
        <f>Activity!$C36*Activity!$D36*Activity!G36</f>
        <v>0</v>
      </c>
      <c r="F37" s="551">
        <f>Activity!$C36*Activity!$D36*Activity!H36</f>
        <v>0</v>
      </c>
      <c r="G37" s="551">
        <f>Activity!$C36*Activity!$D36*Activity!I36</f>
        <v>6.6235182627083642</v>
      </c>
      <c r="H37" s="551">
        <f>Activity!$C36*Activity!$D36*Activity!J36</f>
        <v>1.8064140716477357</v>
      </c>
      <c r="I37" s="551">
        <f>Activity!$C36*Activity!$D36*Activity!K36</f>
        <v>0.60213802388257853</v>
      </c>
      <c r="J37" s="552">
        <f>Activity!$C36*Activity!$D36*Activity!L36</f>
        <v>4.8171041910606283</v>
      </c>
      <c r="K37" s="551">
        <f>Activity!$C36*Activity!$D36*Activity!M36</f>
        <v>2.2078394209027881</v>
      </c>
      <c r="L37" s="551">
        <f>Activity!$C36*Activity!$D36*Activity!N36</f>
        <v>2.6761689950336827</v>
      </c>
      <c r="M37" s="549">
        <f>Activity!$C36*Activity!$D36*Activity!O36</f>
        <v>10.437059080631361</v>
      </c>
      <c r="N37" s="413">
        <v>0</v>
      </c>
      <c r="O37" s="551">
        <f>Activity!C36*Activity!D36</f>
        <v>66.904224875842061</v>
      </c>
      <c r="P37" s="558">
        <f>Activity!X36</f>
        <v>0</v>
      </c>
    </row>
    <row r="38" spans="2:16">
      <c r="B38" s="7">
        <f t="shared" si="1"/>
        <v>2024</v>
      </c>
      <c r="C38" s="771">
        <f>Activity!$C37*Activity!$D37*Activity!E37</f>
        <v>30.425228428541399</v>
      </c>
      <c r="D38" s="551">
        <f>Activity!$C37*Activity!$D37*Activity!F37</f>
        <v>9.0226539477743462</v>
      </c>
      <c r="E38" s="549">
        <f>Activity!$C37*Activity!$D37*Activity!G37</f>
        <v>0</v>
      </c>
      <c r="F38" s="551">
        <f>Activity!$C37*Activity!$D37*Activity!H37</f>
        <v>0</v>
      </c>
      <c r="G38" s="551">
        <f>Activity!$C37*Activity!$D37*Activity!I37</f>
        <v>6.92436233201287</v>
      </c>
      <c r="H38" s="551">
        <f>Activity!$C37*Activity!$D37*Activity!J37</f>
        <v>1.8884624541853281</v>
      </c>
      <c r="I38" s="551">
        <f>Activity!$C37*Activity!$D37*Activity!K37</f>
        <v>0.62948748472844263</v>
      </c>
      <c r="J38" s="552">
        <f>Activity!$C37*Activity!$D37*Activity!L37</f>
        <v>5.035899877827541</v>
      </c>
      <c r="K38" s="551">
        <f>Activity!$C37*Activity!$D37*Activity!M37</f>
        <v>2.3081207773376233</v>
      </c>
      <c r="L38" s="551">
        <f>Activity!$C37*Activity!$D37*Activity!N37</f>
        <v>2.7977221543486341</v>
      </c>
      <c r="M38" s="549">
        <f>Activity!$C37*Activity!$D37*Activity!O37</f>
        <v>10.911116401959674</v>
      </c>
      <c r="N38" s="413">
        <v>0</v>
      </c>
      <c r="O38" s="551">
        <f>Activity!C37*Activity!D37</f>
        <v>69.943053858715857</v>
      </c>
      <c r="P38" s="558">
        <f>Activity!X37</f>
        <v>0</v>
      </c>
    </row>
    <row r="39" spans="2:16">
      <c r="B39" s="7">
        <f t="shared" si="1"/>
        <v>2025</v>
      </c>
      <c r="C39" s="771">
        <f>Activity!$C38*Activity!$D38*Activity!E38</f>
        <v>31.783658983060352</v>
      </c>
      <c r="D39" s="551">
        <f>Activity!$C38*Activity!$D38*Activity!F38</f>
        <v>9.4254988708385863</v>
      </c>
      <c r="E39" s="549">
        <f>Activity!$C38*Activity!$D38*Activity!G38</f>
        <v>0</v>
      </c>
      <c r="F39" s="551">
        <f>Activity!$C38*Activity!$D38*Activity!H38</f>
        <v>0</v>
      </c>
      <c r="G39" s="551">
        <f>Activity!$C38*Activity!$D38*Activity!I38</f>
        <v>7.2335223892482183</v>
      </c>
      <c r="H39" s="551">
        <f>Activity!$C38*Activity!$D38*Activity!J38</f>
        <v>1.9727788334313321</v>
      </c>
      <c r="I39" s="551">
        <f>Activity!$C38*Activity!$D38*Activity!K38</f>
        <v>0.6575929444771107</v>
      </c>
      <c r="J39" s="552">
        <f>Activity!$C38*Activity!$D38*Activity!L38</f>
        <v>5.2607435558168856</v>
      </c>
      <c r="K39" s="551">
        <f>Activity!$C38*Activity!$D38*Activity!M38</f>
        <v>2.4111741297494058</v>
      </c>
      <c r="L39" s="551">
        <f>Activity!$C38*Activity!$D38*Activity!N38</f>
        <v>2.9226353087871586</v>
      </c>
      <c r="M39" s="549">
        <f>Activity!$C38*Activity!$D38*Activity!O38</f>
        <v>11.398277704269919</v>
      </c>
      <c r="N39" s="413">
        <v>0</v>
      </c>
      <c r="O39" s="551">
        <f>Activity!C38*Activity!D38</f>
        <v>73.065882719678967</v>
      </c>
      <c r="P39" s="558">
        <f>Activity!X38</f>
        <v>0</v>
      </c>
    </row>
    <row r="40" spans="2:16">
      <c r="B40" s="7">
        <f t="shared" si="1"/>
        <v>2026</v>
      </c>
      <c r="C40" s="771">
        <f>Activity!$C39*Activity!$D39*Activity!E39</f>
        <v>33.178614480055209</v>
      </c>
      <c r="D40" s="551">
        <f>Activity!$C39*Activity!$D39*Activity!F39</f>
        <v>9.8391753285680963</v>
      </c>
      <c r="E40" s="549">
        <f>Activity!$C39*Activity!$D39*Activity!G39</f>
        <v>0</v>
      </c>
      <c r="F40" s="551">
        <f>Activity!$C39*Activity!$D39*Activity!H39</f>
        <v>0</v>
      </c>
      <c r="G40" s="551">
        <f>Activity!$C39*Activity!$D39*Activity!I39</f>
        <v>7.550995019598771</v>
      </c>
      <c r="H40" s="551">
        <f>Activity!$C39*Activity!$D39*Activity!J39</f>
        <v>2.0593622780723919</v>
      </c>
      <c r="I40" s="551">
        <f>Activity!$C39*Activity!$D39*Activity!K39</f>
        <v>0.68645409269079727</v>
      </c>
      <c r="J40" s="552">
        <f>Activity!$C39*Activity!$D39*Activity!L39</f>
        <v>5.4916327415263781</v>
      </c>
      <c r="K40" s="551">
        <f>Activity!$C39*Activity!$D39*Activity!M39</f>
        <v>2.516998339866257</v>
      </c>
      <c r="L40" s="551">
        <f>Activity!$C39*Activity!$D39*Activity!N39</f>
        <v>3.0509070786257659</v>
      </c>
      <c r="M40" s="549">
        <f>Activity!$C39*Activity!$D39*Activity!O39</f>
        <v>11.898537606640488</v>
      </c>
      <c r="N40" s="413">
        <v>0</v>
      </c>
      <c r="O40" s="551">
        <f>Activity!C39*Activity!D39</f>
        <v>76.272676965644152</v>
      </c>
      <c r="P40" s="558">
        <f>Activity!X39</f>
        <v>0</v>
      </c>
    </row>
    <row r="41" spans="2:16">
      <c r="B41" s="7">
        <f t="shared" si="1"/>
        <v>2027</v>
      </c>
      <c r="C41" s="771">
        <f>Activity!$C40*Activity!$D40*Activity!E40</f>
        <v>34.609970310630295</v>
      </c>
      <c r="D41" s="551">
        <f>Activity!$C40*Activity!$D40*Activity!F40</f>
        <v>10.263646367980018</v>
      </c>
      <c r="E41" s="549">
        <f>Activity!$C40*Activity!$D40*Activity!G40</f>
        <v>0</v>
      </c>
      <c r="F41" s="551">
        <f>Activity!$C40*Activity!$D40*Activity!H40</f>
        <v>0</v>
      </c>
      <c r="G41" s="551">
        <f>Activity!$C40*Activity!$D40*Activity!I40</f>
        <v>7.8767518637986189</v>
      </c>
      <c r="H41" s="551">
        <f>Activity!$C40*Activity!$D40*Activity!J40</f>
        <v>2.1482050537632595</v>
      </c>
      <c r="I41" s="551">
        <f>Activity!$C40*Activity!$D40*Activity!K40</f>
        <v>0.71606835125441981</v>
      </c>
      <c r="J41" s="552">
        <f>Activity!$C40*Activity!$D40*Activity!L40</f>
        <v>5.7285468100353585</v>
      </c>
      <c r="K41" s="551">
        <f>Activity!$C40*Activity!$D40*Activity!M40</f>
        <v>2.6255839545995396</v>
      </c>
      <c r="L41" s="551">
        <f>Activity!$C40*Activity!$D40*Activity!N40</f>
        <v>3.1825260055751996</v>
      </c>
      <c r="M41" s="549">
        <f>Activity!$C40*Activity!$D40*Activity!O40</f>
        <v>12.411851421743277</v>
      </c>
      <c r="N41" s="413">
        <v>0</v>
      </c>
      <c r="O41" s="551">
        <f>Activity!C40*Activity!D40</f>
        <v>79.563150139379985</v>
      </c>
      <c r="P41" s="558">
        <f>Activity!X40</f>
        <v>0</v>
      </c>
    </row>
    <row r="42" spans="2:16">
      <c r="B42" s="7">
        <f t="shared" si="1"/>
        <v>2028</v>
      </c>
      <c r="C42" s="771">
        <f>Activity!$C41*Activity!$D41*Activity!E41</f>
        <v>36.077479690032042</v>
      </c>
      <c r="D42" s="551">
        <f>Activity!$C41*Activity!$D41*Activity!F41</f>
        <v>10.698838804630192</v>
      </c>
      <c r="E42" s="549">
        <f>Activity!$C41*Activity!$D41*Activity!G41</f>
        <v>0</v>
      </c>
      <c r="F42" s="551">
        <f>Activity!$C41*Activity!$D41*Activity!H41</f>
        <v>0</v>
      </c>
      <c r="G42" s="551">
        <f>Activity!$C41*Activity!$D41*Activity!I41</f>
        <v>8.210736757041774</v>
      </c>
      <c r="H42" s="551">
        <f>Activity!$C41*Activity!$D41*Activity!J41</f>
        <v>2.2392918428295747</v>
      </c>
      <c r="I42" s="551">
        <f>Activity!$C41*Activity!$D41*Activity!K41</f>
        <v>0.74643061427652491</v>
      </c>
      <c r="J42" s="552">
        <f>Activity!$C41*Activity!$D41*Activity!L41</f>
        <v>5.9714449142121993</v>
      </c>
      <c r="K42" s="551">
        <f>Activity!$C41*Activity!$D41*Activity!M41</f>
        <v>2.7369122523472584</v>
      </c>
      <c r="L42" s="551">
        <f>Activity!$C41*Activity!$D41*Activity!N41</f>
        <v>3.3174693967845554</v>
      </c>
      <c r="M42" s="549">
        <f>Activity!$C41*Activity!$D41*Activity!O41</f>
        <v>12.938130647459765</v>
      </c>
      <c r="N42" s="413">
        <v>0</v>
      </c>
      <c r="O42" s="551">
        <f>Activity!C41*Activity!D41</f>
        <v>82.936734919613883</v>
      </c>
      <c r="P42" s="558">
        <f>Activity!X41</f>
        <v>0</v>
      </c>
    </row>
    <row r="43" spans="2:16">
      <c r="B43" s="7">
        <f t="shared" si="1"/>
        <v>2029</v>
      </c>
      <c r="C43" s="771">
        <f>Activity!$C42*Activity!$D42*Activity!E42</f>
        <v>37.580759948963632</v>
      </c>
      <c r="D43" s="551">
        <f>Activity!$C42*Activity!$D42*Activity!F42</f>
        <v>11.144639157278871</v>
      </c>
      <c r="E43" s="549">
        <f>Activity!$C42*Activity!$D42*Activity!G42</f>
        <v>0</v>
      </c>
      <c r="F43" s="551">
        <f>Activity!$C42*Activity!$D42*Activity!H42</f>
        <v>0</v>
      </c>
      <c r="G43" s="551">
        <f>Activity!$C42*Activity!$D42*Activity!I42</f>
        <v>8.5528626090744826</v>
      </c>
      <c r="H43" s="551">
        <f>Activity!$C42*Activity!$D42*Activity!J42</f>
        <v>2.3325988933839494</v>
      </c>
      <c r="I43" s="551">
        <f>Activity!$C42*Activity!$D42*Activity!K42</f>
        <v>0.77753296446131648</v>
      </c>
      <c r="J43" s="552">
        <f>Activity!$C42*Activity!$D42*Activity!L42</f>
        <v>6.2202637156905318</v>
      </c>
      <c r="K43" s="551">
        <f>Activity!$C42*Activity!$D42*Activity!M42</f>
        <v>2.8509542030248274</v>
      </c>
      <c r="L43" s="551">
        <f>Activity!$C42*Activity!$D42*Activity!N42</f>
        <v>3.455702064272518</v>
      </c>
      <c r="M43" s="549">
        <f>Activity!$C42*Activity!$D42*Activity!O42</f>
        <v>13.47723805066282</v>
      </c>
      <c r="N43" s="413">
        <v>0</v>
      </c>
      <c r="O43" s="551">
        <f>Activity!C42*Activity!D42</f>
        <v>86.392551606812944</v>
      </c>
      <c r="P43" s="558">
        <f>Activity!X42</f>
        <v>0</v>
      </c>
    </row>
    <row r="44" spans="2:16">
      <c r="B44" s="7">
        <f t="shared" si="1"/>
        <v>2030</v>
      </c>
      <c r="C44" s="771">
        <f>Activity!$C43*Activity!$D43*Activity!E43</f>
        <v>39.146927159999997</v>
      </c>
      <c r="D44" s="551">
        <f>Activity!$C43*Activity!$D43*Activity!F43</f>
        <v>11.609088744000001</v>
      </c>
      <c r="E44" s="549">
        <f>Activity!$C43*Activity!$D43*Activity!G43</f>
        <v>0</v>
      </c>
      <c r="F44" s="551">
        <f>Activity!$C43*Activity!$D43*Activity!H43</f>
        <v>0</v>
      </c>
      <c r="G44" s="551">
        <f>Activity!$C43*Activity!$D43*Activity!I43</f>
        <v>8.9093006639999999</v>
      </c>
      <c r="H44" s="551">
        <f>Activity!$C43*Activity!$D43*Activity!J43</f>
        <v>2.429809272</v>
      </c>
      <c r="I44" s="551">
        <f>Activity!$C43*Activity!$D43*Activity!K43</f>
        <v>0.80993642399999999</v>
      </c>
      <c r="J44" s="552">
        <f>Activity!$C43*Activity!$D43*Activity!L43</f>
        <v>6.4794913919999999</v>
      </c>
      <c r="K44" s="551">
        <f>Activity!$C43*Activity!$D43*Activity!M43</f>
        <v>2.9697668880000001</v>
      </c>
      <c r="L44" s="551">
        <f>Activity!$C43*Activity!$D43*Activity!N43</f>
        <v>3.59971744</v>
      </c>
      <c r="M44" s="549">
        <f>Activity!$C43*Activity!$D43*Activity!O43</f>
        <v>14.038898015999999</v>
      </c>
      <c r="N44" s="413">
        <v>0</v>
      </c>
      <c r="O44" s="551">
        <f>Activity!C43*Activity!D43</f>
        <v>89.992936</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30" activePane="bottomRight" state="frozen"/>
      <selection activeCell="E19" sqref="E19"/>
      <selection pane="topRight" activeCell="E19" sqref="E19"/>
      <selection pane="bottomLeft" activeCell="E19" sqref="E19"/>
      <selection pane="bottomRight" activeCell="D33" sqref="D33:D4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f>Activity!C34*0.2%</f>
        <v>0.1221552028045214</v>
      </c>
      <c r="D33" s="259" t="s">
        <v>339</v>
      </c>
      <c r="E33" s="340">
        <f>IF(Results!L38&lt;=0,0,C33/Results!L38)</f>
        <v>4.569418393253822E-2</v>
      </c>
      <c r="F33" s="341">
        <f t="shared" si="0"/>
        <v>0</v>
      </c>
      <c r="G33" s="344"/>
    </row>
    <row r="34" spans="2:7">
      <c r="B34" s="343">
        <f t="shared" si="1"/>
        <v>2022</v>
      </c>
      <c r="C34" s="241">
        <f>Activity!C35*0.2%</f>
        <v>0.12789840957675805</v>
      </c>
      <c r="D34" s="259" t="s">
        <v>339</v>
      </c>
      <c r="E34" s="340">
        <f>IF(Results!L39&lt;=0,0,C34/Results!L39)</f>
        <v>4.5871206817537133E-2</v>
      </c>
      <c r="F34" s="341">
        <f t="shared" si="0"/>
        <v>0</v>
      </c>
      <c r="G34" s="344"/>
    </row>
    <row r="35" spans="2:7">
      <c r="B35" s="343">
        <f t="shared" si="1"/>
        <v>2023</v>
      </c>
      <c r="C35" s="241">
        <f>Activity!C36*0.2%</f>
        <v>0.13380844975168413</v>
      </c>
      <c r="D35" s="259" t="s">
        <v>339</v>
      </c>
      <c r="E35" s="340">
        <f>IF(Results!L40&lt;=0,0,C35/Results!L40)</f>
        <v>4.595607174015346E-2</v>
      </c>
      <c r="F35" s="341">
        <f t="shared" si="0"/>
        <v>0</v>
      </c>
      <c r="G35" s="344"/>
    </row>
    <row r="36" spans="2:7">
      <c r="B36" s="343">
        <f t="shared" si="1"/>
        <v>2024</v>
      </c>
      <c r="C36" s="241">
        <f>Activity!C37*0.2%</f>
        <v>0.13988610771743171</v>
      </c>
      <c r="D36" s="259" t="s">
        <v>339</v>
      </c>
      <c r="E36" s="340">
        <f>IF(Results!L41&lt;=0,0,C36/Results!L41)</f>
        <v>4.597826370495238E-2</v>
      </c>
      <c r="F36" s="341">
        <f t="shared" si="0"/>
        <v>0</v>
      </c>
      <c r="G36" s="344"/>
    </row>
    <row r="37" spans="2:7">
      <c r="B37" s="343">
        <f t="shared" si="1"/>
        <v>2025</v>
      </c>
      <c r="C37" s="241">
        <f>Activity!C38*0.2%</f>
        <v>0.14613176543935794</v>
      </c>
      <c r="D37" s="259" t="s">
        <v>339</v>
      </c>
      <c r="E37" s="340">
        <f>IF(Results!L42&lt;=0,0,C37/Results!L42)</f>
        <v>4.5957654351882461E-2</v>
      </c>
      <c r="F37" s="341">
        <f t="shared" si="0"/>
        <v>0</v>
      </c>
      <c r="G37" s="344"/>
    </row>
    <row r="38" spans="2:7">
      <c r="B38" s="343">
        <f t="shared" si="1"/>
        <v>2026</v>
      </c>
      <c r="C38" s="241">
        <f>Activity!C39*0.2%</f>
        <v>0.15254535393128832</v>
      </c>
      <c r="D38" s="259" t="s">
        <v>339</v>
      </c>
      <c r="E38" s="340">
        <f>IF(Results!L43&lt;=0,0,C38/Results!L43)</f>
        <v>4.5907601677761638E-2</v>
      </c>
      <c r="F38" s="341">
        <f t="shared" si="0"/>
        <v>0</v>
      </c>
      <c r="G38" s="344"/>
    </row>
    <row r="39" spans="2:7">
      <c r="B39" s="343">
        <f t="shared" si="1"/>
        <v>2027</v>
      </c>
      <c r="C39" s="241">
        <f>Activity!C40*0.2%</f>
        <v>0.15912630027875999</v>
      </c>
      <c r="D39" s="259" t="s">
        <v>339</v>
      </c>
      <c r="E39" s="340">
        <f>IF(Results!L44&lt;=0,0,C39/Results!L44)</f>
        <v>4.5837090416849455E-2</v>
      </c>
      <c r="F39" s="341">
        <f t="shared" si="0"/>
        <v>0</v>
      </c>
      <c r="G39" s="344"/>
    </row>
    <row r="40" spans="2:7">
      <c r="B40" s="343">
        <f t="shared" si="1"/>
        <v>2028</v>
      </c>
      <c r="C40" s="241">
        <f>Activity!C41*0.2%</f>
        <v>0.16587346983922777</v>
      </c>
      <c r="D40" s="259" t="s">
        <v>339</v>
      </c>
      <c r="E40" s="340">
        <f>IF(Results!L45&lt;=0,0,C40/Results!L45)</f>
        <v>4.5752177785976227E-2</v>
      </c>
      <c r="F40" s="341">
        <f t="shared" si="0"/>
        <v>0</v>
      </c>
      <c r="G40" s="344"/>
    </row>
    <row r="41" spans="2:7">
      <c r="B41" s="343">
        <f t="shared" si="1"/>
        <v>2029</v>
      </c>
      <c r="C41" s="241">
        <f>Activity!C42*0.2%</f>
        <v>0.17278510321362589</v>
      </c>
      <c r="D41" s="259" t="s">
        <v>339</v>
      </c>
      <c r="E41" s="340">
        <f>IF(Results!L46&lt;=0,0,C41/Results!L46)</f>
        <v>4.565695833677387E-2</v>
      </c>
      <c r="F41" s="341">
        <f t="shared" si="0"/>
        <v>0</v>
      </c>
      <c r="G41" s="344"/>
    </row>
    <row r="42" spans="2:7">
      <c r="B42" s="343">
        <f t="shared" si="1"/>
        <v>2030</v>
      </c>
      <c r="C42" s="241">
        <f>Activity!C43*0.2%</f>
        <v>0.17998587199999999</v>
      </c>
      <c r="D42" s="259" t="s">
        <v>339</v>
      </c>
      <c r="E42" s="340">
        <f>IF(Results!L47&lt;=0,0,C42/Results!L47)</f>
        <v>4.5586401978058869E-2</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24" zoomScale="85" zoomScaleNormal="85" workbookViewId="0">
      <selection activeCell="K38" sqref="K3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Kutai Kertanegara</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43" t="s">
        <v>91</v>
      </c>
      <c r="D12" s="844"/>
      <c r="E12" s="844"/>
      <c r="F12" s="844"/>
      <c r="G12" s="844"/>
      <c r="H12" s="844"/>
      <c r="I12" s="844"/>
      <c r="J12" s="844"/>
      <c r="K12" s="844"/>
      <c r="L12" s="844"/>
      <c r="M12" s="845"/>
      <c r="N12" s="655"/>
      <c r="O12" s="656"/>
      <c r="P12" s="653"/>
      <c r="Q12" s="652"/>
      <c r="S12" s="654"/>
      <c r="T12" s="843" t="s">
        <v>91</v>
      </c>
      <c r="U12" s="844"/>
      <c r="V12" s="844"/>
      <c r="W12" s="844"/>
      <c r="X12" s="844"/>
      <c r="Y12" s="844"/>
      <c r="Z12" s="844"/>
      <c r="AA12" s="844"/>
      <c r="AB12" s="844"/>
      <c r="AC12" s="844"/>
      <c r="AD12" s="845"/>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775">
        <f>IF(Select2=1,Food!$K19,"")</f>
        <v>0</v>
      </c>
      <c r="D17" s="776">
        <f>IF(Select2=1,Paper!$K19,"")</f>
        <v>0</v>
      </c>
      <c r="E17" s="776">
        <f>IF(Select2=1,Nappies!$K19,"")</f>
        <v>0</v>
      </c>
      <c r="F17" s="776">
        <f>IF(Select2=1,Garden!$K19,"")</f>
        <v>0</v>
      </c>
      <c r="G17" s="776">
        <f>IF(Select2=1,Wood!$K19,"")</f>
        <v>0</v>
      </c>
      <c r="H17" s="776">
        <f>IF(Select2=1,Textiles!$K19,"")</f>
        <v>0</v>
      </c>
      <c r="I17" s="777">
        <f>Sludge!K19</f>
        <v>0</v>
      </c>
      <c r="J17" s="778" t="str">
        <f>IF(Select2=2,MSW!$K19,"")</f>
        <v/>
      </c>
      <c r="K17" s="777">
        <f>Industry!$K19</f>
        <v>0</v>
      </c>
      <c r="L17" s="779">
        <f>SUM(C17:K17)</f>
        <v>0</v>
      </c>
      <c r="M17" s="780">
        <f>Recovery_OX!C12</f>
        <v>0</v>
      </c>
      <c r="N17" s="781"/>
      <c r="O17" s="782">
        <f>(L17-M17)*(1-Recovery_OX!F12)</f>
        <v>0</v>
      </c>
      <c r="P17" s="692"/>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3">
        <f>(AC17-AD17)*(1-Recovery_OX!U12)</f>
        <v>0</v>
      </c>
      <c r="AH17" s="637"/>
    </row>
    <row r="18" spans="2:34">
      <c r="B18" s="694">
        <f t="shared" ref="B18:B81" si="1">B17+1</f>
        <v>2001</v>
      </c>
      <c r="C18" s="783">
        <f>IF(Select2=1,Food!$K20,"")</f>
        <v>0.31635296726854079</v>
      </c>
      <c r="D18" s="784">
        <f>IF(Select2=1,Paper!$K20,"")</f>
        <v>1.66125372398679E-2</v>
      </c>
      <c r="E18" s="776">
        <f>IF(Select2=1,Nappies!$K20,"")</f>
        <v>5.2384749426372612E-2</v>
      </c>
      <c r="F18" s="784">
        <f>IF(Select2=1,Garden!$K20,"")</f>
        <v>0</v>
      </c>
      <c r="G18" s="776">
        <f>IF(Select2=1,Wood!$K20,"")</f>
        <v>0</v>
      </c>
      <c r="H18" s="784">
        <f>IF(Select2=1,Textiles!$K20,"")</f>
        <v>3.9332249303021868E-3</v>
      </c>
      <c r="I18" s="785">
        <f>Sludge!K20</f>
        <v>0</v>
      </c>
      <c r="J18" s="785" t="str">
        <f>IF(Select2=2,MSW!$K20,"")</f>
        <v/>
      </c>
      <c r="K18" s="785">
        <f>Industry!$K20</f>
        <v>0</v>
      </c>
      <c r="L18" s="786">
        <f>SUM(C18:K18)</f>
        <v>0.38928347886508347</v>
      </c>
      <c r="M18" s="787">
        <f>Recovery_OX!C13</f>
        <v>0</v>
      </c>
      <c r="N18" s="781"/>
      <c r="O18" s="788">
        <f>(L18-M18)*(1-Recovery_OX!F13)</f>
        <v>0.38928347886508347</v>
      </c>
      <c r="P18" s="692"/>
      <c r="Q18" s="652"/>
      <c r="S18" s="694">
        <f t="shared" ref="S18:S81" si="2">S17+1</f>
        <v>2001</v>
      </c>
      <c r="T18" s="695">
        <f>IF(Select2=1,Food!$W20,"")</f>
        <v>0.2116545276105313</v>
      </c>
      <c r="U18" s="696">
        <f>IF(Select2=1,Paper!$W20,"")</f>
        <v>3.432342404931385E-2</v>
      </c>
      <c r="V18" s="687">
        <f>IF(Select2=1,Nappies!$W20,"")</f>
        <v>0</v>
      </c>
      <c r="W18" s="696">
        <f>IF(Select2=1,Garden!$W20,"")</f>
        <v>0</v>
      </c>
      <c r="X18" s="687">
        <f>IF(Select2=1,Wood!$W20,"")</f>
        <v>1.4406159347382166E-2</v>
      </c>
      <c r="Y18" s="696">
        <f>IF(Select2=1,Textiles!$W20,"")</f>
        <v>4.3103834852626696E-3</v>
      </c>
      <c r="Z18" s="689">
        <f>Sludge!W20</f>
        <v>0</v>
      </c>
      <c r="AA18" s="689" t="str">
        <f>IF(Select2=2,MSW!$W20,"")</f>
        <v/>
      </c>
      <c r="AB18" s="697">
        <f>Industry!$W20</f>
        <v>0</v>
      </c>
      <c r="AC18" s="698">
        <f t="shared" si="0"/>
        <v>0.26469449449249</v>
      </c>
      <c r="AD18" s="699">
        <f>Recovery_OX!R13</f>
        <v>0</v>
      </c>
      <c r="AE18" s="650"/>
      <c r="AF18" s="701">
        <f>(AC18-AD18)*(1-Recovery_OX!U13)</f>
        <v>0.26469449449249</v>
      </c>
      <c r="AH18" s="637"/>
    </row>
    <row r="19" spans="2:34">
      <c r="B19" s="694">
        <f t="shared" si="1"/>
        <v>2002</v>
      </c>
      <c r="C19" s="783">
        <f>IF(Select2=1,Food!$K21,"")</f>
        <v>0.53429277577772816</v>
      </c>
      <c r="D19" s="784">
        <f>IF(Select2=1,Paper!$K21,"")</f>
        <v>3.2410847617531408E-2</v>
      </c>
      <c r="E19" s="776">
        <f>IF(Select2=1,Nappies!$K21,"")</f>
        <v>9.7553929325710942E-2</v>
      </c>
      <c r="F19" s="784">
        <f>IF(Select2=1,Garden!$K21,"")</f>
        <v>0</v>
      </c>
      <c r="G19" s="776">
        <f>IF(Select2=1,Wood!$K21,"")</f>
        <v>0</v>
      </c>
      <c r="H19" s="784">
        <f>IF(Select2=1,Textiles!$K21,"")</f>
        <v>7.6736715181330989E-3</v>
      </c>
      <c r="I19" s="785">
        <f>Sludge!K21</f>
        <v>0</v>
      </c>
      <c r="J19" s="785" t="str">
        <f>IF(Select2=2,MSW!$K21,"")</f>
        <v/>
      </c>
      <c r="K19" s="785">
        <f>Industry!$K21</f>
        <v>0</v>
      </c>
      <c r="L19" s="786">
        <f t="shared" ref="L19:L82" si="3">SUM(C19:K19)</f>
        <v>0.67193122423910367</v>
      </c>
      <c r="M19" s="787">
        <f>Recovery_OX!C14</f>
        <v>0</v>
      </c>
      <c r="N19" s="781"/>
      <c r="O19" s="788">
        <f>(L19-M19)*(1-Recovery_OX!F14)</f>
        <v>0.67193122423910367</v>
      </c>
      <c r="P19" s="692"/>
      <c r="Q19" s="652"/>
      <c r="S19" s="694">
        <f t="shared" si="2"/>
        <v>2002</v>
      </c>
      <c r="T19" s="695">
        <f>IF(Select2=1,Food!$W21,"")</f>
        <v>0.35746617469517938</v>
      </c>
      <c r="U19" s="696">
        <f>IF(Select2=1,Paper!$W21,"")</f>
        <v>6.6964561193246716E-2</v>
      </c>
      <c r="V19" s="687">
        <f>IF(Select2=1,Nappies!$W21,"")</f>
        <v>0</v>
      </c>
      <c r="W19" s="696">
        <f>IF(Select2=1,Garden!$W21,"")</f>
        <v>0</v>
      </c>
      <c r="X19" s="687">
        <f>IF(Select2=1,Wood!$W21,"")</f>
        <v>2.8584684126467839E-2</v>
      </c>
      <c r="Y19" s="696">
        <f>IF(Select2=1,Textiles!$W21,"")</f>
        <v>8.4095030335705166E-3</v>
      </c>
      <c r="Z19" s="689">
        <f>Sludge!W21</f>
        <v>0</v>
      </c>
      <c r="AA19" s="689" t="str">
        <f>IF(Select2=2,MSW!$W21,"")</f>
        <v/>
      </c>
      <c r="AB19" s="697">
        <f>Industry!$W21</f>
        <v>0</v>
      </c>
      <c r="AC19" s="698">
        <f t="shared" si="0"/>
        <v>0.4614249230484645</v>
      </c>
      <c r="AD19" s="699">
        <f>Recovery_OX!R14</f>
        <v>0</v>
      </c>
      <c r="AE19" s="650"/>
      <c r="AF19" s="701">
        <f>(AC19-AD19)*(1-Recovery_OX!U14)</f>
        <v>0.4614249230484645</v>
      </c>
      <c r="AH19" s="637"/>
    </row>
    <row r="20" spans="2:34">
      <c r="B20" s="694">
        <f t="shared" si="1"/>
        <v>2003</v>
      </c>
      <c r="C20" s="783">
        <f>IF(Select2=1,Food!$K22,"")</f>
        <v>0.69008478635927661</v>
      </c>
      <c r="D20" s="784">
        <f>IF(Select2=1,Paper!$K22,"")</f>
        <v>4.76506033329408E-2</v>
      </c>
      <c r="E20" s="776">
        <f>IF(Select2=1,Nappies!$K22,"")</f>
        <v>0.13726822452073895</v>
      </c>
      <c r="F20" s="784">
        <f>IF(Select2=1,Garden!$K22,"")</f>
        <v>0</v>
      </c>
      <c r="G20" s="776">
        <f>IF(Select2=1,Wood!$K22,"")</f>
        <v>0</v>
      </c>
      <c r="H20" s="784">
        <f>IF(Select2=1,Textiles!$K22,"")</f>
        <v>1.1281873338605888E-2</v>
      </c>
      <c r="I20" s="785">
        <f>Sludge!K22</f>
        <v>0</v>
      </c>
      <c r="J20" s="785" t="str">
        <f>IF(Select2=2,MSW!$K22,"")</f>
        <v/>
      </c>
      <c r="K20" s="785">
        <f>Industry!$K22</f>
        <v>0</v>
      </c>
      <c r="L20" s="786">
        <f t="shared" si="3"/>
        <v>0.88628548755156222</v>
      </c>
      <c r="M20" s="787">
        <f>Recovery_OX!C15</f>
        <v>0</v>
      </c>
      <c r="N20" s="781"/>
      <c r="O20" s="788">
        <f>(L20-M20)*(1-Recovery_OX!F15)</f>
        <v>0.88628548755156222</v>
      </c>
      <c r="P20" s="692"/>
      <c r="Q20" s="652"/>
      <c r="S20" s="694">
        <f t="shared" si="2"/>
        <v>2003</v>
      </c>
      <c r="T20" s="695">
        <f>IF(Select2=1,Food!$W22,"")</f>
        <v>0.46169811754634915</v>
      </c>
      <c r="U20" s="696">
        <f>IF(Select2=1,Paper!$W22,"")</f>
        <v>9.8451659778803297E-2</v>
      </c>
      <c r="V20" s="687">
        <f>IF(Select2=1,Nappies!$W22,"")</f>
        <v>0</v>
      </c>
      <c r="W20" s="696">
        <f>IF(Select2=1,Garden!$W22,"")</f>
        <v>0</v>
      </c>
      <c r="X20" s="687">
        <f>IF(Select2=1,Wood!$W22,"")</f>
        <v>4.2717383294924499E-2</v>
      </c>
      <c r="Y20" s="696">
        <f>IF(Select2=1,Textiles!$W22,"")</f>
        <v>1.2363696809431109E-2</v>
      </c>
      <c r="Z20" s="689">
        <f>Sludge!W22</f>
        <v>0</v>
      </c>
      <c r="AA20" s="689" t="str">
        <f>IF(Select2=2,MSW!$W22,"")</f>
        <v/>
      </c>
      <c r="AB20" s="697">
        <f>Industry!$W22</f>
        <v>0</v>
      </c>
      <c r="AC20" s="698">
        <f t="shared" si="0"/>
        <v>0.615230857429508</v>
      </c>
      <c r="AD20" s="699">
        <f>Recovery_OX!R15</f>
        <v>0</v>
      </c>
      <c r="AE20" s="650"/>
      <c r="AF20" s="701">
        <f>(AC20-AD20)*(1-Recovery_OX!U15)</f>
        <v>0.615230857429508</v>
      </c>
      <c r="AH20" s="637"/>
    </row>
    <row r="21" spans="2:34">
      <c r="B21" s="694">
        <f t="shared" si="1"/>
        <v>2004</v>
      </c>
      <c r="C21" s="783">
        <f>IF(Select2=1,Food!$K23,"")</f>
        <v>0.82070363623469444</v>
      </c>
      <c r="D21" s="784">
        <f>IF(Select2=1,Paper!$K23,"")</f>
        <v>6.3235277005577045E-2</v>
      </c>
      <c r="E21" s="776">
        <f>IF(Select2=1,Nappies!$K23,"")</f>
        <v>0.17511029421371582</v>
      </c>
      <c r="F21" s="784">
        <f>IF(Select2=1,Garden!$K23,"")</f>
        <v>0</v>
      </c>
      <c r="G21" s="776">
        <f>IF(Select2=1,Wood!$K23,"")</f>
        <v>0</v>
      </c>
      <c r="H21" s="784">
        <f>IF(Select2=1,Textiles!$K23,"")</f>
        <v>1.4971738777867618E-2</v>
      </c>
      <c r="I21" s="785">
        <f>Sludge!K23</f>
        <v>0</v>
      </c>
      <c r="J21" s="785" t="str">
        <f>IF(Select2=2,MSW!$K23,"")</f>
        <v/>
      </c>
      <c r="K21" s="785">
        <f>Industry!$K23</f>
        <v>0</v>
      </c>
      <c r="L21" s="786">
        <f t="shared" si="3"/>
        <v>1.0740209462318548</v>
      </c>
      <c r="M21" s="787">
        <f>Recovery_OX!C16</f>
        <v>0</v>
      </c>
      <c r="N21" s="781"/>
      <c r="O21" s="788">
        <f>(L21-M21)*(1-Recovery_OX!F16)</f>
        <v>1.0740209462318548</v>
      </c>
      <c r="P21" s="692"/>
      <c r="Q21" s="652"/>
      <c r="S21" s="694">
        <f t="shared" si="2"/>
        <v>2004</v>
      </c>
      <c r="T21" s="695">
        <f>IF(Select2=1,Food!$W23,"")</f>
        <v>0.54908807062981346</v>
      </c>
      <c r="U21" s="696">
        <f>IF(Select2=1,Paper!$W23,"")</f>
        <v>0.13065139877185339</v>
      </c>
      <c r="V21" s="687">
        <f>IF(Select2=1,Nappies!$W23,"")</f>
        <v>0</v>
      </c>
      <c r="W21" s="696">
        <f>IF(Select2=1,Garden!$W23,"")</f>
        <v>0</v>
      </c>
      <c r="X21" s="687">
        <f>IF(Select2=1,Wood!$W23,"")</f>
        <v>5.7556565334780735E-2</v>
      </c>
      <c r="Y21" s="696">
        <f>IF(Select2=1,Textiles!$W23,"")</f>
        <v>1.6407384962046703E-2</v>
      </c>
      <c r="Z21" s="689">
        <f>Sludge!W23</f>
        <v>0</v>
      </c>
      <c r="AA21" s="689" t="str">
        <f>IF(Select2=2,MSW!$W23,"")</f>
        <v/>
      </c>
      <c r="AB21" s="697">
        <f>Industry!$W23</f>
        <v>0</v>
      </c>
      <c r="AC21" s="698">
        <f t="shared" si="0"/>
        <v>0.7537034196984943</v>
      </c>
      <c r="AD21" s="699">
        <f>Recovery_OX!R16</f>
        <v>0</v>
      </c>
      <c r="AE21" s="650"/>
      <c r="AF21" s="701">
        <f>(AC21-AD21)*(1-Recovery_OX!U16)</f>
        <v>0.7537034196984943</v>
      </c>
    </row>
    <row r="22" spans="2:34">
      <c r="B22" s="694">
        <f t="shared" si="1"/>
        <v>2005</v>
      </c>
      <c r="C22" s="783">
        <f>IF(Select2=1,Food!$K24,"")</f>
        <v>0.91189425464160456</v>
      </c>
      <c r="D22" s="784">
        <f>IF(Select2=1,Paper!$K24,"")</f>
        <v>7.7957171158027624E-2</v>
      </c>
      <c r="E22" s="776">
        <f>IF(Select2=1,Nappies!$K24,"")</f>
        <v>0.20763810009578398</v>
      </c>
      <c r="F22" s="784">
        <f>IF(Select2=1,Garden!$K24,"")</f>
        <v>0</v>
      </c>
      <c r="G22" s="776">
        <f>IF(Select2=1,Wood!$K24,"")</f>
        <v>0</v>
      </c>
      <c r="H22" s="784">
        <f>IF(Select2=1,Textiles!$K24,"")</f>
        <v>1.8457330428655636E-2</v>
      </c>
      <c r="I22" s="785">
        <f>Sludge!K24</f>
        <v>0</v>
      </c>
      <c r="J22" s="785" t="str">
        <f>IF(Select2=2,MSW!$K24,"")</f>
        <v/>
      </c>
      <c r="K22" s="785">
        <f>Industry!$K24</f>
        <v>0</v>
      </c>
      <c r="L22" s="786">
        <f t="shared" si="3"/>
        <v>1.2159468563240718</v>
      </c>
      <c r="M22" s="787">
        <f>Recovery_OX!C17</f>
        <v>0</v>
      </c>
      <c r="N22" s="781"/>
      <c r="O22" s="788">
        <f>(L22-M22)*(1-Recovery_OX!F17)</f>
        <v>1.2159468563240718</v>
      </c>
      <c r="P22" s="641"/>
      <c r="Q22" s="652"/>
      <c r="S22" s="694">
        <f t="shared" si="2"/>
        <v>2005</v>
      </c>
      <c r="T22" s="695">
        <f>IF(Select2=1,Food!$W24,"")</f>
        <v>0.61009874306976208</v>
      </c>
      <c r="U22" s="696">
        <f>IF(Select2=1,Paper!$W24,"")</f>
        <v>0.16106853545047031</v>
      </c>
      <c r="V22" s="687">
        <f>IF(Select2=1,Nappies!$W24,"")</f>
        <v>0</v>
      </c>
      <c r="W22" s="696">
        <f>IF(Select2=1,Garden!$W24,"")</f>
        <v>0</v>
      </c>
      <c r="X22" s="687">
        <f>IF(Select2=1,Wood!$W24,"")</f>
        <v>7.2050854294507527E-2</v>
      </c>
      <c r="Y22" s="696">
        <f>IF(Select2=1,Textiles!$W24,"")</f>
        <v>2.0227211428663711E-2</v>
      </c>
      <c r="Z22" s="689">
        <f>Sludge!W24</f>
        <v>0</v>
      </c>
      <c r="AA22" s="689" t="str">
        <f>IF(Select2=2,MSW!$W24,"")</f>
        <v/>
      </c>
      <c r="AB22" s="697">
        <f>Industry!$W24</f>
        <v>0</v>
      </c>
      <c r="AC22" s="698">
        <f t="shared" si="0"/>
        <v>0.86344534424340358</v>
      </c>
      <c r="AD22" s="699">
        <f>Recovery_OX!R17</f>
        <v>0</v>
      </c>
      <c r="AE22" s="650"/>
      <c r="AF22" s="701">
        <f>(AC22-AD22)*(1-Recovery_OX!U17)</f>
        <v>0.86344534424340358</v>
      </c>
    </row>
    <row r="23" spans="2:34">
      <c r="B23" s="694">
        <f t="shared" si="1"/>
        <v>2006</v>
      </c>
      <c r="C23" s="783">
        <f>IF(Select2=1,Food!$K25,"")</f>
        <v>0.98287057050568549</v>
      </c>
      <c r="D23" s="784">
        <f>IF(Select2=1,Paper!$K25,"")</f>
        <v>9.220099337882165E-2</v>
      </c>
      <c r="E23" s="776">
        <f>IF(Select2=1,Nappies!$K25,"")</f>
        <v>0.23671162602084678</v>
      </c>
      <c r="F23" s="784">
        <f>IF(Select2=1,Garden!$K25,"")</f>
        <v>0</v>
      </c>
      <c r="G23" s="776">
        <f>IF(Select2=1,Wood!$K25,"")</f>
        <v>0</v>
      </c>
      <c r="H23" s="784">
        <f>IF(Select2=1,Textiles!$K25,"")</f>
        <v>2.1829732600141441E-2</v>
      </c>
      <c r="I23" s="785">
        <f>Sludge!K25</f>
        <v>0</v>
      </c>
      <c r="J23" s="785" t="str">
        <f>IF(Select2=2,MSW!$K25,"")</f>
        <v/>
      </c>
      <c r="K23" s="785">
        <f>Industry!$K25</f>
        <v>0</v>
      </c>
      <c r="L23" s="786">
        <f t="shared" si="3"/>
        <v>1.3336129225054956</v>
      </c>
      <c r="M23" s="787">
        <f>Recovery_OX!C18</f>
        <v>0</v>
      </c>
      <c r="N23" s="781"/>
      <c r="O23" s="788">
        <f>(L23-M23)*(1-Recovery_OX!F18)</f>
        <v>1.3336129225054956</v>
      </c>
      <c r="P23" s="641"/>
      <c r="Q23" s="652"/>
      <c r="S23" s="694">
        <f t="shared" si="2"/>
        <v>2006</v>
      </c>
      <c r="T23" s="695">
        <f>IF(Select2=1,Food!$W25,"")</f>
        <v>0.65758512745697062</v>
      </c>
      <c r="U23" s="696">
        <f>IF(Select2=1,Paper!$W25,"")</f>
        <v>0.190497920204177</v>
      </c>
      <c r="V23" s="687">
        <f>IF(Select2=1,Nappies!$W25,"")</f>
        <v>0</v>
      </c>
      <c r="W23" s="696">
        <f>IF(Select2=1,Garden!$W25,"")</f>
        <v>0</v>
      </c>
      <c r="X23" s="687">
        <f>IF(Select2=1,Wood!$W25,"")</f>
        <v>8.64951433660133E-2</v>
      </c>
      <c r="Y23" s="696">
        <f>IF(Select2=1,Textiles!$W25,"")</f>
        <v>2.3922994630291988E-2</v>
      </c>
      <c r="Z23" s="689">
        <f>Sludge!W25</f>
        <v>0</v>
      </c>
      <c r="AA23" s="689" t="str">
        <f>IF(Select2=2,MSW!$W25,"")</f>
        <v/>
      </c>
      <c r="AB23" s="697">
        <f>Industry!$W25</f>
        <v>0</v>
      </c>
      <c r="AC23" s="698">
        <f t="shared" si="0"/>
        <v>0.9585011856574529</v>
      </c>
      <c r="AD23" s="699">
        <f>Recovery_OX!R18</f>
        <v>0</v>
      </c>
      <c r="AE23" s="650"/>
      <c r="AF23" s="701">
        <f>(AC23-AD23)*(1-Recovery_OX!U18)</f>
        <v>0.9585011856574529</v>
      </c>
    </row>
    <row r="24" spans="2:34">
      <c r="B24" s="694">
        <f t="shared" si="1"/>
        <v>2007</v>
      </c>
      <c r="C24" s="783">
        <f>IF(Select2=1,Food!$K26,"")</f>
        <v>1.0379557810591755</v>
      </c>
      <c r="D24" s="784">
        <f>IF(Select2=1,Paper!$K26,"")</f>
        <v>0.10587612934903241</v>
      </c>
      <c r="E24" s="776">
        <f>IF(Select2=1,Nappies!$K26,"")</f>
        <v>0.26248324352111624</v>
      </c>
      <c r="F24" s="784">
        <f>IF(Select2=1,Garden!$K26,"")</f>
        <v>0</v>
      </c>
      <c r="G24" s="776">
        <f>IF(Select2=1,Wood!$K26,"")</f>
        <v>0</v>
      </c>
      <c r="H24" s="784">
        <f>IF(Select2=1,Textiles!$K26,"")</f>
        <v>2.506749122464718E-2</v>
      </c>
      <c r="I24" s="785">
        <f>Sludge!K26</f>
        <v>0</v>
      </c>
      <c r="J24" s="785" t="str">
        <f>IF(Select2=2,MSW!$K26,"")</f>
        <v/>
      </c>
      <c r="K24" s="785">
        <f>Industry!$K26</f>
        <v>0</v>
      </c>
      <c r="L24" s="786">
        <f t="shared" si="3"/>
        <v>1.4313826451539713</v>
      </c>
      <c r="M24" s="787">
        <f>Recovery_OX!C19</f>
        <v>0</v>
      </c>
      <c r="N24" s="781"/>
      <c r="O24" s="788">
        <f>(L24-M24)*(1-Recovery_OX!F19)</f>
        <v>1.4313826451539713</v>
      </c>
      <c r="P24" s="641"/>
      <c r="Q24" s="652"/>
      <c r="S24" s="694">
        <f t="shared" si="2"/>
        <v>2007</v>
      </c>
      <c r="T24" s="695">
        <f>IF(Select2=1,Food!$W26,"")</f>
        <v>0.69443963942406928</v>
      </c>
      <c r="U24" s="696">
        <f>IF(Select2=1,Paper!$W26,"")</f>
        <v>0.21875233336576944</v>
      </c>
      <c r="V24" s="687">
        <f>IF(Select2=1,Nappies!$W26,"")</f>
        <v>0</v>
      </c>
      <c r="W24" s="696">
        <f>IF(Select2=1,Garden!$W26,"")</f>
        <v>0</v>
      </c>
      <c r="X24" s="687">
        <f>IF(Select2=1,Wood!$W26,"")</f>
        <v>0.10078454482194835</v>
      </c>
      <c r="Y24" s="696">
        <f>IF(Select2=1,Textiles!$W26,"")</f>
        <v>2.7471223259887323E-2</v>
      </c>
      <c r="Z24" s="689">
        <f>Sludge!W26</f>
        <v>0</v>
      </c>
      <c r="AA24" s="689" t="str">
        <f>IF(Select2=2,MSW!$W26,"")</f>
        <v/>
      </c>
      <c r="AB24" s="697">
        <f>Industry!$W26</f>
        <v>0</v>
      </c>
      <c r="AC24" s="698">
        <f t="shared" si="0"/>
        <v>1.0414477408716745</v>
      </c>
      <c r="AD24" s="699">
        <f>Recovery_OX!R19</f>
        <v>0</v>
      </c>
      <c r="AE24" s="650"/>
      <c r="AF24" s="701">
        <f>(AC24-AD24)*(1-Recovery_OX!U19)</f>
        <v>1.0414477408716745</v>
      </c>
    </row>
    <row r="25" spans="2:34">
      <c r="B25" s="694">
        <f t="shared" si="1"/>
        <v>2008</v>
      </c>
      <c r="C25" s="783">
        <f>IF(Select2=1,Food!$K27,"")</f>
        <v>1.0823769400341354</v>
      </c>
      <c r="D25" s="784">
        <f>IF(Select2=1,Paper!$K27,"")</f>
        <v>0.11902039955311096</v>
      </c>
      <c r="E25" s="776">
        <f>IF(Select2=1,Nappies!$K27,"")</f>
        <v>0.28546718237784818</v>
      </c>
      <c r="F25" s="784">
        <f>IF(Select2=1,Garden!$K27,"")</f>
        <v>0</v>
      </c>
      <c r="G25" s="776">
        <f>IF(Select2=1,Wood!$K27,"")</f>
        <v>0</v>
      </c>
      <c r="H25" s="784">
        <f>IF(Select2=1,Textiles!$K27,"")</f>
        <v>2.817956077253287E-2</v>
      </c>
      <c r="I25" s="785">
        <f>Sludge!K27</f>
        <v>0</v>
      </c>
      <c r="J25" s="785" t="str">
        <f>IF(Select2=2,MSW!$K27,"")</f>
        <v/>
      </c>
      <c r="K25" s="785">
        <f>Industry!$K27</f>
        <v>0</v>
      </c>
      <c r="L25" s="786">
        <f t="shared" si="3"/>
        <v>1.5150440827376273</v>
      </c>
      <c r="M25" s="787">
        <f>Recovery_OX!C20</f>
        <v>0</v>
      </c>
      <c r="N25" s="781"/>
      <c r="O25" s="788">
        <f>(L25-M25)*(1-Recovery_OX!F20)</f>
        <v>1.5150440827376273</v>
      </c>
      <c r="P25" s="641"/>
      <c r="Q25" s="652"/>
      <c r="S25" s="694">
        <f t="shared" si="2"/>
        <v>2008</v>
      </c>
      <c r="T25" s="695">
        <f>IF(Select2=1,Food!$W27,"")</f>
        <v>0.72415941572310571</v>
      </c>
      <c r="U25" s="696">
        <f>IF(Select2=1,Paper!$W27,"")</f>
        <v>0.2459099164320474</v>
      </c>
      <c r="V25" s="687">
        <f>IF(Select2=1,Nappies!$W27,"")</f>
        <v>0</v>
      </c>
      <c r="W25" s="696">
        <f>IF(Select2=1,Garden!$W27,"")</f>
        <v>0</v>
      </c>
      <c r="X25" s="687">
        <f>IF(Select2=1,Wood!$W27,"")</f>
        <v>0.11492384290763397</v>
      </c>
      <c r="Y25" s="696">
        <f>IF(Select2=1,Textiles!$W27,"")</f>
        <v>3.0881710435652465E-2</v>
      </c>
      <c r="Z25" s="689">
        <f>Sludge!W27</f>
        <v>0</v>
      </c>
      <c r="AA25" s="689" t="str">
        <f>IF(Select2=2,MSW!$W27,"")</f>
        <v/>
      </c>
      <c r="AB25" s="697">
        <f>Industry!$W27</f>
        <v>0</v>
      </c>
      <c r="AC25" s="698">
        <f t="shared" si="0"/>
        <v>1.1158748854984395</v>
      </c>
      <c r="AD25" s="699">
        <f>Recovery_OX!R20</f>
        <v>0</v>
      </c>
      <c r="AE25" s="650"/>
      <c r="AF25" s="701">
        <f>(AC25-AD25)*(1-Recovery_OX!U20)</f>
        <v>1.1158748854984395</v>
      </c>
    </row>
    <row r="26" spans="2:34">
      <c r="B26" s="694">
        <f t="shared" si="1"/>
        <v>2009</v>
      </c>
      <c r="C26" s="783">
        <f>IF(Select2=1,Food!$K28,"")</f>
        <v>1.1195916364300593</v>
      </c>
      <c r="D26" s="784">
        <f>IF(Select2=1,Paper!$K28,"")</f>
        <v>0.13166664097211145</v>
      </c>
      <c r="E26" s="776">
        <f>IF(Select2=1,Nappies!$K28,"")</f>
        <v>0.30608962828820974</v>
      </c>
      <c r="F26" s="784">
        <f>IF(Select2=1,Garden!$K28,"")</f>
        <v>0</v>
      </c>
      <c r="G26" s="776">
        <f>IF(Select2=1,Wood!$K28,"")</f>
        <v>0</v>
      </c>
      <c r="H26" s="784">
        <f>IF(Select2=1,Textiles!$K28,"")</f>
        <v>3.1173715807710892E-2</v>
      </c>
      <c r="I26" s="785">
        <f>Sludge!K28</f>
        <v>0</v>
      </c>
      <c r="J26" s="785" t="str">
        <f>IF(Select2=2,MSW!$K28,"")</f>
        <v/>
      </c>
      <c r="K26" s="785">
        <f>Industry!$K28</f>
        <v>0</v>
      </c>
      <c r="L26" s="786">
        <f t="shared" si="3"/>
        <v>1.5885216214980915</v>
      </c>
      <c r="M26" s="787">
        <f>Recovery_OX!C21</f>
        <v>0</v>
      </c>
      <c r="N26" s="781"/>
      <c r="O26" s="788">
        <f>(L26-M26)*(1-Recovery_OX!F21)</f>
        <v>1.5885216214980915</v>
      </c>
      <c r="P26" s="641"/>
      <c r="Q26" s="652"/>
      <c r="S26" s="694">
        <f t="shared" si="2"/>
        <v>2009</v>
      </c>
      <c r="T26" s="695">
        <f>IF(Select2=1,Food!$W28,"")</f>
        <v>0.74905774069807729</v>
      </c>
      <c r="U26" s="696">
        <f>IF(Select2=1,Paper!$W28,"")</f>
        <v>0.27203851440518895</v>
      </c>
      <c r="V26" s="687">
        <f>IF(Select2=1,Nappies!$W28,"")</f>
        <v>0</v>
      </c>
      <c r="W26" s="696">
        <f>IF(Select2=1,Garden!$W28,"")</f>
        <v>0</v>
      </c>
      <c r="X26" s="687">
        <f>IF(Select2=1,Wood!$W28,"")</f>
        <v>0.12891555299851062</v>
      </c>
      <c r="Y26" s="696">
        <f>IF(Select2=1,Textiles!$W28,"")</f>
        <v>3.4162976227628372E-2</v>
      </c>
      <c r="Z26" s="689">
        <f>Sludge!W28</f>
        <v>0</v>
      </c>
      <c r="AA26" s="689" t="str">
        <f>IF(Select2=2,MSW!$W28,"")</f>
        <v/>
      </c>
      <c r="AB26" s="697">
        <f>Industry!$W28</f>
        <v>0</v>
      </c>
      <c r="AC26" s="698">
        <f t="shared" si="0"/>
        <v>1.1841747843294053</v>
      </c>
      <c r="AD26" s="699">
        <f>Recovery_OX!R21</f>
        <v>0</v>
      </c>
      <c r="AE26" s="650"/>
      <c r="AF26" s="701">
        <f>(AC26-AD26)*(1-Recovery_OX!U21)</f>
        <v>1.1841747843294053</v>
      </c>
    </row>
    <row r="27" spans="2:34">
      <c r="B27" s="694">
        <f t="shared" si="1"/>
        <v>2010</v>
      </c>
      <c r="C27" s="783">
        <f>IF(Select2=1,Food!$K29,"")</f>
        <v>1.1518616623931159</v>
      </c>
      <c r="D27" s="784">
        <f>IF(Select2=1,Paper!$K29,"")</f>
        <v>0.14384253519506326</v>
      </c>
      <c r="E27" s="776">
        <f>IF(Select2=1,Nappies!$K29,"")</f>
        <v>0.32470088282750587</v>
      </c>
      <c r="F27" s="784">
        <f>IF(Select2=1,Garden!$K29,"")</f>
        <v>0</v>
      </c>
      <c r="G27" s="776">
        <f>IF(Select2=1,Wood!$K29,"")</f>
        <v>0</v>
      </c>
      <c r="H27" s="784">
        <f>IF(Select2=1,Textiles!$K29,"")</f>
        <v>3.4056510290874212E-2</v>
      </c>
      <c r="I27" s="785">
        <f>Sludge!K29</f>
        <v>0</v>
      </c>
      <c r="J27" s="785" t="str">
        <f>IF(Select2=2,MSW!$K29,"")</f>
        <v/>
      </c>
      <c r="K27" s="785">
        <f>Industry!$K29</f>
        <v>0</v>
      </c>
      <c r="L27" s="786">
        <f t="shared" si="3"/>
        <v>1.6544615907065594</v>
      </c>
      <c r="M27" s="787">
        <f>Recovery_OX!C22</f>
        <v>0</v>
      </c>
      <c r="N27" s="781"/>
      <c r="O27" s="788">
        <f>(L27-M27)*(1-Recovery_OX!F22)</f>
        <v>1.6544615907065594</v>
      </c>
      <c r="P27" s="641"/>
      <c r="Q27" s="652"/>
      <c r="S27" s="694">
        <f t="shared" si="2"/>
        <v>2010</v>
      </c>
      <c r="T27" s="695">
        <f>IF(Select2=1,Food!$W29,"")</f>
        <v>0.77064785619521592</v>
      </c>
      <c r="U27" s="696">
        <f>IF(Select2=1,Paper!$W29,"")</f>
        <v>0.29719532065095722</v>
      </c>
      <c r="V27" s="687">
        <f>IF(Select2=1,Nappies!$W29,"")</f>
        <v>0</v>
      </c>
      <c r="W27" s="696">
        <f>IF(Select2=1,Garden!$W29,"")</f>
        <v>0</v>
      </c>
      <c r="X27" s="687">
        <f>IF(Select2=1,Wood!$W29,"")</f>
        <v>0.14275955840905674</v>
      </c>
      <c r="Y27" s="696">
        <f>IF(Select2=1,Textiles!$W29,"")</f>
        <v>3.7322203058492293E-2</v>
      </c>
      <c r="Z27" s="689">
        <f>Sludge!W29</f>
        <v>0</v>
      </c>
      <c r="AA27" s="689" t="str">
        <f>IF(Select2=2,MSW!$W29,"")</f>
        <v/>
      </c>
      <c r="AB27" s="697">
        <f>Industry!$W29</f>
        <v>0</v>
      </c>
      <c r="AC27" s="698">
        <f t="shared" si="0"/>
        <v>1.2479249383137221</v>
      </c>
      <c r="AD27" s="699">
        <f>Recovery_OX!R22</f>
        <v>0</v>
      </c>
      <c r="AE27" s="650"/>
      <c r="AF27" s="701">
        <f>(AC27-AD27)*(1-Recovery_OX!U22)</f>
        <v>1.2479249383137221</v>
      </c>
    </row>
    <row r="28" spans="2:34">
      <c r="B28" s="694">
        <f t="shared" si="1"/>
        <v>2011</v>
      </c>
      <c r="C28" s="783">
        <f>IF(Select2=1,Food!$K30,"")</f>
        <v>1.2391936946209059</v>
      </c>
      <c r="D28" s="784">
        <f>IF(Select2=1,Paper!$K30,"")</f>
        <v>0.15864538710353815</v>
      </c>
      <c r="E28" s="776">
        <f>IF(Select2=1,Nappies!$K30,"")</f>
        <v>0.35128190803612069</v>
      </c>
      <c r="F28" s="784">
        <f>IF(Select2=1,Garden!$K30,"")</f>
        <v>0</v>
      </c>
      <c r="G28" s="776">
        <f>IF(Select2=1,Wood!$K30,"")</f>
        <v>0</v>
      </c>
      <c r="H28" s="784">
        <f>IF(Select2=1,Textiles!$K30,"")</f>
        <v>3.7561269697899489E-2</v>
      </c>
      <c r="I28" s="785">
        <f>Sludge!K30</f>
        <v>0</v>
      </c>
      <c r="J28" s="785" t="str">
        <f>IF(Select2=2,MSW!$K30,"")</f>
        <v/>
      </c>
      <c r="K28" s="785">
        <f>Industry!$K30</f>
        <v>0</v>
      </c>
      <c r="L28" s="786">
        <f t="shared" si="3"/>
        <v>1.7866822594584642</v>
      </c>
      <c r="M28" s="787">
        <f>Recovery_OX!C23</f>
        <v>0</v>
      </c>
      <c r="N28" s="781"/>
      <c r="O28" s="788">
        <f>(L28-M28)*(1-Recovery_OX!F23)</f>
        <v>1.7866822594584642</v>
      </c>
      <c r="P28" s="641"/>
      <c r="Q28" s="652"/>
      <c r="S28" s="694">
        <f t="shared" si="2"/>
        <v>2011</v>
      </c>
      <c r="T28" s="695">
        <f>IF(Select2=1,Food!$W30,"")</f>
        <v>0.82907695893459377</v>
      </c>
      <c r="U28" s="696">
        <f>IF(Select2=1,Paper!$W30,"")</f>
        <v>0.32777972542053335</v>
      </c>
      <c r="V28" s="687">
        <f>IF(Select2=1,Nappies!$W30,"")</f>
        <v>0</v>
      </c>
      <c r="W28" s="696">
        <f>IF(Select2=1,Garden!$W30,"")</f>
        <v>0</v>
      </c>
      <c r="X28" s="687">
        <f>IF(Select2=1,Wood!$W30,"")</f>
        <v>0.15911930363517751</v>
      </c>
      <c r="Y28" s="696">
        <f>IF(Select2=1,Textiles!$W30,"")</f>
        <v>4.1163035285369298E-2</v>
      </c>
      <c r="Z28" s="689">
        <f>Sludge!W30</f>
        <v>0</v>
      </c>
      <c r="AA28" s="689" t="str">
        <f>IF(Select2=2,MSW!$W30,"")</f>
        <v/>
      </c>
      <c r="AB28" s="697">
        <f>Industry!$W30</f>
        <v>0</v>
      </c>
      <c r="AC28" s="698">
        <f t="shared" si="0"/>
        <v>1.3571390232756739</v>
      </c>
      <c r="AD28" s="699">
        <f>Recovery_OX!R23</f>
        <v>0</v>
      </c>
      <c r="AE28" s="650"/>
      <c r="AF28" s="701">
        <f>(AC28-AD28)*(1-Recovery_OX!U23)</f>
        <v>1.3571390232756739</v>
      </c>
    </row>
    <row r="29" spans="2:34">
      <c r="B29" s="694">
        <f t="shared" si="1"/>
        <v>2012</v>
      </c>
      <c r="C29" s="783">
        <f>IF(Select2=1,Food!$K31,"")</f>
        <v>1.3137845931119889</v>
      </c>
      <c r="D29" s="784">
        <f>IF(Select2=1,Paper!$K31,"")</f>
        <v>0.17329032855963891</v>
      </c>
      <c r="E29" s="776">
        <f>IF(Select2=1,Nappies!$K31,"")</f>
        <v>0.37636517685131998</v>
      </c>
      <c r="F29" s="784">
        <f>IF(Select2=1,Garden!$K31,"")</f>
        <v>0</v>
      </c>
      <c r="G29" s="776">
        <f>IF(Select2=1,Wood!$K31,"")</f>
        <v>0</v>
      </c>
      <c r="H29" s="784">
        <f>IF(Select2=1,Textiles!$K31,"")</f>
        <v>4.1028641840170132E-2</v>
      </c>
      <c r="I29" s="785">
        <f>Sludge!K31</f>
        <v>0</v>
      </c>
      <c r="J29" s="785" t="str">
        <f>IF(Select2=2,MSW!$K31,"")</f>
        <v/>
      </c>
      <c r="K29" s="785">
        <f>Industry!$K31</f>
        <v>0</v>
      </c>
      <c r="L29" s="786">
        <f>SUM(C29:K29)</f>
        <v>1.904468740363118</v>
      </c>
      <c r="M29" s="787">
        <f>Recovery_OX!C24</f>
        <v>0</v>
      </c>
      <c r="N29" s="781"/>
      <c r="O29" s="788">
        <f>(L29-M29)*(1-Recovery_OX!F24)</f>
        <v>1.904468740363118</v>
      </c>
      <c r="P29" s="641"/>
      <c r="Q29" s="652"/>
      <c r="S29" s="694">
        <f t="shared" si="2"/>
        <v>2012</v>
      </c>
      <c r="T29" s="695">
        <f>IF(Select2=1,Food!$W31,"")</f>
        <v>0.8789816635450417</v>
      </c>
      <c r="U29" s="696">
        <f>IF(Select2=1,Paper!$W31,"")</f>
        <v>0.35803786892487383</v>
      </c>
      <c r="V29" s="687">
        <f>IF(Select2=1,Nappies!$W31,"")</f>
        <v>0</v>
      </c>
      <c r="W29" s="696">
        <f>IF(Select2=1,Garden!$W31,"")</f>
        <v>0</v>
      </c>
      <c r="X29" s="687">
        <f>IF(Select2=1,Wood!$W31,"")</f>
        <v>0.1756472732477167</v>
      </c>
      <c r="Y29" s="696">
        <f>IF(Select2=1,Textiles!$W31,"")</f>
        <v>4.4962895167309731E-2</v>
      </c>
      <c r="Z29" s="689">
        <f>Sludge!W31</f>
        <v>0</v>
      </c>
      <c r="AA29" s="689" t="str">
        <f>IF(Select2=2,MSW!$W31,"")</f>
        <v/>
      </c>
      <c r="AB29" s="697">
        <f>Industry!$W31</f>
        <v>0</v>
      </c>
      <c r="AC29" s="698">
        <f t="shared" si="0"/>
        <v>1.4576297008849421</v>
      </c>
      <c r="AD29" s="699">
        <f>Recovery_OX!R24</f>
        <v>0</v>
      </c>
      <c r="AE29" s="650"/>
      <c r="AF29" s="701">
        <f>(AC29-AD29)*(1-Recovery_OX!U24)</f>
        <v>1.4576297008849421</v>
      </c>
    </row>
    <row r="30" spans="2:34">
      <c r="B30" s="694">
        <f t="shared" si="1"/>
        <v>2013</v>
      </c>
      <c r="C30" s="783">
        <f>IF(Select2=1,Food!$K32,"")</f>
        <v>1.3766590416882178</v>
      </c>
      <c r="D30" s="784">
        <f>IF(Select2=1,Paper!$K32,"")</f>
        <v>0.18762126490620723</v>
      </c>
      <c r="E30" s="776">
        <f>IF(Select2=1,Nappies!$K32,"")</f>
        <v>0.39965895988104505</v>
      </c>
      <c r="F30" s="784">
        <f>IF(Select2=1,Garden!$K32,"")</f>
        <v>0</v>
      </c>
      <c r="G30" s="776">
        <f>IF(Select2=1,Wood!$K32,"")</f>
        <v>0</v>
      </c>
      <c r="H30" s="784">
        <f>IF(Select2=1,Textiles!$K32,"")</f>
        <v>4.4421669365045942E-2</v>
      </c>
      <c r="I30" s="785">
        <f>Sludge!K32</f>
        <v>0</v>
      </c>
      <c r="J30" s="785" t="str">
        <f>IF(Select2=2,MSW!$K32,"")</f>
        <v/>
      </c>
      <c r="K30" s="785">
        <f>Industry!$K32</f>
        <v>0</v>
      </c>
      <c r="L30" s="786">
        <f t="shared" si="3"/>
        <v>2.0083609358405159</v>
      </c>
      <c r="M30" s="787">
        <f>Recovery_OX!C25</f>
        <v>0</v>
      </c>
      <c r="N30" s="781"/>
      <c r="O30" s="788">
        <f>(L30-M30)*(1-Recovery_OX!F25)</f>
        <v>2.0083609358405159</v>
      </c>
      <c r="P30" s="641"/>
      <c r="Q30" s="652"/>
      <c r="S30" s="694">
        <f t="shared" si="2"/>
        <v>2013</v>
      </c>
      <c r="T30" s="695">
        <f>IF(Select2=1,Food!$W32,"")</f>
        <v>0.92104753012146645</v>
      </c>
      <c r="U30" s="696">
        <f>IF(Select2=1,Paper!$W32,"")</f>
        <v>0.38764724154175051</v>
      </c>
      <c r="V30" s="687">
        <f>IF(Select2=1,Nappies!$W32,"")</f>
        <v>0</v>
      </c>
      <c r="W30" s="696">
        <f>IF(Select2=1,Garden!$W32,"")</f>
        <v>0</v>
      </c>
      <c r="X30" s="687">
        <f>IF(Select2=1,Wood!$W32,"")</f>
        <v>0.19219306030421893</v>
      </c>
      <c r="Y30" s="696">
        <f>IF(Select2=1,Textiles!$W32,"")</f>
        <v>4.8681281495940761E-2</v>
      </c>
      <c r="Z30" s="689">
        <f>Sludge!W32</f>
        <v>0</v>
      </c>
      <c r="AA30" s="689" t="str">
        <f>IF(Select2=2,MSW!$W32,"")</f>
        <v/>
      </c>
      <c r="AB30" s="697">
        <f>Industry!$W32</f>
        <v>0</v>
      </c>
      <c r="AC30" s="698">
        <f t="shared" si="0"/>
        <v>1.5495691134633767</v>
      </c>
      <c r="AD30" s="699">
        <f>Recovery_OX!R25</f>
        <v>0</v>
      </c>
      <c r="AE30" s="650"/>
      <c r="AF30" s="701">
        <f>(AC30-AD30)*(1-Recovery_OX!U25)</f>
        <v>1.5495691134633767</v>
      </c>
    </row>
    <row r="31" spans="2:34">
      <c r="B31" s="694">
        <f t="shared" si="1"/>
        <v>2014</v>
      </c>
      <c r="C31" s="783">
        <f>IF(Select2=1,Food!$K33,"")</f>
        <v>1.4319539971272273</v>
      </c>
      <c r="D31" s="784">
        <f>IF(Select2=1,Paper!$K33,"")</f>
        <v>0.20167382790355573</v>
      </c>
      <c r="E31" s="776">
        <f>IF(Select2=1,Nappies!$K33,"")</f>
        <v>0.42148843430583544</v>
      </c>
      <c r="F31" s="784">
        <f>IF(Select2=1,Garden!$K33,"")</f>
        <v>0</v>
      </c>
      <c r="G31" s="776">
        <f>IF(Select2=1,Wood!$K33,"")</f>
        <v>0</v>
      </c>
      <c r="H31" s="784">
        <f>IF(Select2=1,Textiles!$K33,"")</f>
        <v>4.7748788535209044E-2</v>
      </c>
      <c r="I31" s="785">
        <f>Sludge!K33</f>
        <v>0</v>
      </c>
      <c r="J31" s="785" t="str">
        <f>IF(Select2=2,MSW!$K33,"")</f>
        <v/>
      </c>
      <c r="K31" s="785">
        <f>Industry!$K33</f>
        <v>0</v>
      </c>
      <c r="L31" s="786">
        <f t="shared" si="3"/>
        <v>2.1028650478718274</v>
      </c>
      <c r="M31" s="787">
        <f>Recovery_OX!C26</f>
        <v>0</v>
      </c>
      <c r="N31" s="781"/>
      <c r="O31" s="788">
        <f>(L31-M31)*(1-Recovery_OX!F26)</f>
        <v>2.1028650478718274</v>
      </c>
      <c r="P31" s="641"/>
      <c r="Q31" s="652"/>
      <c r="S31" s="694">
        <f t="shared" si="2"/>
        <v>2014</v>
      </c>
      <c r="T31" s="695">
        <f>IF(Select2=1,Food!$W33,"")</f>
        <v>0.95804237095934042</v>
      </c>
      <c r="U31" s="696">
        <f>IF(Select2=1,Paper!$W33,"")</f>
        <v>0.41668146261065231</v>
      </c>
      <c r="V31" s="687">
        <f>IF(Select2=1,Nappies!$W33,"")</f>
        <v>0</v>
      </c>
      <c r="W31" s="696">
        <f>IF(Select2=1,Garden!$W33,"")</f>
        <v>0</v>
      </c>
      <c r="X31" s="687">
        <f>IF(Select2=1,Wood!$W33,"")</f>
        <v>0.20876854212520704</v>
      </c>
      <c r="Y31" s="696">
        <f>IF(Select2=1,Textiles!$W33,"")</f>
        <v>5.2327439490640039E-2</v>
      </c>
      <c r="Z31" s="689">
        <f>Sludge!W33</f>
        <v>0</v>
      </c>
      <c r="AA31" s="689" t="str">
        <f>IF(Select2=2,MSW!$W33,"")</f>
        <v/>
      </c>
      <c r="AB31" s="697">
        <f>Industry!$W33</f>
        <v>0</v>
      </c>
      <c r="AC31" s="698">
        <f t="shared" si="0"/>
        <v>1.6358198151858399</v>
      </c>
      <c r="AD31" s="699">
        <f>Recovery_OX!R26</f>
        <v>0</v>
      </c>
      <c r="AE31" s="650"/>
      <c r="AF31" s="701">
        <f>(AC31-AD31)*(1-Recovery_OX!U26)</f>
        <v>1.6358198151858399</v>
      </c>
    </row>
    <row r="32" spans="2:34">
      <c r="B32" s="694">
        <f t="shared" si="1"/>
        <v>2015</v>
      </c>
      <c r="C32" s="783">
        <f>IF(Select2=1,Food!$K34,"")</f>
        <v>1.4819193291807411</v>
      </c>
      <c r="D32" s="784">
        <f>IF(Select2=1,Paper!$K34,"")</f>
        <v>0.21545376495496166</v>
      </c>
      <c r="E32" s="776">
        <f>IF(Select2=1,Nappies!$K34,"")</f>
        <v>0.44204130167850531</v>
      </c>
      <c r="F32" s="784">
        <f>IF(Select2=1,Garden!$K34,"")</f>
        <v>0</v>
      </c>
      <c r="G32" s="776">
        <f>IF(Select2=1,Wood!$K34,"")</f>
        <v>0</v>
      </c>
      <c r="H32" s="784">
        <f>IF(Select2=1,Textiles!$K34,"")</f>
        <v>5.1011360119910316E-2</v>
      </c>
      <c r="I32" s="785">
        <f>Sludge!K34</f>
        <v>0</v>
      </c>
      <c r="J32" s="785" t="str">
        <f>IF(Select2=2,MSW!$K34,"")</f>
        <v/>
      </c>
      <c r="K32" s="785">
        <f>Industry!$K34</f>
        <v>0</v>
      </c>
      <c r="L32" s="786">
        <f t="shared" si="3"/>
        <v>2.1904257559341183</v>
      </c>
      <c r="M32" s="787">
        <f>Recovery_OX!C27</f>
        <v>0</v>
      </c>
      <c r="N32" s="781"/>
      <c r="O32" s="788">
        <f>(L32-M32)*(1-Recovery_OX!F27)</f>
        <v>2.1904257559341183</v>
      </c>
      <c r="P32" s="641"/>
      <c r="Q32" s="652"/>
      <c r="S32" s="694">
        <f t="shared" si="2"/>
        <v>2015</v>
      </c>
      <c r="T32" s="695">
        <f>IF(Select2=1,Food!$W34,"")</f>
        <v>0.99147145128060299</v>
      </c>
      <c r="U32" s="696">
        <f>IF(Select2=1,Paper!$W34,"")</f>
        <v>0.44515240693173896</v>
      </c>
      <c r="V32" s="687">
        <f>IF(Select2=1,Nappies!$W34,"")</f>
        <v>0</v>
      </c>
      <c r="W32" s="696">
        <f>IF(Select2=1,Garden!$W34,"")</f>
        <v>0</v>
      </c>
      <c r="X32" s="687">
        <f>IF(Select2=1,Wood!$W34,"")</f>
        <v>0.22536136120822994</v>
      </c>
      <c r="Y32" s="696">
        <f>IF(Select2=1,Textiles!$W34,"")</f>
        <v>5.5902860405381158E-2</v>
      </c>
      <c r="Z32" s="689">
        <f>Sludge!W34</f>
        <v>0</v>
      </c>
      <c r="AA32" s="689" t="str">
        <f>IF(Select2=2,MSW!$W34,"")</f>
        <v/>
      </c>
      <c r="AB32" s="697">
        <f>Industry!$W34</f>
        <v>0</v>
      </c>
      <c r="AC32" s="698">
        <f t="shared" si="0"/>
        <v>1.717888079825953</v>
      </c>
      <c r="AD32" s="699">
        <f>Recovery_OX!R27</f>
        <v>0</v>
      </c>
      <c r="AE32" s="650"/>
      <c r="AF32" s="701">
        <f>(AC32-AD32)*(1-Recovery_OX!U27)</f>
        <v>1.717888079825953</v>
      </c>
    </row>
    <row r="33" spans="2:32">
      <c r="B33" s="694">
        <f t="shared" si="1"/>
        <v>2016</v>
      </c>
      <c r="C33" s="783">
        <f>IF(Select2=1,Food!$K35,"")</f>
        <v>1.5283434113209777</v>
      </c>
      <c r="D33" s="784">
        <f>IF(Select2=1,Paper!$K35,"")</f>
        <v>0.22898115108835998</v>
      </c>
      <c r="E33" s="776">
        <f>IF(Select2=1,Nappies!$K35,"")</f>
        <v>0.46152232412621208</v>
      </c>
      <c r="F33" s="784">
        <f>IF(Select2=1,Garden!$K35,"")</f>
        <v>0</v>
      </c>
      <c r="G33" s="776">
        <f>IF(Select2=1,Wood!$K35,"")</f>
        <v>0</v>
      </c>
      <c r="H33" s="784">
        <f>IF(Select2=1,Textiles!$K35,"")</f>
        <v>5.4214137131841908E-2</v>
      </c>
      <c r="I33" s="785">
        <f>Sludge!K35</f>
        <v>0</v>
      </c>
      <c r="J33" s="785" t="str">
        <f>IF(Select2=2,MSW!$K35,"")</f>
        <v/>
      </c>
      <c r="K33" s="785">
        <f>Industry!$K35</f>
        <v>0</v>
      </c>
      <c r="L33" s="786">
        <f t="shared" si="3"/>
        <v>2.2730610236673918</v>
      </c>
      <c r="M33" s="787">
        <f>Recovery_OX!C28</f>
        <v>0</v>
      </c>
      <c r="N33" s="781"/>
      <c r="O33" s="788">
        <f>(L33-M33)*(1-Recovery_OX!F28)</f>
        <v>2.2730610236673918</v>
      </c>
      <c r="P33" s="641"/>
      <c r="Q33" s="652"/>
      <c r="S33" s="694">
        <f t="shared" si="2"/>
        <v>2016</v>
      </c>
      <c r="T33" s="695">
        <f>IF(Select2=1,Food!$W35,"")</f>
        <v>1.0225312743003863</v>
      </c>
      <c r="U33" s="696">
        <f>IF(Select2=1,Paper!$W35,"")</f>
        <v>0.47310155183545444</v>
      </c>
      <c r="V33" s="687">
        <f>IF(Select2=1,Nappies!$W35,"")</f>
        <v>0</v>
      </c>
      <c r="W33" s="696">
        <f>IF(Select2=1,Garden!$W35,"")</f>
        <v>0</v>
      </c>
      <c r="X33" s="687">
        <f>IF(Select2=1,Wood!$W35,"")</f>
        <v>0.24197234675095239</v>
      </c>
      <c r="Y33" s="696">
        <f>IF(Select2=1,Textiles!$W35,"")</f>
        <v>5.9412753021196592E-2</v>
      </c>
      <c r="Z33" s="689">
        <f>Sludge!W35</f>
        <v>0</v>
      </c>
      <c r="AA33" s="689" t="str">
        <f>IF(Select2=2,MSW!$W35,"")</f>
        <v/>
      </c>
      <c r="AB33" s="697">
        <f>Industry!$W35</f>
        <v>0</v>
      </c>
      <c r="AC33" s="698">
        <f t="shared" si="0"/>
        <v>1.7970179259079897</v>
      </c>
      <c r="AD33" s="699">
        <f>Recovery_OX!R28</f>
        <v>0</v>
      </c>
      <c r="AE33" s="650"/>
      <c r="AF33" s="701">
        <f>(AC33-AD33)*(1-Recovery_OX!U28)</f>
        <v>1.7970179259079897</v>
      </c>
    </row>
    <row r="34" spans="2:32">
      <c r="B34" s="694">
        <f t="shared" si="1"/>
        <v>2017</v>
      </c>
      <c r="C34" s="783">
        <f>IF(Select2=1,Food!$K36,"")</f>
        <v>1.5723020481796466</v>
      </c>
      <c r="D34" s="784">
        <f>IF(Select2=1,Paper!$K36,"")</f>
        <v>0.24226824623555768</v>
      </c>
      <c r="E34" s="776">
        <f>IF(Select2=1,Nappies!$K36,"")</f>
        <v>0.4800838883854005</v>
      </c>
      <c r="F34" s="784">
        <f>IF(Select2=1,Garden!$K36,"")</f>
        <v>0</v>
      </c>
      <c r="G34" s="776">
        <f>IF(Select2=1,Wood!$K36,"")</f>
        <v>0</v>
      </c>
      <c r="H34" s="784">
        <f>IF(Select2=1,Textiles!$K36,"")</f>
        <v>5.7360022262430845E-2</v>
      </c>
      <c r="I34" s="785">
        <f>Sludge!K36</f>
        <v>0</v>
      </c>
      <c r="J34" s="785" t="str">
        <f>IF(Select2=2,MSW!$K36,"")</f>
        <v/>
      </c>
      <c r="K34" s="785">
        <f>Industry!$K36</f>
        <v>0</v>
      </c>
      <c r="L34" s="786">
        <f t="shared" si="3"/>
        <v>2.3520142050630355</v>
      </c>
      <c r="M34" s="787">
        <f>Recovery_OX!C29</f>
        <v>0</v>
      </c>
      <c r="N34" s="781"/>
      <c r="O34" s="788">
        <f>(L34-M34)*(1-Recovery_OX!F29)</f>
        <v>2.3520142050630355</v>
      </c>
      <c r="P34" s="641"/>
      <c r="Q34" s="652"/>
      <c r="S34" s="694">
        <f t="shared" si="2"/>
        <v>2017</v>
      </c>
      <c r="T34" s="695">
        <f>IF(Select2=1,Food!$W36,"")</f>
        <v>1.0519416022611372</v>
      </c>
      <c r="U34" s="696">
        <f>IF(Select2=1,Paper!$W36,"")</f>
        <v>0.50055422775941671</v>
      </c>
      <c r="V34" s="687">
        <f>IF(Select2=1,Nappies!$W36,"")</f>
        <v>0</v>
      </c>
      <c r="W34" s="696">
        <f>IF(Select2=1,Garden!$W36,"")</f>
        <v>0</v>
      </c>
      <c r="X34" s="687">
        <f>IF(Select2=1,Wood!$W36,"")</f>
        <v>0.25859669923065498</v>
      </c>
      <c r="Y34" s="696">
        <f>IF(Select2=1,Textiles!$W36,"")</f>
        <v>6.286029836978721E-2</v>
      </c>
      <c r="Z34" s="689">
        <f>Sludge!W36</f>
        <v>0</v>
      </c>
      <c r="AA34" s="689" t="str">
        <f>IF(Select2=2,MSW!$W36,"")</f>
        <v/>
      </c>
      <c r="AB34" s="697">
        <f>Industry!$W36</f>
        <v>0</v>
      </c>
      <c r="AC34" s="698">
        <f t="shared" si="0"/>
        <v>1.8739528276209962</v>
      </c>
      <c r="AD34" s="699">
        <f>Recovery_OX!R29</f>
        <v>0</v>
      </c>
      <c r="AE34" s="650"/>
      <c r="AF34" s="701">
        <f>(AC34-AD34)*(1-Recovery_OX!U29)</f>
        <v>1.8739528276209962</v>
      </c>
    </row>
    <row r="35" spans="2:32">
      <c r="B35" s="694">
        <f t="shared" si="1"/>
        <v>2018</v>
      </c>
      <c r="C35" s="783">
        <f>IF(Select2=1,Food!$K37,"")</f>
        <v>1.5942358641830294</v>
      </c>
      <c r="D35" s="784">
        <f>IF(Select2=1,Paper!$K37,"")</f>
        <v>0.25426149791664765</v>
      </c>
      <c r="E35" s="776">
        <f>IF(Select2=1,Nappies!$K37,"")</f>
        <v>0.49449631717542269</v>
      </c>
      <c r="F35" s="784">
        <f>IF(Select2=1,Garden!$K37,"")</f>
        <v>0</v>
      </c>
      <c r="G35" s="776">
        <f>IF(Select2=1,Wood!$K37,"")</f>
        <v>0</v>
      </c>
      <c r="H35" s="784">
        <f>IF(Select2=1,Textiles!$K37,"")</f>
        <v>6.0199573850868805E-2</v>
      </c>
      <c r="I35" s="785">
        <f>Sludge!K37</f>
        <v>0</v>
      </c>
      <c r="J35" s="785" t="str">
        <f>IF(Select2=2,MSW!$K37,"")</f>
        <v/>
      </c>
      <c r="K35" s="785">
        <f>Industry!$K37</f>
        <v>0</v>
      </c>
      <c r="L35" s="786">
        <f t="shared" si="3"/>
        <v>2.4031932531259685</v>
      </c>
      <c r="M35" s="787">
        <f>Recovery_OX!C30</f>
        <v>0</v>
      </c>
      <c r="N35" s="781"/>
      <c r="O35" s="788">
        <f>(L35-M35)*(1-Recovery_OX!F30)</f>
        <v>2.4031932531259685</v>
      </c>
      <c r="P35" s="641"/>
      <c r="Q35" s="652"/>
      <c r="S35" s="694">
        <f t="shared" si="2"/>
        <v>2018</v>
      </c>
      <c r="T35" s="695">
        <f>IF(Select2=1,Food!$W37,"")</f>
        <v>1.066616323048414</v>
      </c>
      <c r="U35" s="696">
        <f>IF(Select2=1,Paper!$W37,"")</f>
        <v>0.52533367338150327</v>
      </c>
      <c r="V35" s="687">
        <f>IF(Select2=1,Nappies!$W37,"")</f>
        <v>0</v>
      </c>
      <c r="W35" s="696">
        <f>IF(Select2=1,Garden!$W37,"")</f>
        <v>0</v>
      </c>
      <c r="X35" s="687">
        <f>IF(Select2=1,Wood!$W37,"")</f>
        <v>0.27430624538860704</v>
      </c>
      <c r="Y35" s="696">
        <f>IF(Select2=1,Textiles!$W37,"")</f>
        <v>6.5972135726979478E-2</v>
      </c>
      <c r="Z35" s="689">
        <f>Sludge!W37</f>
        <v>0</v>
      </c>
      <c r="AA35" s="689" t="str">
        <f>IF(Select2=2,MSW!$W37,"")</f>
        <v/>
      </c>
      <c r="AB35" s="697">
        <f>Industry!$W37</f>
        <v>0</v>
      </c>
      <c r="AC35" s="698">
        <f t="shared" si="0"/>
        <v>1.9322283775455038</v>
      </c>
      <c r="AD35" s="699">
        <f>Recovery_OX!R30</f>
        <v>0</v>
      </c>
      <c r="AE35" s="650"/>
      <c r="AF35" s="701">
        <f>(AC35-AD35)*(1-Recovery_OX!U30)</f>
        <v>1.9322283775455038</v>
      </c>
    </row>
    <row r="36" spans="2:32">
      <c r="B36" s="694">
        <f t="shared" si="1"/>
        <v>2019</v>
      </c>
      <c r="C36" s="783">
        <f>IF(Select2=1,Food!$K38,"")</f>
        <v>1.6362162879307987</v>
      </c>
      <c r="D36" s="784">
        <f>IF(Select2=1,Paper!$K38,"")</f>
        <v>0.2668763588519481</v>
      </c>
      <c r="E36" s="776">
        <f>IF(Select2=1,Nappies!$K38,"")</f>
        <v>0.51117248648955615</v>
      </c>
      <c r="F36" s="784">
        <f>IF(Select2=1,Garden!$K38,"")</f>
        <v>0</v>
      </c>
      <c r="G36" s="776">
        <f>IF(Select2=1,Wood!$K38,"")</f>
        <v>0</v>
      </c>
      <c r="H36" s="784">
        <f>IF(Select2=1,Textiles!$K38,"")</f>
        <v>6.318629916600875E-2</v>
      </c>
      <c r="I36" s="785">
        <f>Sludge!K38</f>
        <v>0</v>
      </c>
      <c r="J36" s="785" t="str">
        <f>IF(Select2=2,MSW!$K38,"")</f>
        <v/>
      </c>
      <c r="K36" s="785">
        <f>Industry!$K38</f>
        <v>0</v>
      </c>
      <c r="L36" s="786">
        <f t="shared" si="3"/>
        <v>2.4774514324383117</v>
      </c>
      <c r="M36" s="787">
        <f>Recovery_OX!C31</f>
        <v>0</v>
      </c>
      <c r="N36" s="781"/>
      <c r="O36" s="788">
        <f>(L36-M36)*(1-Recovery_OX!F31)</f>
        <v>2.4774514324383117</v>
      </c>
      <c r="P36" s="641"/>
      <c r="Q36" s="652"/>
      <c r="S36" s="694">
        <f t="shared" si="2"/>
        <v>2019</v>
      </c>
      <c r="T36" s="695">
        <f>IF(Select2=1,Food!$W38,"")</f>
        <v>1.0947031364389821</v>
      </c>
      <c r="U36" s="696">
        <f>IF(Select2=1,Paper!$W38,"")</f>
        <v>0.55139743564452071</v>
      </c>
      <c r="V36" s="687">
        <f>IF(Select2=1,Nappies!$W38,"")</f>
        <v>0</v>
      </c>
      <c r="W36" s="696">
        <f>IF(Select2=1,Garden!$W38,"")</f>
        <v>0</v>
      </c>
      <c r="X36" s="687">
        <f>IF(Select2=1,Wood!$W38,"")</f>
        <v>0.2907176490164648</v>
      </c>
      <c r="Y36" s="696">
        <f>IF(Select2=1,Textiles!$W38,"")</f>
        <v>6.9245259360009567E-2</v>
      </c>
      <c r="Z36" s="689">
        <f>Sludge!W38</f>
        <v>0</v>
      </c>
      <c r="AA36" s="689" t="str">
        <f>IF(Select2=2,MSW!$W38,"")</f>
        <v/>
      </c>
      <c r="AB36" s="697">
        <f>Industry!$W38</f>
        <v>0</v>
      </c>
      <c r="AC36" s="698">
        <f t="shared" si="0"/>
        <v>2.0060634804599773</v>
      </c>
      <c r="AD36" s="699">
        <f>Recovery_OX!R31</f>
        <v>0</v>
      </c>
      <c r="AE36" s="650"/>
      <c r="AF36" s="701">
        <f>(AC36-AD36)*(1-Recovery_OX!U31)</f>
        <v>2.0060634804599773</v>
      </c>
    </row>
    <row r="37" spans="2:32">
      <c r="B37" s="694">
        <f t="shared" si="1"/>
        <v>2020</v>
      </c>
      <c r="C37" s="783">
        <f>IF(Select2=1,Food!$K39,"")</f>
        <v>1.6924944673021773</v>
      </c>
      <c r="D37" s="784">
        <f>IF(Select2=1,Paper!$K39,"")</f>
        <v>0.28011597121855381</v>
      </c>
      <c r="E37" s="776">
        <f>IF(Select2=1,Nappies!$K39,"")</f>
        <v>0.52990091970646014</v>
      </c>
      <c r="F37" s="784">
        <f>IF(Select2=1,Garden!$K39,"")</f>
        <v>0</v>
      </c>
      <c r="G37" s="776">
        <f>IF(Select2=1,Wood!$K39,"")</f>
        <v>0</v>
      </c>
      <c r="H37" s="784">
        <f>IF(Select2=1,Textiles!$K39,"")</f>
        <v>6.6320942157381491E-2</v>
      </c>
      <c r="I37" s="785">
        <f>Sludge!K39</f>
        <v>0</v>
      </c>
      <c r="J37" s="785" t="str">
        <f>IF(Select2=2,MSW!$K39,"")</f>
        <v/>
      </c>
      <c r="K37" s="785">
        <f>Industry!$K39</f>
        <v>0</v>
      </c>
      <c r="L37" s="786">
        <f t="shared" si="3"/>
        <v>2.5688323003845728</v>
      </c>
      <c r="M37" s="787">
        <f>Recovery_OX!C32</f>
        <v>0</v>
      </c>
      <c r="N37" s="781"/>
      <c r="O37" s="788">
        <f>(L37-M37)*(1-Recovery_OX!F32)</f>
        <v>2.5688323003845728</v>
      </c>
      <c r="P37" s="641"/>
      <c r="Q37" s="652"/>
      <c r="S37" s="694">
        <f t="shared" si="2"/>
        <v>2020</v>
      </c>
      <c r="T37" s="695">
        <f>IF(Select2=1,Food!$W39,"")</f>
        <v>1.1323557988194763</v>
      </c>
      <c r="U37" s="696">
        <f>IF(Select2=1,Paper!$W39,"")</f>
        <v>0.57875200664990434</v>
      </c>
      <c r="V37" s="687">
        <f>IF(Select2=1,Nappies!$W39,"")</f>
        <v>0</v>
      </c>
      <c r="W37" s="696">
        <f>IF(Select2=1,Garden!$W39,"")</f>
        <v>0</v>
      </c>
      <c r="X37" s="687">
        <f>IF(Select2=1,Wood!$W39,"")</f>
        <v>0.30784593803803328</v>
      </c>
      <c r="Y37" s="696">
        <f>IF(Select2=1,Textiles!$W39,"")</f>
        <v>7.2680484556034486E-2</v>
      </c>
      <c r="Z37" s="689">
        <f>Sludge!W39</f>
        <v>0</v>
      </c>
      <c r="AA37" s="689" t="str">
        <f>IF(Select2=2,MSW!$W39,"")</f>
        <v/>
      </c>
      <c r="AB37" s="697">
        <f>Industry!$W39</f>
        <v>0</v>
      </c>
      <c r="AC37" s="698">
        <f t="shared" si="0"/>
        <v>2.0916342280634486</v>
      </c>
      <c r="AD37" s="699">
        <f>Recovery_OX!R32</f>
        <v>0</v>
      </c>
      <c r="AE37" s="650"/>
      <c r="AF37" s="701">
        <f>(AC37-AD37)*(1-Recovery_OX!U32)</f>
        <v>2.0916342280634486</v>
      </c>
    </row>
    <row r="38" spans="2:32">
      <c r="B38" s="694">
        <f t="shared" si="1"/>
        <v>2021</v>
      </c>
      <c r="C38" s="783">
        <f>IF(Select2=1,Food!$K40,"")</f>
        <v>1.7592274748383181</v>
      </c>
      <c r="D38" s="784">
        <f>IF(Select2=1,Paper!$K40,"")</f>
        <v>0.2939838236741309</v>
      </c>
      <c r="E38" s="776">
        <f>IF(Select2=1,Nappies!$K40,"")</f>
        <v>0.55050496387040315</v>
      </c>
      <c r="F38" s="784">
        <f>IF(Select2=1,Garden!$K40,"")</f>
        <v>0</v>
      </c>
      <c r="G38" s="776">
        <f>IF(Select2=1,Wood!$K40,"")</f>
        <v>0</v>
      </c>
      <c r="H38" s="784">
        <f>IF(Select2=1,Textiles!$K40,"")</f>
        <v>6.9604328808104923E-2</v>
      </c>
      <c r="I38" s="785">
        <f>Sludge!K40</f>
        <v>0</v>
      </c>
      <c r="J38" s="785" t="str">
        <f>IF(Select2=2,MSW!$K40,"")</f>
        <v/>
      </c>
      <c r="K38" s="785">
        <f>Industry!$K40</f>
        <v>0</v>
      </c>
      <c r="L38" s="786">
        <f t="shared" si="3"/>
        <v>2.673320591190957</v>
      </c>
      <c r="M38" s="787">
        <f>Recovery_OX!C33</f>
        <v>0.1221552028045214</v>
      </c>
      <c r="N38" s="781"/>
      <c r="O38" s="788">
        <f>(L38-M38)*(1-Recovery_OX!F33)</f>
        <v>2.5511653883864356</v>
      </c>
      <c r="P38" s="641"/>
      <c r="Q38" s="652"/>
      <c r="S38" s="694">
        <f t="shared" si="2"/>
        <v>2021</v>
      </c>
      <c r="T38" s="695">
        <f>IF(Select2=1,Food!$W40,"")</f>
        <v>1.1770032168855828</v>
      </c>
      <c r="U38" s="696">
        <f>IF(Select2=1,Paper!$W40,"")</f>
        <v>0.60740459436803884</v>
      </c>
      <c r="V38" s="687">
        <f>IF(Select2=1,Nappies!$W40,"")</f>
        <v>0</v>
      </c>
      <c r="W38" s="696">
        <f>IF(Select2=1,Garden!$W40,"")</f>
        <v>0</v>
      </c>
      <c r="X38" s="687">
        <f>IF(Select2=1,Wood!$W40,"")</f>
        <v>0.32570610817785617</v>
      </c>
      <c r="Y38" s="696">
        <f>IF(Select2=1,Textiles!$W40,"")</f>
        <v>7.6278716502032773E-2</v>
      </c>
      <c r="Z38" s="689">
        <f>Sludge!W40</f>
        <v>0</v>
      </c>
      <c r="AA38" s="689" t="str">
        <f>IF(Select2=2,MSW!$W40,"")</f>
        <v/>
      </c>
      <c r="AB38" s="697">
        <f>Industry!$W40</f>
        <v>0</v>
      </c>
      <c r="AC38" s="698">
        <f t="shared" si="0"/>
        <v>2.1863926359335104</v>
      </c>
      <c r="AD38" s="699">
        <f>Recovery_OX!R33</f>
        <v>0</v>
      </c>
      <c r="AE38" s="650"/>
      <c r="AF38" s="701">
        <f>(AC38-AD38)*(1-Recovery_OX!U33)</f>
        <v>2.1863926359335104</v>
      </c>
    </row>
    <row r="39" spans="2:32">
      <c r="B39" s="694">
        <f t="shared" si="1"/>
        <v>2022</v>
      </c>
      <c r="C39" s="783">
        <f>IF(Select2=1,Food!$K41,"")</f>
        <v>1.8338486430710534</v>
      </c>
      <c r="D39" s="784">
        <f>IF(Select2=1,Paper!$K41,"")</f>
        <v>0.30848365864136418</v>
      </c>
      <c r="E39" s="776">
        <f>IF(Select2=1,Nappies!$K41,"")</f>
        <v>0.5728371270289625</v>
      </c>
      <c r="F39" s="784">
        <f>IF(Select2=1,Garden!$K41,"")</f>
        <v>0</v>
      </c>
      <c r="G39" s="776">
        <f>IF(Select2=1,Wood!$K41,"")</f>
        <v>0</v>
      </c>
      <c r="H39" s="784">
        <f>IF(Select2=1,Textiles!$K41,"")</f>
        <v>7.303734518332318E-2</v>
      </c>
      <c r="I39" s="785">
        <f>Sludge!K41</f>
        <v>0</v>
      </c>
      <c r="J39" s="785" t="str">
        <f>IF(Select2=2,MSW!$K41,"")</f>
        <v/>
      </c>
      <c r="K39" s="785">
        <f>Industry!$K41</f>
        <v>0</v>
      </c>
      <c r="L39" s="786">
        <f t="shared" si="3"/>
        <v>2.7882067739247027</v>
      </c>
      <c r="M39" s="787">
        <f>Recovery_OX!C34</f>
        <v>0.12789840957675805</v>
      </c>
      <c r="N39" s="781"/>
      <c r="O39" s="788">
        <f>(L39-M39)*(1-Recovery_OX!F34)</f>
        <v>2.6603083643479448</v>
      </c>
      <c r="P39" s="641"/>
      <c r="Q39" s="652"/>
      <c r="S39" s="694">
        <f t="shared" si="2"/>
        <v>2022</v>
      </c>
      <c r="T39" s="695">
        <f>IF(Select2=1,Food!$W41,"")</f>
        <v>1.2269281733303212</v>
      </c>
      <c r="U39" s="696">
        <f>IF(Select2=1,Paper!$W41,"")</f>
        <v>0.63736293107719844</v>
      </c>
      <c r="V39" s="687">
        <f>IF(Select2=1,Nappies!$W41,"")</f>
        <v>0</v>
      </c>
      <c r="W39" s="696">
        <f>IF(Select2=1,Garden!$W41,"")</f>
        <v>0</v>
      </c>
      <c r="X39" s="687">
        <f>IF(Select2=1,Wood!$W41,"")</f>
        <v>0.34431306398023043</v>
      </c>
      <c r="Y39" s="696">
        <f>IF(Select2=1,Textiles!$W41,"")</f>
        <v>8.0040926228299336E-2</v>
      </c>
      <c r="Z39" s="689">
        <f>Sludge!W41</f>
        <v>0</v>
      </c>
      <c r="AA39" s="689" t="str">
        <f>IF(Select2=2,MSW!$W41,"")</f>
        <v/>
      </c>
      <c r="AB39" s="697">
        <f>Industry!$W41</f>
        <v>0</v>
      </c>
      <c r="AC39" s="698">
        <f t="shared" si="0"/>
        <v>2.2886450946160495</v>
      </c>
      <c r="AD39" s="699">
        <f>Recovery_OX!R34</f>
        <v>0</v>
      </c>
      <c r="AE39" s="650"/>
      <c r="AF39" s="701">
        <f>(AC39-AD39)*(1-Recovery_OX!U34)</f>
        <v>2.2886450946160495</v>
      </c>
    </row>
    <row r="40" spans="2:32">
      <c r="B40" s="694">
        <f t="shared" si="1"/>
        <v>2023</v>
      </c>
      <c r="C40" s="783">
        <f>IF(Select2=1,Food!$K42,"")</f>
        <v>1.9146453057312334</v>
      </c>
      <c r="D40" s="784">
        <f>IF(Select2=1,Paper!$K42,"")</f>
        <v>0.32361937630638254</v>
      </c>
      <c r="E40" s="776">
        <f>IF(Select2=1,Nappies!$K42,"")</f>
        <v>0.59677427071666767</v>
      </c>
      <c r="F40" s="784">
        <f>IF(Select2=1,Garden!$K42,"")</f>
        <v>0</v>
      </c>
      <c r="G40" s="776">
        <f>IF(Select2=1,Wood!$K42,"")</f>
        <v>0</v>
      </c>
      <c r="H40" s="784">
        <f>IF(Select2=1,Textiles!$K42,"")</f>
        <v>7.6620914700639059E-2</v>
      </c>
      <c r="I40" s="785">
        <f>Sludge!K42</f>
        <v>0</v>
      </c>
      <c r="J40" s="785" t="str">
        <f>IF(Select2=2,MSW!$K42,"")</f>
        <v/>
      </c>
      <c r="K40" s="785">
        <f>Industry!$K42</f>
        <v>0</v>
      </c>
      <c r="L40" s="786">
        <f t="shared" si="3"/>
        <v>2.9116598674549223</v>
      </c>
      <c r="M40" s="787">
        <f>Recovery_OX!C35</f>
        <v>0.13380844975168413</v>
      </c>
      <c r="N40" s="781"/>
      <c r="O40" s="788">
        <f>(L40-M40)*(1-Recovery_OX!F35)</f>
        <v>2.7778514177032383</v>
      </c>
      <c r="P40" s="641"/>
      <c r="Q40" s="652"/>
      <c r="S40" s="694">
        <f t="shared" si="2"/>
        <v>2023</v>
      </c>
      <c r="T40" s="695">
        <f>IF(Select2=1,Food!$W42,"")</f>
        <v>1.280984816501717</v>
      </c>
      <c r="U40" s="696">
        <f>IF(Select2=1,Paper!$W42,"")</f>
        <v>0.66863507501318686</v>
      </c>
      <c r="V40" s="687">
        <f>IF(Select2=1,Nappies!$W42,"")</f>
        <v>0</v>
      </c>
      <c r="W40" s="696">
        <f>IF(Select2=1,Garden!$W42,"")</f>
        <v>0</v>
      </c>
      <c r="X40" s="687">
        <f>IF(Select2=1,Wood!$W42,"")</f>
        <v>0.3636815535716092</v>
      </c>
      <c r="Y40" s="696">
        <f>IF(Select2=1,Textiles!$W42,"")</f>
        <v>8.3968125699330459E-2</v>
      </c>
      <c r="Z40" s="689">
        <f>Sludge!W42</f>
        <v>0</v>
      </c>
      <c r="AA40" s="689" t="str">
        <f>IF(Select2=2,MSW!$W42,"")</f>
        <v/>
      </c>
      <c r="AB40" s="697">
        <f>Industry!$W42</f>
        <v>0</v>
      </c>
      <c r="AC40" s="698">
        <f t="shared" si="0"/>
        <v>2.3972695707858436</v>
      </c>
      <c r="AD40" s="699">
        <f>Recovery_OX!R35</f>
        <v>0</v>
      </c>
      <c r="AE40" s="650"/>
      <c r="AF40" s="701">
        <f>(AC40-AD40)*(1-Recovery_OX!U35)</f>
        <v>2.3972695707858436</v>
      </c>
    </row>
    <row r="41" spans="2:32">
      <c r="B41" s="694">
        <f t="shared" si="1"/>
        <v>2024</v>
      </c>
      <c r="C41" s="783">
        <f>IF(Select2=1,Food!$K43,"")</f>
        <v>2.0004755500710623</v>
      </c>
      <c r="D41" s="784">
        <f>IF(Select2=1,Paper!$K43,"")</f>
        <v>0.33939493464984927</v>
      </c>
      <c r="E41" s="776">
        <f>IF(Select2=1,Nappies!$K43,"")</f>
        <v>0.62221352104626249</v>
      </c>
      <c r="F41" s="784">
        <f>IF(Select2=1,Garden!$K43,"")</f>
        <v>0</v>
      </c>
      <c r="G41" s="776">
        <f>IF(Select2=1,Wood!$K43,"")</f>
        <v>0</v>
      </c>
      <c r="H41" s="784">
        <f>IF(Select2=1,Textiles!$K43,"")</f>
        <v>8.0355974461230634E-2</v>
      </c>
      <c r="I41" s="785">
        <f>Sludge!K43</f>
        <v>0</v>
      </c>
      <c r="J41" s="785" t="str">
        <f>IF(Select2=2,MSW!$K43,"")</f>
        <v/>
      </c>
      <c r="K41" s="785">
        <f>Industry!$K43</f>
        <v>0</v>
      </c>
      <c r="L41" s="786">
        <f t="shared" si="3"/>
        <v>3.042439980228405</v>
      </c>
      <c r="M41" s="787">
        <f>Recovery_OX!C36</f>
        <v>0.13988610771743171</v>
      </c>
      <c r="N41" s="781"/>
      <c r="O41" s="788">
        <f>(L41-M41)*(1-Recovery_OX!F36)</f>
        <v>2.9025538725109734</v>
      </c>
      <c r="P41" s="641"/>
      <c r="Q41" s="652"/>
      <c r="S41" s="694">
        <f t="shared" si="2"/>
        <v>2024</v>
      </c>
      <c r="T41" s="695">
        <f>IF(Select2=1,Food!$W43,"")</f>
        <v>1.3384091548200683</v>
      </c>
      <c r="U41" s="696">
        <f>IF(Select2=1,Paper!$W43,"")</f>
        <v>0.70122920382200227</v>
      </c>
      <c r="V41" s="687">
        <f>IF(Select2=1,Nappies!$W43,"")</f>
        <v>0</v>
      </c>
      <c r="W41" s="696">
        <f>IF(Select2=1,Garden!$W43,"")</f>
        <v>0</v>
      </c>
      <c r="X41" s="687">
        <f>IF(Select2=1,Wood!$W43,"")</f>
        <v>0.38382609659810957</v>
      </c>
      <c r="Y41" s="696">
        <f>IF(Select2=1,Textiles!$W43,"")</f>
        <v>8.8061341875321247E-2</v>
      </c>
      <c r="Z41" s="689">
        <f>Sludge!W43</f>
        <v>0</v>
      </c>
      <c r="AA41" s="689" t="str">
        <f>IF(Select2=2,MSW!$W43,"")</f>
        <v/>
      </c>
      <c r="AB41" s="697">
        <f>Industry!$W43</f>
        <v>0</v>
      </c>
      <c r="AC41" s="698">
        <f t="shared" si="0"/>
        <v>2.5115257971155014</v>
      </c>
      <c r="AD41" s="699">
        <f>Recovery_OX!R36</f>
        <v>0</v>
      </c>
      <c r="AE41" s="650"/>
      <c r="AF41" s="701">
        <f>(AC41-AD41)*(1-Recovery_OX!U36)</f>
        <v>2.5115257971155014</v>
      </c>
    </row>
    <row r="42" spans="2:32">
      <c r="B42" s="694">
        <f t="shared" si="1"/>
        <v>2025</v>
      </c>
      <c r="C42" s="783">
        <f>IF(Select2=1,Food!$K44,"")</f>
        <v>2.0905781324505091</v>
      </c>
      <c r="D42" s="784">
        <f>IF(Select2=1,Paper!$K44,"")</f>
        <v>0.35581424479840362</v>
      </c>
      <c r="E42" s="776">
        <f>IF(Select2=1,Nappies!$K44,"")</f>
        <v>0.64906878297199966</v>
      </c>
      <c r="F42" s="784">
        <f>IF(Select2=1,Garden!$K44,"")</f>
        <v>0</v>
      </c>
      <c r="G42" s="776">
        <f>IF(Select2=1,Wood!$K44,"")</f>
        <v>0</v>
      </c>
      <c r="H42" s="784">
        <f>IF(Select2=1,Textiles!$K44,"")</f>
        <v>8.4243450473002759E-2</v>
      </c>
      <c r="I42" s="785">
        <f>Sludge!K44</f>
        <v>0</v>
      </c>
      <c r="J42" s="785" t="str">
        <f>IF(Select2=2,MSW!$K44,"")</f>
        <v/>
      </c>
      <c r="K42" s="785">
        <f>Industry!$K44</f>
        <v>0</v>
      </c>
      <c r="L42" s="786">
        <f t="shared" si="3"/>
        <v>3.1797046106939151</v>
      </c>
      <c r="M42" s="787">
        <f>Recovery_OX!C37</f>
        <v>0.14613176543935794</v>
      </c>
      <c r="N42" s="781"/>
      <c r="O42" s="788">
        <f>(L42-M42)*(1-Recovery_OX!F37)</f>
        <v>3.0335728452545569</v>
      </c>
      <c r="P42" s="641"/>
      <c r="Q42" s="652"/>
      <c r="S42" s="694">
        <f t="shared" si="2"/>
        <v>2025</v>
      </c>
      <c r="T42" s="695">
        <f>IF(Select2=1,Food!$W44,"")</f>
        <v>1.3986918816573435</v>
      </c>
      <c r="U42" s="696">
        <f>IF(Select2=1,Paper!$W44,"")</f>
        <v>0.73515339834380877</v>
      </c>
      <c r="V42" s="687">
        <f>IF(Select2=1,Nappies!$W44,"")</f>
        <v>0</v>
      </c>
      <c r="W42" s="696">
        <f>IF(Select2=1,Garden!$W44,"")</f>
        <v>0</v>
      </c>
      <c r="X42" s="687">
        <f>IF(Select2=1,Wood!$W44,"")</f>
        <v>0.40476090472256404</v>
      </c>
      <c r="Y42" s="696">
        <f>IF(Select2=1,Textiles!$W44,"")</f>
        <v>9.2321589559455075E-2</v>
      </c>
      <c r="Z42" s="689">
        <f>Sludge!W44</f>
        <v>0</v>
      </c>
      <c r="AA42" s="689" t="str">
        <f>IF(Select2=2,MSW!$W44,"")</f>
        <v/>
      </c>
      <c r="AB42" s="697">
        <f>Industry!$W44</f>
        <v>0</v>
      </c>
      <c r="AC42" s="698">
        <f t="shared" si="0"/>
        <v>2.6309277742831711</v>
      </c>
      <c r="AD42" s="699">
        <f>Recovery_OX!R37</f>
        <v>0</v>
      </c>
      <c r="AE42" s="650"/>
      <c r="AF42" s="701">
        <f>(AC42-AD42)*(1-Recovery_OX!U37)</f>
        <v>2.6309277742831711</v>
      </c>
    </row>
    <row r="43" spans="2:32">
      <c r="B43" s="694">
        <f t="shared" si="1"/>
        <v>2026</v>
      </c>
      <c r="C43" s="783">
        <f>IF(Select2=1,Food!$K45,"")</f>
        <v>2.1844448228671358</v>
      </c>
      <c r="D43" s="784">
        <f>IF(Select2=1,Paper!$K45,"")</f>
        <v>0.37288106094891849</v>
      </c>
      <c r="E43" s="776">
        <f>IF(Select2=1,Nappies!$K45,"")</f>
        <v>0.67726776007310552</v>
      </c>
      <c r="F43" s="784">
        <f>IF(Select2=1,Garden!$K45,"")</f>
        <v>0</v>
      </c>
      <c r="G43" s="776">
        <f>IF(Select2=1,Wood!$K45,"")</f>
        <v>0</v>
      </c>
      <c r="H43" s="784">
        <f>IF(Select2=1,Textiles!$K45,"")</f>
        <v>8.8284231588785123E-2</v>
      </c>
      <c r="I43" s="785">
        <f>Sludge!K45</f>
        <v>0</v>
      </c>
      <c r="J43" s="785" t="str">
        <f>IF(Select2=2,MSW!$K45,"")</f>
        <v/>
      </c>
      <c r="K43" s="785">
        <f>Industry!$K45</f>
        <v>0</v>
      </c>
      <c r="L43" s="786">
        <f t="shared" si="3"/>
        <v>3.3228778754779449</v>
      </c>
      <c r="M43" s="787">
        <f>Recovery_OX!C38</f>
        <v>0.15254535393128832</v>
      </c>
      <c r="N43" s="781"/>
      <c r="O43" s="788">
        <f>(L43-M43)*(1-Recovery_OX!F38)</f>
        <v>3.1703325215466567</v>
      </c>
      <c r="P43" s="641"/>
      <c r="Q43" s="652"/>
      <c r="S43" s="694">
        <f t="shared" si="2"/>
        <v>2026</v>
      </c>
      <c r="T43" s="695">
        <f>IF(Select2=1,Food!$W45,"")</f>
        <v>1.4614929680199391</v>
      </c>
      <c r="U43" s="696">
        <f>IF(Select2=1,Paper!$W45,"")</f>
        <v>0.7704154151837157</v>
      </c>
      <c r="V43" s="687">
        <f>IF(Select2=1,Nappies!$W45,"")</f>
        <v>0</v>
      </c>
      <c r="W43" s="696">
        <f>IF(Select2=1,Garden!$W45,"")</f>
        <v>0</v>
      </c>
      <c r="X43" s="687">
        <f>IF(Select2=1,Wood!$W45,"")</f>
        <v>0.4264997940144204</v>
      </c>
      <c r="Y43" s="696">
        <f>IF(Select2=1,Textiles!$W45,"")</f>
        <v>9.6749842837024772E-2</v>
      </c>
      <c r="Z43" s="689">
        <f>Sludge!W45</f>
        <v>0</v>
      </c>
      <c r="AA43" s="689" t="str">
        <f>IF(Select2=2,MSW!$W45,"")</f>
        <v/>
      </c>
      <c r="AB43" s="697">
        <f>Industry!$W45</f>
        <v>0</v>
      </c>
      <c r="AC43" s="698">
        <f t="shared" si="0"/>
        <v>2.7551580200551</v>
      </c>
      <c r="AD43" s="699">
        <f>Recovery_OX!R38</f>
        <v>0</v>
      </c>
      <c r="AE43" s="650"/>
      <c r="AF43" s="701">
        <f>(AC43-AD43)*(1-Recovery_OX!U38)</f>
        <v>2.7551580200551</v>
      </c>
    </row>
    <row r="44" spans="2:32">
      <c r="B44" s="694">
        <f t="shared" si="1"/>
        <v>2027</v>
      </c>
      <c r="C44" s="783">
        <f>IF(Select2=1,Food!$K46,"")</f>
        <v>2.281734574880383</v>
      </c>
      <c r="D44" s="784">
        <f>IF(Select2=1,Paper!$K46,"")</f>
        <v>0.39059886407837424</v>
      </c>
      <c r="E44" s="776">
        <f>IF(Select2=1,Nappies!$K46,"")</f>
        <v>0.70674939718753871</v>
      </c>
      <c r="F44" s="784">
        <f>IF(Select2=1,Garden!$K46,"")</f>
        <v>0</v>
      </c>
      <c r="G44" s="776">
        <f>IF(Select2=1,Wood!$K46,"")</f>
        <v>0</v>
      </c>
      <c r="H44" s="784">
        <f>IF(Select2=1,Textiles!$K46,"")</f>
        <v>9.2479141973197634E-2</v>
      </c>
      <c r="I44" s="785">
        <f>Sludge!K46</f>
        <v>0</v>
      </c>
      <c r="J44" s="785" t="str">
        <f>IF(Select2=2,MSW!$K46,"")</f>
        <v/>
      </c>
      <c r="K44" s="785">
        <f>Industry!$K46</f>
        <v>0</v>
      </c>
      <c r="L44" s="786">
        <f t="shared" si="3"/>
        <v>3.4715619781194937</v>
      </c>
      <c r="M44" s="787">
        <f>Recovery_OX!C39</f>
        <v>0.15912630027875999</v>
      </c>
      <c r="N44" s="781"/>
      <c r="O44" s="788">
        <f>(L44-M44)*(1-Recovery_OX!F39)</f>
        <v>3.3124356778407336</v>
      </c>
      <c r="P44" s="641"/>
      <c r="Q44" s="652"/>
      <c r="S44" s="694">
        <f t="shared" si="2"/>
        <v>2027</v>
      </c>
      <c r="T44" s="695">
        <f>IF(Select2=1,Food!$W46,"")</f>
        <v>1.5265842383231822</v>
      </c>
      <c r="U44" s="696">
        <f>IF(Select2=1,Paper!$W46,"")</f>
        <v>0.80702244644292176</v>
      </c>
      <c r="V44" s="687">
        <f>IF(Select2=1,Nappies!$W46,"")</f>
        <v>0</v>
      </c>
      <c r="W44" s="696">
        <f>IF(Select2=1,Garden!$W46,"")</f>
        <v>0</v>
      </c>
      <c r="X44" s="687">
        <f>IF(Select2=1,Wood!$W46,"")</f>
        <v>0.44905608851050205</v>
      </c>
      <c r="Y44" s="696">
        <f>IF(Select2=1,Textiles!$W46,"")</f>
        <v>0.10134700490213439</v>
      </c>
      <c r="Z44" s="689">
        <f>Sludge!W46</f>
        <v>0</v>
      </c>
      <c r="AA44" s="689" t="str">
        <f>IF(Select2=2,MSW!$W46,"")</f>
        <v/>
      </c>
      <c r="AB44" s="697">
        <f>Industry!$W46</f>
        <v>0</v>
      </c>
      <c r="AC44" s="698">
        <f t="shared" si="0"/>
        <v>2.8840097781787404</v>
      </c>
      <c r="AD44" s="699">
        <f>Recovery_OX!R39</f>
        <v>0</v>
      </c>
      <c r="AE44" s="650"/>
      <c r="AF44" s="701">
        <f>(AC44-AD44)*(1-Recovery_OX!U39)</f>
        <v>2.8840097781787404</v>
      </c>
    </row>
    <row r="45" spans="2:32">
      <c r="B45" s="694">
        <f t="shared" si="1"/>
        <v>2028</v>
      </c>
      <c r="C45" s="783">
        <f>IF(Select2=1,Food!$K47,"")</f>
        <v>2.3822157081003401</v>
      </c>
      <c r="D45" s="784">
        <f>IF(Select2=1,Paper!$K47,"")</f>
        <v>0.40897073860779348</v>
      </c>
      <c r="E45" s="776">
        <f>IF(Select2=1,Nappies!$K47,"")</f>
        <v>0.73746167584269506</v>
      </c>
      <c r="F45" s="784">
        <f>IF(Select2=1,Garden!$K47,"")</f>
        <v>0</v>
      </c>
      <c r="G45" s="776">
        <f>IF(Select2=1,Wood!$K47,"")</f>
        <v>0</v>
      </c>
      <c r="H45" s="784">
        <f>IF(Select2=1,Textiles!$K47,"")</f>
        <v>9.6828911901302231E-2</v>
      </c>
      <c r="I45" s="785">
        <f>Sludge!K47</f>
        <v>0</v>
      </c>
      <c r="J45" s="785" t="str">
        <f>IF(Select2=2,MSW!$K47,"")</f>
        <v/>
      </c>
      <c r="K45" s="785">
        <f>Industry!$K47</f>
        <v>0</v>
      </c>
      <c r="L45" s="786">
        <f t="shared" si="3"/>
        <v>3.625477034452131</v>
      </c>
      <c r="M45" s="787">
        <f>Recovery_OX!C40</f>
        <v>0.16587346983922777</v>
      </c>
      <c r="N45" s="781"/>
      <c r="O45" s="788">
        <f>(L45-M45)*(1-Recovery_OX!F40)</f>
        <v>3.4596035646129031</v>
      </c>
      <c r="P45" s="641"/>
      <c r="Q45" s="652"/>
      <c r="S45" s="694">
        <f t="shared" si="2"/>
        <v>2028</v>
      </c>
      <c r="T45" s="695">
        <f>IF(Select2=1,Food!$W47,"")</f>
        <v>1.5938106878459011</v>
      </c>
      <c r="U45" s="696">
        <f>IF(Select2=1,Paper!$W47,"")</f>
        <v>0.84498086489213498</v>
      </c>
      <c r="V45" s="687">
        <f>IF(Select2=1,Nappies!$W47,"")</f>
        <v>0</v>
      </c>
      <c r="W45" s="696">
        <f>IF(Select2=1,Garden!$W47,"")</f>
        <v>0</v>
      </c>
      <c r="X45" s="687">
        <f>IF(Select2=1,Wood!$W47,"")</f>
        <v>0.47244251416486127</v>
      </c>
      <c r="Y45" s="696">
        <f>IF(Select2=1,Textiles!$W47,"")</f>
        <v>0.10611387605622163</v>
      </c>
      <c r="Z45" s="689">
        <f>Sludge!W47</f>
        <v>0</v>
      </c>
      <c r="AA45" s="689" t="str">
        <f>IF(Select2=2,MSW!$W47,"")</f>
        <v/>
      </c>
      <c r="AB45" s="697">
        <f>Industry!$W47</f>
        <v>0</v>
      </c>
      <c r="AC45" s="698">
        <f t="shared" si="0"/>
        <v>3.0173479429591188</v>
      </c>
      <c r="AD45" s="699">
        <f>Recovery_OX!R40</f>
        <v>0</v>
      </c>
      <c r="AE45" s="650"/>
      <c r="AF45" s="701">
        <f>(AC45-AD45)*(1-Recovery_OX!U40)</f>
        <v>3.0173479429591188</v>
      </c>
    </row>
    <row r="46" spans="2:32">
      <c r="B46" s="694">
        <f t="shared" si="1"/>
        <v>2029</v>
      </c>
      <c r="C46" s="783">
        <f>IF(Select2=1,Food!$K48,"")</f>
        <v>2.4857268422144081</v>
      </c>
      <c r="D46" s="784">
        <f>IF(Select2=1,Paper!$K48,"")</f>
        <v>0.42799924113936566</v>
      </c>
      <c r="E46" s="776">
        <f>IF(Select2=1,Nappies!$K48,"")</f>
        <v>0.76935970304871681</v>
      </c>
      <c r="F46" s="784">
        <f>IF(Select2=1,Garden!$K48,"")</f>
        <v>0</v>
      </c>
      <c r="G46" s="776">
        <f>IF(Select2=1,Wood!$K48,"")</f>
        <v>0</v>
      </c>
      <c r="H46" s="784">
        <f>IF(Select2=1,Textiles!$K48,"")</f>
        <v>0.10133414668048354</v>
      </c>
      <c r="I46" s="785">
        <f>Sludge!K48</f>
        <v>0</v>
      </c>
      <c r="J46" s="785" t="str">
        <f>IF(Select2=2,MSW!$K48,"")</f>
        <v/>
      </c>
      <c r="K46" s="785">
        <f>Industry!$K48</f>
        <v>0</v>
      </c>
      <c r="L46" s="786">
        <f t="shared" si="3"/>
        <v>3.7844199330829738</v>
      </c>
      <c r="M46" s="787">
        <f>Recovery_OX!C41</f>
        <v>0.17278510321362589</v>
      </c>
      <c r="N46" s="781"/>
      <c r="O46" s="788">
        <f>(L46-M46)*(1-Recovery_OX!F41)</f>
        <v>3.6116348298693479</v>
      </c>
      <c r="P46" s="641"/>
      <c r="Q46" s="652"/>
      <c r="S46" s="694">
        <f t="shared" si="2"/>
        <v>2029</v>
      </c>
      <c r="T46" s="695">
        <f>IF(Select2=1,Food!$W48,"")</f>
        <v>1.6630643458169545</v>
      </c>
      <c r="U46" s="696">
        <f>IF(Select2=1,Paper!$W48,"")</f>
        <v>0.88429595276728401</v>
      </c>
      <c r="V46" s="687">
        <f>IF(Select2=1,Nappies!$W48,"")</f>
        <v>0</v>
      </c>
      <c r="W46" s="696">
        <f>IF(Select2=1,Garden!$W48,"")</f>
        <v>0</v>
      </c>
      <c r="X46" s="687">
        <f>IF(Select2=1,Wood!$W48,"")</f>
        <v>0.49667108234132368</v>
      </c>
      <c r="Y46" s="696">
        <f>IF(Select2=1,Textiles!$W48,"")</f>
        <v>0.111051119649845</v>
      </c>
      <c r="Z46" s="689">
        <f>Sludge!W48</f>
        <v>0</v>
      </c>
      <c r="AA46" s="689" t="str">
        <f>IF(Select2=2,MSW!$W48,"")</f>
        <v/>
      </c>
      <c r="AB46" s="697">
        <f>Industry!$W48</f>
        <v>0</v>
      </c>
      <c r="AC46" s="698">
        <f t="shared" si="0"/>
        <v>3.1550825005754071</v>
      </c>
      <c r="AD46" s="699">
        <f>Recovery_OX!R41</f>
        <v>0</v>
      </c>
      <c r="AE46" s="650"/>
      <c r="AF46" s="701">
        <f>(AC46-AD46)*(1-Recovery_OX!U41)</f>
        <v>3.1550825005754071</v>
      </c>
    </row>
    <row r="47" spans="2:32">
      <c r="B47" s="694">
        <f t="shared" si="1"/>
        <v>2030</v>
      </c>
      <c r="C47" s="783">
        <f>IF(Select2=1,Food!$K49,"")</f>
        <v>2.5921503725265422</v>
      </c>
      <c r="D47" s="784">
        <f>IF(Select2=1,Paper!$K49,"")</f>
        <v>0.44768626033130082</v>
      </c>
      <c r="E47" s="776">
        <f>IF(Select2=1,Nappies!$K49,"")</f>
        <v>0.80240404295183165</v>
      </c>
      <c r="F47" s="784">
        <f>IF(Select2=1,Garden!$K49,"")</f>
        <v>0</v>
      </c>
      <c r="G47" s="776">
        <f>IF(Select2=1,Wood!$K49,"")</f>
        <v>0</v>
      </c>
      <c r="H47" s="784">
        <f>IF(Select2=1,Textiles!$K49,"")</f>
        <v>0.10599529347407669</v>
      </c>
      <c r="I47" s="785">
        <f>Sludge!K49</f>
        <v>0</v>
      </c>
      <c r="J47" s="785" t="str">
        <f>IF(Select2=2,MSW!$K49,"")</f>
        <v/>
      </c>
      <c r="K47" s="785">
        <f>Industry!$K49</f>
        <v>0</v>
      </c>
      <c r="L47" s="786">
        <f t="shared" si="3"/>
        <v>3.9482359692837514</v>
      </c>
      <c r="M47" s="787">
        <f>Recovery_OX!C42</f>
        <v>0.17998587199999999</v>
      </c>
      <c r="N47" s="781"/>
      <c r="O47" s="788">
        <f>(L47-M47)*(1-Recovery_OX!F42)</f>
        <v>3.7682500972837514</v>
      </c>
      <c r="P47" s="641"/>
      <c r="Q47" s="652"/>
      <c r="S47" s="694">
        <f t="shared" si="2"/>
        <v>2030</v>
      </c>
      <c r="T47" s="695">
        <f>IF(Select2=1,Food!$W49,"")</f>
        <v>1.7342665293442523</v>
      </c>
      <c r="U47" s="696">
        <f>IF(Select2=1,Paper!$W49,"")</f>
        <v>0.92497161225475344</v>
      </c>
      <c r="V47" s="687">
        <f>IF(Select2=1,Nappies!$W49,"")</f>
        <v>0</v>
      </c>
      <c r="W47" s="696">
        <f>IF(Select2=1,Garden!$W49,"")</f>
        <v>0</v>
      </c>
      <c r="X47" s="687">
        <f>IF(Select2=1,Wood!$W49,"")</f>
        <v>0.52175296193245546</v>
      </c>
      <c r="Y47" s="696">
        <f>IF(Select2=1,Textiles!$W49,"")</f>
        <v>0.11615922572501558</v>
      </c>
      <c r="Z47" s="689">
        <f>Sludge!W49</f>
        <v>0</v>
      </c>
      <c r="AA47" s="689" t="str">
        <f>IF(Select2=2,MSW!$W49,"")</f>
        <v/>
      </c>
      <c r="AB47" s="697">
        <f>Industry!$W49</f>
        <v>0</v>
      </c>
      <c r="AC47" s="698">
        <f t="shared" si="0"/>
        <v>3.297150329256477</v>
      </c>
      <c r="AD47" s="699">
        <f>Recovery_OX!R42</f>
        <v>0</v>
      </c>
      <c r="AE47" s="650"/>
      <c r="AF47" s="701">
        <f>(AC47-AD47)*(1-Recovery_OX!U42)</f>
        <v>3.297150329256477</v>
      </c>
    </row>
    <row r="48" spans="2:32">
      <c r="B48" s="694">
        <f t="shared" si="1"/>
        <v>2031</v>
      </c>
      <c r="C48" s="695">
        <f>IF(Select2=1,Food!$K50,"")</f>
        <v>2.7020755542681933</v>
      </c>
      <c r="D48" s="696">
        <f>IF(Select2=1,Paper!$K50,"")</f>
        <v>0.46806864023873318</v>
      </c>
      <c r="E48" s="687">
        <f>IF(Select2=1,Nappies!$K50,"")</f>
        <v>0.83667205331205852</v>
      </c>
      <c r="F48" s="696">
        <f>IF(Select2=1,Garden!$K50,"")</f>
        <v>0</v>
      </c>
      <c r="G48" s="687">
        <f>IF(Select2=1,Wood!$K50,"")</f>
        <v>0</v>
      </c>
      <c r="H48" s="696">
        <f>IF(Select2=1,Textiles!$K50,"")</f>
        <v>0.11082107557064949</v>
      </c>
      <c r="I48" s="697">
        <f>Sludge!K50</f>
        <v>0</v>
      </c>
      <c r="J48" s="697" t="str">
        <f>IF(Select2=2,MSW!$K50,"")</f>
        <v/>
      </c>
      <c r="K48" s="697">
        <f>Industry!$K50</f>
        <v>0</v>
      </c>
      <c r="L48" s="698">
        <f t="shared" si="3"/>
        <v>4.1176373233896353</v>
      </c>
      <c r="M48" s="699">
        <f>Recovery_OX!C43</f>
        <v>0</v>
      </c>
      <c r="N48" s="650"/>
      <c r="O48" s="700">
        <f>(L48-M48)*(1-Recovery_OX!F43)</f>
        <v>4.1176373233896353</v>
      </c>
      <c r="P48" s="641"/>
      <c r="Q48" s="652"/>
      <c r="S48" s="694">
        <f t="shared" si="2"/>
        <v>2031</v>
      </c>
      <c r="T48" s="695">
        <f>IF(Select2=1,Food!$W50,"")</f>
        <v>1.8078114769858566</v>
      </c>
      <c r="U48" s="696">
        <f>IF(Select2=1,Paper!$W50,"")</f>
        <v>0.96708396743539904</v>
      </c>
      <c r="V48" s="687">
        <f>IF(Select2=1,Nappies!$W50,"")</f>
        <v>0</v>
      </c>
      <c r="W48" s="696">
        <f>IF(Select2=1,Garden!$W50,"")</f>
        <v>0</v>
      </c>
      <c r="X48" s="687">
        <f>IF(Select2=1,Wood!$W50,"")</f>
        <v>0.54772936123808036</v>
      </c>
      <c r="Y48" s="696">
        <f>IF(Select2=1,Textiles!$W50,"")</f>
        <v>0.12144775405002685</v>
      </c>
      <c r="Z48" s="689">
        <f>Sludge!W50</f>
        <v>0</v>
      </c>
      <c r="AA48" s="689" t="str">
        <f>IF(Select2=2,MSW!$W50,"")</f>
        <v/>
      </c>
      <c r="AB48" s="697">
        <f>Industry!$W50</f>
        <v>0</v>
      </c>
      <c r="AC48" s="698">
        <f t="shared" si="0"/>
        <v>3.4440725597093627</v>
      </c>
      <c r="AD48" s="699">
        <f>Recovery_OX!R43</f>
        <v>0</v>
      </c>
      <c r="AE48" s="650"/>
      <c r="AF48" s="701">
        <f>(AC48-AD48)*(1-Recovery_OX!U43)</f>
        <v>3.4440725597093627</v>
      </c>
    </row>
    <row r="49" spans="2:32">
      <c r="B49" s="694">
        <f t="shared" si="1"/>
        <v>2032</v>
      </c>
      <c r="C49" s="695">
        <f>IF(Select2=1,Food!$K51,"")</f>
        <v>1.8112554099288309</v>
      </c>
      <c r="D49" s="696">
        <f>IF(Select2=1,Paper!$K51,"")</f>
        <v>0.43642430745037553</v>
      </c>
      <c r="E49" s="687">
        <f>IF(Select2=1,Nappies!$K51,"")</f>
        <v>0.70587077440883761</v>
      </c>
      <c r="F49" s="696">
        <f>IF(Select2=1,Garden!$K51,"")</f>
        <v>0</v>
      </c>
      <c r="G49" s="687">
        <f>IF(Select2=1,Wood!$K51,"")</f>
        <v>0</v>
      </c>
      <c r="H49" s="696">
        <f>IF(Select2=1,Textiles!$K51,"")</f>
        <v>0.10332888597740365</v>
      </c>
      <c r="I49" s="697">
        <f>Sludge!K51</f>
        <v>0</v>
      </c>
      <c r="J49" s="697" t="str">
        <f>IF(Select2=2,MSW!$K51,"")</f>
        <v/>
      </c>
      <c r="K49" s="697">
        <f>Industry!$K51</f>
        <v>0</v>
      </c>
      <c r="L49" s="698">
        <f t="shared" si="3"/>
        <v>3.0568793777654477</v>
      </c>
      <c r="M49" s="699">
        <f>Recovery_OX!C44</f>
        <v>0</v>
      </c>
      <c r="N49" s="650"/>
      <c r="O49" s="700">
        <f>(L49-M49)*(1-Recovery_OX!F44)</f>
        <v>3.0568793777654477</v>
      </c>
      <c r="P49" s="641"/>
      <c r="Q49" s="652"/>
      <c r="S49" s="694">
        <f t="shared" si="2"/>
        <v>2032</v>
      </c>
      <c r="T49" s="695">
        <f>IF(Select2=1,Food!$W51,"")</f>
        <v>1.2118122724769165</v>
      </c>
      <c r="U49" s="696">
        <f>IF(Select2=1,Paper!$W51,"")</f>
        <v>0.90170311456689123</v>
      </c>
      <c r="V49" s="687">
        <f>IF(Select2=1,Nappies!$W51,"")</f>
        <v>0</v>
      </c>
      <c r="W49" s="696">
        <f>IF(Select2=1,Garden!$W51,"")</f>
        <v>0</v>
      </c>
      <c r="X49" s="687">
        <f>IF(Select2=1,Wood!$W51,"")</f>
        <v>0.52889043785478751</v>
      </c>
      <c r="Y49" s="696">
        <f>IF(Select2=1,Textiles!$W51,"")</f>
        <v>0.11323713531770264</v>
      </c>
      <c r="Z49" s="689">
        <f>Sludge!W51</f>
        <v>0</v>
      </c>
      <c r="AA49" s="689" t="str">
        <f>IF(Select2=2,MSW!$W51,"")</f>
        <v/>
      </c>
      <c r="AB49" s="697">
        <f>Industry!$W51</f>
        <v>0</v>
      </c>
      <c r="AC49" s="698">
        <f t="shared" ref="AC49:AC80" si="4">SUM(T49:AA49)</f>
        <v>2.755642960216298</v>
      </c>
      <c r="AD49" s="699">
        <f>Recovery_OX!R44</f>
        <v>0</v>
      </c>
      <c r="AE49" s="650"/>
      <c r="AF49" s="701">
        <f>(AC49-AD49)*(1-Recovery_OX!U44)</f>
        <v>2.755642960216298</v>
      </c>
    </row>
    <row r="50" spans="2:32">
      <c r="B50" s="694">
        <f t="shared" si="1"/>
        <v>2033</v>
      </c>
      <c r="C50" s="695">
        <f>IF(Select2=1,Food!$K52,"")</f>
        <v>1.2141208097657947</v>
      </c>
      <c r="D50" s="696">
        <f>IF(Select2=1,Paper!$K52,"")</f>
        <v>0.40691932712346357</v>
      </c>
      <c r="E50" s="687">
        <f>IF(Select2=1,Nappies!$K52,"")</f>
        <v>0.59551833743237936</v>
      </c>
      <c r="F50" s="696">
        <f>IF(Select2=1,Garden!$K52,"")</f>
        <v>0</v>
      </c>
      <c r="G50" s="687">
        <f>IF(Select2=1,Wood!$K52,"")</f>
        <v>0</v>
      </c>
      <c r="H50" s="696">
        <f>IF(Select2=1,Textiles!$K52,"")</f>
        <v>9.6343214703097549E-2</v>
      </c>
      <c r="I50" s="697">
        <f>Sludge!K52</f>
        <v>0</v>
      </c>
      <c r="J50" s="697" t="str">
        <f>IF(Select2=2,MSW!$K52,"")</f>
        <v/>
      </c>
      <c r="K50" s="697">
        <f>Industry!$K52</f>
        <v>0</v>
      </c>
      <c r="L50" s="698">
        <f t="shared" si="3"/>
        <v>2.3129016890247356</v>
      </c>
      <c r="M50" s="699">
        <f>Recovery_OX!C45</f>
        <v>0</v>
      </c>
      <c r="N50" s="650"/>
      <c r="O50" s="700">
        <f>(L50-M50)*(1-Recovery_OX!F45)</f>
        <v>2.3129016890247356</v>
      </c>
      <c r="P50" s="641"/>
      <c r="Q50" s="652"/>
      <c r="S50" s="694">
        <f t="shared" si="2"/>
        <v>2033</v>
      </c>
      <c r="T50" s="695">
        <f>IF(Select2=1,Food!$W52,"")</f>
        <v>0.81230205827327939</v>
      </c>
      <c r="U50" s="696">
        <f>IF(Select2=1,Paper!$W52,"")</f>
        <v>0.84074241141211448</v>
      </c>
      <c r="V50" s="687">
        <f>IF(Select2=1,Nappies!$W52,"")</f>
        <v>0</v>
      </c>
      <c r="W50" s="696">
        <f>IF(Select2=1,Garden!$W52,"")</f>
        <v>0</v>
      </c>
      <c r="X50" s="687">
        <f>IF(Select2=1,Wood!$W52,"")</f>
        <v>0.51069947139941874</v>
      </c>
      <c r="Y50" s="696">
        <f>IF(Select2=1,Textiles!$W52,"")</f>
        <v>0.10558160515407952</v>
      </c>
      <c r="Z50" s="689">
        <f>Sludge!W52</f>
        <v>0</v>
      </c>
      <c r="AA50" s="689" t="str">
        <f>IF(Select2=2,MSW!$W52,"")</f>
        <v/>
      </c>
      <c r="AB50" s="697">
        <f>Industry!$W52</f>
        <v>0</v>
      </c>
      <c r="AC50" s="698">
        <f t="shared" si="4"/>
        <v>2.2693255462388922</v>
      </c>
      <c r="AD50" s="699">
        <f>Recovery_OX!R45</f>
        <v>0</v>
      </c>
      <c r="AE50" s="650"/>
      <c r="AF50" s="701">
        <f>(AC50-AD50)*(1-Recovery_OX!U45)</f>
        <v>2.2693255462388922</v>
      </c>
    </row>
    <row r="51" spans="2:32">
      <c r="B51" s="694">
        <f t="shared" si="1"/>
        <v>2034</v>
      </c>
      <c r="C51" s="695">
        <f>IF(Select2=1,Food!$K53,"")</f>
        <v>0.81384951709503528</v>
      </c>
      <c r="D51" s="696">
        <f>IF(Select2=1,Paper!$K53,"")</f>
        <v>0.37940906581020434</v>
      </c>
      <c r="E51" s="687">
        <f>IF(Select2=1,Nappies!$K53,"")</f>
        <v>0.50241786892967166</v>
      </c>
      <c r="F51" s="696">
        <f>IF(Select2=1,Garden!$K53,"")</f>
        <v>0</v>
      </c>
      <c r="G51" s="687">
        <f>IF(Select2=1,Wood!$K53,"")</f>
        <v>0</v>
      </c>
      <c r="H51" s="696">
        <f>IF(Select2=1,Textiles!$K53,"")</f>
        <v>8.982981797904005E-2</v>
      </c>
      <c r="I51" s="697">
        <f>Sludge!K53</f>
        <v>0</v>
      </c>
      <c r="J51" s="697" t="str">
        <f>IF(Select2=2,MSW!$K53,"")</f>
        <v/>
      </c>
      <c r="K51" s="697">
        <f>Industry!$K53</f>
        <v>0</v>
      </c>
      <c r="L51" s="698">
        <f t="shared" si="3"/>
        <v>1.7855062698139512</v>
      </c>
      <c r="M51" s="699">
        <f>Recovery_OX!C46</f>
        <v>0</v>
      </c>
      <c r="N51" s="650"/>
      <c r="O51" s="700">
        <f>(L51-M51)*(1-Recovery_OX!F46)</f>
        <v>1.7855062698139512</v>
      </c>
      <c r="P51" s="641"/>
      <c r="Q51" s="652"/>
      <c r="S51" s="694">
        <f t="shared" si="2"/>
        <v>2034</v>
      </c>
      <c r="T51" s="695">
        <f>IF(Select2=1,Food!$W53,"")</f>
        <v>0.54450235309658912</v>
      </c>
      <c r="U51" s="696">
        <f>IF(Select2=1,Paper!$W53,"")</f>
        <v>0.78390302853347971</v>
      </c>
      <c r="V51" s="687">
        <f>IF(Select2=1,Nappies!$W53,"")</f>
        <v>0</v>
      </c>
      <c r="W51" s="696">
        <f>IF(Select2=1,Garden!$W53,"")</f>
        <v>0</v>
      </c>
      <c r="X51" s="687">
        <f>IF(Select2=1,Wood!$W53,"")</f>
        <v>0.49313417566315487</v>
      </c>
      <c r="Y51" s="696">
        <f>IF(Select2=1,Textiles!$W53,"")</f>
        <v>9.8443636141413771E-2</v>
      </c>
      <c r="Z51" s="689">
        <f>Sludge!W53</f>
        <v>0</v>
      </c>
      <c r="AA51" s="689" t="str">
        <f>IF(Select2=2,MSW!$W53,"")</f>
        <v/>
      </c>
      <c r="AB51" s="697">
        <f>Industry!$W53</f>
        <v>0</v>
      </c>
      <c r="AC51" s="698">
        <f t="shared" si="4"/>
        <v>1.9199831934346376</v>
      </c>
      <c r="AD51" s="699">
        <f>Recovery_OX!R46</f>
        <v>0</v>
      </c>
      <c r="AE51" s="650"/>
      <c r="AF51" s="701">
        <f>(AC51-AD51)*(1-Recovery_OX!U46)</f>
        <v>1.9199831934346376</v>
      </c>
    </row>
    <row r="52" spans="2:32">
      <c r="B52" s="694">
        <f t="shared" si="1"/>
        <v>2035</v>
      </c>
      <c r="C52" s="695">
        <f>IF(Select2=1,Food!$K54,"")</f>
        <v>0.54553964576522684</v>
      </c>
      <c r="D52" s="696">
        <f>IF(Select2=1,Paper!$K54,"")</f>
        <v>0.35375866817772372</v>
      </c>
      <c r="E52" s="687">
        <f>IF(Select2=1,Nappies!$K54,"")</f>
        <v>0.42387227924529736</v>
      </c>
      <c r="F52" s="696">
        <f>IF(Select2=1,Garden!$K54,"")</f>
        <v>0</v>
      </c>
      <c r="G52" s="687">
        <f>IF(Select2=1,Wood!$K54,"")</f>
        <v>0</v>
      </c>
      <c r="H52" s="696">
        <f>IF(Select2=1,Textiles!$K54,"")</f>
        <v>8.3756767126933196E-2</v>
      </c>
      <c r="I52" s="697">
        <f>Sludge!K54</f>
        <v>0</v>
      </c>
      <c r="J52" s="697" t="str">
        <f>IF(Select2=2,MSW!$K54,"")</f>
        <v/>
      </c>
      <c r="K52" s="697">
        <f>Industry!$K54</f>
        <v>0</v>
      </c>
      <c r="L52" s="698">
        <f t="shared" si="3"/>
        <v>1.4069273603151813</v>
      </c>
      <c r="M52" s="699">
        <f>Recovery_OX!C47</f>
        <v>0</v>
      </c>
      <c r="N52" s="650"/>
      <c r="O52" s="700">
        <f>(L52-M52)*(1-Recovery_OX!F47)</f>
        <v>1.4069273603151813</v>
      </c>
      <c r="P52" s="641"/>
      <c r="Q52" s="652"/>
      <c r="S52" s="694">
        <f t="shared" si="2"/>
        <v>2035</v>
      </c>
      <c r="T52" s="695">
        <f>IF(Select2=1,Food!$W54,"")</f>
        <v>0.36499084239421964</v>
      </c>
      <c r="U52" s="696">
        <f>IF(Select2=1,Paper!$W54,"")</f>
        <v>0.73090633921017267</v>
      </c>
      <c r="V52" s="687">
        <f>IF(Select2=1,Nappies!$W54,"")</f>
        <v>0</v>
      </c>
      <c r="W52" s="696">
        <f>IF(Select2=1,Garden!$W54,"")</f>
        <v>0</v>
      </c>
      <c r="X52" s="687">
        <f>IF(Select2=1,Wood!$W54,"")</f>
        <v>0.47617303096205255</v>
      </c>
      <c r="Y52" s="696">
        <f>IF(Select2=1,Textiles!$W54,"")</f>
        <v>9.1788237947324047E-2</v>
      </c>
      <c r="Z52" s="689">
        <f>Sludge!W54</f>
        <v>0</v>
      </c>
      <c r="AA52" s="689" t="str">
        <f>IF(Select2=2,MSW!$W54,"")</f>
        <v/>
      </c>
      <c r="AB52" s="697">
        <f>Industry!$W54</f>
        <v>0</v>
      </c>
      <c r="AC52" s="698">
        <f t="shared" si="4"/>
        <v>1.663858450513769</v>
      </c>
      <c r="AD52" s="699">
        <f>Recovery_OX!R47</f>
        <v>0</v>
      </c>
      <c r="AE52" s="650"/>
      <c r="AF52" s="701">
        <f>(AC52-AD52)*(1-Recovery_OX!U47)</f>
        <v>1.663858450513769</v>
      </c>
    </row>
    <row r="53" spans="2:32">
      <c r="B53" s="694">
        <f t="shared" si="1"/>
        <v>2036</v>
      </c>
      <c r="C53" s="695">
        <f>IF(Select2=1,Food!$K55,"")</f>
        <v>0.36568616046361324</v>
      </c>
      <c r="D53" s="696">
        <f>IF(Select2=1,Paper!$K55,"")</f>
        <v>0.32984239594706866</v>
      </c>
      <c r="E53" s="687">
        <f>IF(Select2=1,Nappies!$K55,"")</f>
        <v>0.35760612872977493</v>
      </c>
      <c r="F53" s="696">
        <f>IF(Select2=1,Garden!$K55,"")</f>
        <v>0</v>
      </c>
      <c r="G53" s="687">
        <f>IF(Select2=1,Wood!$K55,"")</f>
        <v>0</v>
      </c>
      <c r="H53" s="696">
        <f>IF(Select2=1,Textiles!$K55,"")</f>
        <v>7.8094292044454186E-2</v>
      </c>
      <c r="I53" s="697">
        <f>Sludge!K55</f>
        <v>0</v>
      </c>
      <c r="J53" s="697" t="str">
        <f>IF(Select2=2,MSW!$K55,"")</f>
        <v/>
      </c>
      <c r="K53" s="697">
        <f>Industry!$K55</f>
        <v>0</v>
      </c>
      <c r="L53" s="698">
        <f t="shared" si="3"/>
        <v>1.1312289771849111</v>
      </c>
      <c r="M53" s="699">
        <f>Recovery_OX!C48</f>
        <v>0</v>
      </c>
      <c r="N53" s="650"/>
      <c r="O53" s="700">
        <f>(L53-M53)*(1-Recovery_OX!F48)</f>
        <v>1.1312289771849111</v>
      </c>
      <c r="P53" s="641"/>
      <c r="Q53" s="652"/>
      <c r="S53" s="694">
        <f t="shared" si="2"/>
        <v>2036</v>
      </c>
      <c r="T53" s="695">
        <f>IF(Select2=1,Food!$W55,"")</f>
        <v>0.24466067827628007</v>
      </c>
      <c r="U53" s="696">
        <f>IF(Select2=1,Paper!$W55,"")</f>
        <v>0.68149255360964567</v>
      </c>
      <c r="V53" s="687">
        <f>IF(Select2=1,Nappies!$W55,"")</f>
        <v>0</v>
      </c>
      <c r="W53" s="696">
        <f>IF(Select2=1,Garden!$W55,"")</f>
        <v>0</v>
      </c>
      <c r="X53" s="687">
        <f>IF(Select2=1,Wood!$W55,"")</f>
        <v>0.45979525777273983</v>
      </c>
      <c r="Y53" s="696">
        <f>IF(Select2=1,Textiles!$W55,"")</f>
        <v>8.5582785802141584E-2</v>
      </c>
      <c r="Z53" s="689">
        <f>Sludge!W55</f>
        <v>0</v>
      </c>
      <c r="AA53" s="689" t="str">
        <f>IF(Select2=2,MSW!$W55,"")</f>
        <v/>
      </c>
      <c r="AB53" s="697">
        <f>Industry!$W55</f>
        <v>0</v>
      </c>
      <c r="AC53" s="698">
        <f t="shared" si="4"/>
        <v>1.4715312754608072</v>
      </c>
      <c r="AD53" s="699">
        <f>Recovery_OX!R48</f>
        <v>0</v>
      </c>
      <c r="AE53" s="650"/>
      <c r="AF53" s="701">
        <f>(AC53-AD53)*(1-Recovery_OX!U48)</f>
        <v>1.4715312754608072</v>
      </c>
    </row>
    <row r="54" spans="2:32">
      <c r="B54" s="694">
        <f t="shared" si="1"/>
        <v>2037</v>
      </c>
      <c r="C54" s="695">
        <f>IF(Select2=1,Food!$K56,"")</f>
        <v>0.24512676391656543</v>
      </c>
      <c r="D54" s="696">
        <f>IF(Select2=1,Paper!$K56,"")</f>
        <v>0.30754301152401764</v>
      </c>
      <c r="E54" s="687">
        <f>IF(Select2=1,Nappies!$K56,"")</f>
        <v>0.30169970900854837</v>
      </c>
      <c r="F54" s="696">
        <f>IF(Select2=1,Garden!$K56,"")</f>
        <v>0</v>
      </c>
      <c r="G54" s="687">
        <f>IF(Select2=1,Wood!$K56,"")</f>
        <v>0</v>
      </c>
      <c r="H54" s="696">
        <f>IF(Select2=1,Textiles!$K56,"")</f>
        <v>7.2814635272179351E-2</v>
      </c>
      <c r="I54" s="697">
        <f>Sludge!K56</f>
        <v>0</v>
      </c>
      <c r="J54" s="697" t="str">
        <f>IF(Select2=2,MSW!$K56,"")</f>
        <v/>
      </c>
      <c r="K54" s="697">
        <f>Industry!$K56</f>
        <v>0</v>
      </c>
      <c r="L54" s="698">
        <f t="shared" si="3"/>
        <v>0.92718411972131076</v>
      </c>
      <c r="M54" s="699">
        <f>Recovery_OX!C49</f>
        <v>0</v>
      </c>
      <c r="N54" s="650"/>
      <c r="O54" s="700">
        <f>(L54-M54)*(1-Recovery_OX!F49)</f>
        <v>0.92718411972131076</v>
      </c>
      <c r="P54" s="641"/>
      <c r="Q54" s="652"/>
      <c r="S54" s="694">
        <f t="shared" si="2"/>
        <v>2037</v>
      </c>
      <c r="T54" s="695">
        <f>IF(Select2=1,Food!$W56,"")</f>
        <v>0.1640009571252668</v>
      </c>
      <c r="U54" s="696">
        <f>IF(Select2=1,Paper!$W56,"")</f>
        <v>0.63541944529755678</v>
      </c>
      <c r="V54" s="687">
        <f>IF(Select2=1,Nappies!$W56,"")</f>
        <v>0</v>
      </c>
      <c r="W54" s="696">
        <f>IF(Select2=1,Garden!$W56,"")</f>
        <v>0</v>
      </c>
      <c r="X54" s="687">
        <f>IF(Select2=1,Wood!$W56,"")</f>
        <v>0.44398079127490153</v>
      </c>
      <c r="Y54" s="696">
        <f>IF(Select2=1,Textiles!$W56,"")</f>
        <v>7.9796860572251341E-2</v>
      </c>
      <c r="Z54" s="689">
        <f>Sludge!W56</f>
        <v>0</v>
      </c>
      <c r="AA54" s="689" t="str">
        <f>IF(Select2=2,MSW!$W56,"")</f>
        <v/>
      </c>
      <c r="AB54" s="697">
        <f>Industry!$W56</f>
        <v>0</v>
      </c>
      <c r="AC54" s="698">
        <f t="shared" si="4"/>
        <v>1.3231980542699764</v>
      </c>
      <c r="AD54" s="699">
        <f>Recovery_OX!R49</f>
        <v>0</v>
      </c>
      <c r="AE54" s="650"/>
      <c r="AF54" s="701">
        <f>(AC54-AD54)*(1-Recovery_OX!U49)</f>
        <v>1.3231980542699764</v>
      </c>
    </row>
    <row r="55" spans="2:32">
      <c r="B55" s="694">
        <f t="shared" si="1"/>
        <v>2038</v>
      </c>
      <c r="C55" s="695">
        <f>IF(Select2=1,Food!$K57,"")</f>
        <v>0.16431338367311943</v>
      </c>
      <c r="D55" s="696">
        <f>IF(Select2=1,Paper!$K57,"")</f>
        <v>0.28675120330025788</v>
      </c>
      <c r="E55" s="687">
        <f>IF(Select2=1,Nappies!$K57,"")</f>
        <v>0.25453342966787929</v>
      </c>
      <c r="F55" s="696">
        <f>IF(Select2=1,Garden!$K57,"")</f>
        <v>0</v>
      </c>
      <c r="G55" s="687">
        <f>IF(Select2=1,Wood!$K57,"")</f>
        <v>0</v>
      </c>
      <c r="H55" s="696">
        <f>IF(Select2=1,Textiles!$K57,"")</f>
        <v>6.7891915926485691E-2</v>
      </c>
      <c r="I55" s="697">
        <f>Sludge!K57</f>
        <v>0</v>
      </c>
      <c r="J55" s="697" t="str">
        <f>IF(Select2=2,MSW!$K57,"")</f>
        <v/>
      </c>
      <c r="K55" s="697">
        <f>Industry!$K57</f>
        <v>0</v>
      </c>
      <c r="L55" s="698">
        <f t="shared" si="3"/>
        <v>0.77348993256774223</v>
      </c>
      <c r="M55" s="699">
        <f>Recovery_OX!C50</f>
        <v>0</v>
      </c>
      <c r="N55" s="650"/>
      <c r="O55" s="700">
        <f>(L55-M55)*(1-Recovery_OX!F50)</f>
        <v>0.77348993256774223</v>
      </c>
      <c r="P55" s="641"/>
      <c r="Q55" s="652"/>
      <c r="S55" s="694">
        <f t="shared" si="2"/>
        <v>2038</v>
      </c>
      <c r="T55" s="695">
        <f>IF(Select2=1,Food!$W57,"")</f>
        <v>0.10993312913009774</v>
      </c>
      <c r="U55" s="696">
        <f>IF(Select2=1,Paper!$W57,"")</f>
        <v>0.59246116384350767</v>
      </c>
      <c r="V55" s="687">
        <f>IF(Select2=1,Nappies!$W57,"")</f>
        <v>0</v>
      </c>
      <c r="W55" s="696">
        <f>IF(Select2=1,Garden!$W57,"")</f>
        <v>0</v>
      </c>
      <c r="X55" s="687">
        <f>IF(Select2=1,Wood!$W57,"")</f>
        <v>0.42871025676936508</v>
      </c>
      <c r="Y55" s="696">
        <f>IF(Select2=1,Textiles!$W57,"")</f>
        <v>7.4402099645463779E-2</v>
      </c>
      <c r="Z55" s="689">
        <f>Sludge!W57</f>
        <v>0</v>
      </c>
      <c r="AA55" s="689" t="str">
        <f>IF(Select2=2,MSW!$W57,"")</f>
        <v/>
      </c>
      <c r="AB55" s="697">
        <f>Industry!$W57</f>
        <v>0</v>
      </c>
      <c r="AC55" s="698">
        <f t="shared" si="4"/>
        <v>1.2055066493884343</v>
      </c>
      <c r="AD55" s="699">
        <f>Recovery_OX!R50</f>
        <v>0</v>
      </c>
      <c r="AE55" s="650"/>
      <c r="AF55" s="701">
        <f>(AC55-AD55)*(1-Recovery_OX!U50)</f>
        <v>1.2055066493884343</v>
      </c>
    </row>
    <row r="56" spans="2:32">
      <c r="B56" s="694">
        <f t="shared" si="1"/>
        <v>2039</v>
      </c>
      <c r="C56" s="695">
        <f>IF(Select2=1,Food!$K58,"")</f>
        <v>0.11014255490803711</v>
      </c>
      <c r="D56" s="696">
        <f>IF(Select2=1,Paper!$K58,"")</f>
        <v>0.26736504980775461</v>
      </c>
      <c r="E56" s="687">
        <f>IF(Select2=1,Nappies!$K58,"")</f>
        <v>0.2147408992583999</v>
      </c>
      <c r="F56" s="696">
        <f>IF(Select2=1,Garden!$K58,"")</f>
        <v>0</v>
      </c>
      <c r="G56" s="687">
        <f>IF(Select2=1,Wood!$K58,"")</f>
        <v>0</v>
      </c>
      <c r="H56" s="696">
        <f>IF(Select2=1,Textiles!$K58,"")</f>
        <v>6.3302002831429491E-2</v>
      </c>
      <c r="I56" s="697">
        <f>Sludge!K58</f>
        <v>0</v>
      </c>
      <c r="J56" s="697" t="str">
        <f>IF(Select2=2,MSW!$K58,"")</f>
        <v/>
      </c>
      <c r="K56" s="697">
        <f>Industry!$K58</f>
        <v>0</v>
      </c>
      <c r="L56" s="698">
        <f t="shared" si="3"/>
        <v>0.6555505068056211</v>
      </c>
      <c r="M56" s="699">
        <f>Recovery_OX!C51</f>
        <v>0</v>
      </c>
      <c r="N56" s="650"/>
      <c r="O56" s="700">
        <f>(L56-M56)*(1-Recovery_OX!F51)</f>
        <v>0.6555505068056211</v>
      </c>
      <c r="P56" s="641"/>
      <c r="Q56" s="652"/>
      <c r="S56" s="694">
        <f t="shared" si="2"/>
        <v>2039</v>
      </c>
      <c r="T56" s="695">
        <f>IF(Select2=1,Food!$W58,"")</f>
        <v>7.369038017932901E-2</v>
      </c>
      <c r="U56" s="696">
        <f>IF(Select2=1,Paper!$W58,"")</f>
        <v>0.55240712770197209</v>
      </c>
      <c r="V56" s="687">
        <f>IF(Select2=1,Nappies!$W58,"")</f>
        <v>0</v>
      </c>
      <c r="W56" s="696">
        <f>IF(Select2=1,Garden!$W58,"")</f>
        <v>0</v>
      </c>
      <c r="X56" s="687">
        <f>IF(Select2=1,Wood!$W58,"")</f>
        <v>0.41396494594167088</v>
      </c>
      <c r="Y56" s="696">
        <f>IF(Select2=1,Textiles!$W58,"")</f>
        <v>6.9372057897456971E-2</v>
      </c>
      <c r="Z56" s="689">
        <f>Sludge!W58</f>
        <v>0</v>
      </c>
      <c r="AA56" s="689" t="str">
        <f>IF(Select2=2,MSW!$W58,"")</f>
        <v/>
      </c>
      <c r="AB56" s="697">
        <f>Industry!$W58</f>
        <v>0</v>
      </c>
      <c r="AC56" s="698">
        <f t="shared" si="4"/>
        <v>1.109434511720429</v>
      </c>
      <c r="AD56" s="699">
        <f>Recovery_OX!R51</f>
        <v>0</v>
      </c>
      <c r="AE56" s="650"/>
      <c r="AF56" s="701">
        <f>(AC56-AD56)*(1-Recovery_OX!U51)</f>
        <v>1.109434511720429</v>
      </c>
    </row>
    <row r="57" spans="2:32">
      <c r="B57" s="694">
        <f t="shared" si="1"/>
        <v>2040</v>
      </c>
      <c r="C57" s="695">
        <f>IF(Select2=1,Food!$K59,"")</f>
        <v>7.3830762476438355E-2</v>
      </c>
      <c r="D57" s="696">
        <f>IF(Select2=1,Paper!$K59,"")</f>
        <v>0.24928952009959643</v>
      </c>
      <c r="E57" s="687">
        <f>IF(Select2=1,Nappies!$K59,"")</f>
        <v>0.18116934138858046</v>
      </c>
      <c r="F57" s="696">
        <f>IF(Select2=1,Garden!$K59,"")</f>
        <v>0</v>
      </c>
      <c r="G57" s="687">
        <f>IF(Select2=1,Wood!$K59,"")</f>
        <v>0</v>
      </c>
      <c r="H57" s="696">
        <f>IF(Select2=1,Textiles!$K59,"")</f>
        <v>5.9022396227693688E-2</v>
      </c>
      <c r="I57" s="697">
        <f>Sludge!K59</f>
        <v>0</v>
      </c>
      <c r="J57" s="697" t="str">
        <f>IF(Select2=2,MSW!$K59,"")</f>
        <v/>
      </c>
      <c r="K57" s="697">
        <f>Industry!$K59</f>
        <v>0</v>
      </c>
      <c r="L57" s="698">
        <f t="shared" si="3"/>
        <v>0.56331202019230886</v>
      </c>
      <c r="M57" s="699">
        <f>Recovery_OX!C52</f>
        <v>0</v>
      </c>
      <c r="N57" s="650"/>
      <c r="O57" s="700">
        <f>(L57-M57)*(1-Recovery_OX!F52)</f>
        <v>0.56331202019230886</v>
      </c>
      <c r="P57" s="641"/>
      <c r="Q57" s="652"/>
      <c r="S57" s="694">
        <f t="shared" si="2"/>
        <v>2040</v>
      </c>
      <c r="T57" s="695">
        <f>IF(Select2=1,Food!$W59,"")</f>
        <v>4.9396139034191586E-2</v>
      </c>
      <c r="U57" s="696">
        <f>IF(Select2=1,Paper!$W59,"")</f>
        <v>0.51506099194131472</v>
      </c>
      <c r="V57" s="687">
        <f>IF(Select2=1,Nappies!$W59,"")</f>
        <v>0</v>
      </c>
      <c r="W57" s="696">
        <f>IF(Select2=1,Garden!$W59,"")</f>
        <v>0</v>
      </c>
      <c r="X57" s="687">
        <f>IF(Select2=1,Wood!$W59,"")</f>
        <v>0.39972679394204813</v>
      </c>
      <c r="Y57" s="696">
        <f>IF(Select2=1,Textiles!$W59,"")</f>
        <v>6.4682078057746506E-2</v>
      </c>
      <c r="Z57" s="689">
        <f>Sludge!W59</f>
        <v>0</v>
      </c>
      <c r="AA57" s="689" t="str">
        <f>IF(Select2=2,MSW!$W59,"")</f>
        <v/>
      </c>
      <c r="AB57" s="697">
        <f>Industry!$W59</f>
        <v>0</v>
      </c>
      <c r="AC57" s="698">
        <f t="shared" si="4"/>
        <v>1.028866002975301</v>
      </c>
      <c r="AD57" s="699">
        <f>Recovery_OX!R52</f>
        <v>0</v>
      </c>
      <c r="AE57" s="650"/>
      <c r="AF57" s="701">
        <f>(AC57-AD57)*(1-Recovery_OX!U52)</f>
        <v>1.028866002975301</v>
      </c>
    </row>
    <row r="58" spans="2:32">
      <c r="B58" s="694">
        <f t="shared" si="1"/>
        <v>2041</v>
      </c>
      <c r="C58" s="695">
        <f>IF(Select2=1,Food!$K60,"")</f>
        <v>4.949024010205251E-2</v>
      </c>
      <c r="D58" s="696">
        <f>IF(Select2=1,Paper!$K60,"")</f>
        <v>0.23243600790818342</v>
      </c>
      <c r="E58" s="687">
        <f>IF(Select2=1,Nappies!$K60,"")</f>
        <v>0.15284619917548434</v>
      </c>
      <c r="F58" s="696">
        <f>IF(Select2=1,Garden!$K60,"")</f>
        <v>0</v>
      </c>
      <c r="G58" s="687">
        <f>IF(Select2=1,Wood!$K60,"")</f>
        <v>0</v>
      </c>
      <c r="H58" s="696">
        <f>IF(Select2=1,Textiles!$K60,"")</f>
        <v>5.5032117478741746E-2</v>
      </c>
      <c r="I58" s="697">
        <f>Sludge!K60</f>
        <v>0</v>
      </c>
      <c r="J58" s="697" t="str">
        <f>IF(Select2=2,MSW!$K60,"")</f>
        <v/>
      </c>
      <c r="K58" s="697">
        <f>Industry!$K60</f>
        <v>0</v>
      </c>
      <c r="L58" s="698">
        <f t="shared" si="3"/>
        <v>0.48980456466446204</v>
      </c>
      <c r="M58" s="699">
        <f>Recovery_OX!C53</f>
        <v>0</v>
      </c>
      <c r="N58" s="650"/>
      <c r="O58" s="700">
        <f>(L58-M58)*(1-Recovery_OX!F53)</f>
        <v>0.48980456466446204</v>
      </c>
      <c r="P58" s="641"/>
      <c r="Q58" s="652"/>
      <c r="S58" s="694">
        <f t="shared" si="2"/>
        <v>2041</v>
      </c>
      <c r="T58" s="695">
        <f>IF(Select2=1,Food!$W60,"")</f>
        <v>3.3111222191382142E-2</v>
      </c>
      <c r="U58" s="696">
        <f>IF(Select2=1,Paper!$W60,"")</f>
        <v>0.48023968576070925</v>
      </c>
      <c r="V58" s="687">
        <f>IF(Select2=1,Nappies!$W60,"")</f>
        <v>0</v>
      </c>
      <c r="W58" s="696">
        <f>IF(Select2=1,Garden!$W60,"")</f>
        <v>0</v>
      </c>
      <c r="X58" s="687">
        <f>IF(Select2=1,Wood!$W60,"")</f>
        <v>0.38597835725371388</v>
      </c>
      <c r="Y58" s="696">
        <f>IF(Select2=1,Textiles!$W60,"")</f>
        <v>6.0309169839716986E-2</v>
      </c>
      <c r="Z58" s="689">
        <f>Sludge!W60</f>
        <v>0</v>
      </c>
      <c r="AA58" s="689" t="str">
        <f>IF(Select2=2,MSW!$W60,"")</f>
        <v/>
      </c>
      <c r="AB58" s="697">
        <f>Industry!$W60</f>
        <v>0</v>
      </c>
      <c r="AC58" s="698">
        <f t="shared" si="4"/>
        <v>0.95963843504552226</v>
      </c>
      <c r="AD58" s="699">
        <f>Recovery_OX!R53</f>
        <v>0</v>
      </c>
      <c r="AE58" s="650"/>
      <c r="AF58" s="701">
        <f>(AC58-AD58)*(1-Recovery_OX!U53)</f>
        <v>0.95963843504552226</v>
      </c>
    </row>
    <row r="59" spans="2:32">
      <c r="B59" s="694">
        <f t="shared" si="1"/>
        <v>2042</v>
      </c>
      <c r="C59" s="695">
        <f>IF(Select2=1,Food!$K61,"")</f>
        <v>3.3174300023522681E-2</v>
      </c>
      <c r="D59" s="696">
        <f>IF(Select2=1,Paper!$K61,"")</f>
        <v>0.21672189729720029</v>
      </c>
      <c r="E59" s="687">
        <f>IF(Select2=1,Nappies!$K61,"")</f>
        <v>0.12895096059483932</v>
      </c>
      <c r="F59" s="696">
        <f>IF(Select2=1,Garden!$K61,"")</f>
        <v>0</v>
      </c>
      <c r="G59" s="687">
        <f>IF(Select2=1,Wood!$K61,"")</f>
        <v>0</v>
      </c>
      <c r="H59" s="696">
        <f>IF(Select2=1,Textiles!$K61,"")</f>
        <v>5.1311606233516924E-2</v>
      </c>
      <c r="I59" s="697">
        <f>Sludge!K61</f>
        <v>0</v>
      </c>
      <c r="J59" s="697" t="str">
        <f>IF(Select2=2,MSW!$K61,"")</f>
        <v/>
      </c>
      <c r="K59" s="697">
        <f>Industry!$K61</f>
        <v>0</v>
      </c>
      <c r="L59" s="698">
        <f t="shared" si="3"/>
        <v>0.43015876414907922</v>
      </c>
      <c r="M59" s="699">
        <f>Recovery_OX!C54</f>
        <v>0</v>
      </c>
      <c r="N59" s="650"/>
      <c r="O59" s="700">
        <f>(L59-M59)*(1-Recovery_OX!F54)</f>
        <v>0.43015876414907922</v>
      </c>
      <c r="P59" s="641"/>
      <c r="Q59" s="652"/>
      <c r="S59" s="694">
        <f t="shared" si="2"/>
        <v>2042</v>
      </c>
      <c r="T59" s="695">
        <f>IF(Select2=1,Food!$W61,"")</f>
        <v>2.2195115983623562E-2</v>
      </c>
      <c r="U59" s="696">
        <f>IF(Select2=1,Paper!$W61,"")</f>
        <v>0.44777251507685994</v>
      </c>
      <c r="V59" s="687">
        <f>IF(Select2=1,Nappies!$W61,"")</f>
        <v>0</v>
      </c>
      <c r="W59" s="696">
        <f>IF(Select2=1,Garden!$W61,"")</f>
        <v>0</v>
      </c>
      <c r="X59" s="687">
        <f>IF(Select2=1,Wood!$W61,"")</f>
        <v>0.37270279232238401</v>
      </c>
      <c r="Y59" s="696">
        <f>IF(Select2=1,Textiles!$W61,"")</f>
        <v>5.6231897242210324E-2</v>
      </c>
      <c r="Z59" s="689">
        <f>Sludge!W61</f>
        <v>0</v>
      </c>
      <c r="AA59" s="689" t="str">
        <f>IF(Select2=2,MSW!$W61,"")</f>
        <v/>
      </c>
      <c r="AB59" s="697">
        <f>Industry!$W61</f>
        <v>0</v>
      </c>
      <c r="AC59" s="698">
        <f t="shared" si="4"/>
        <v>0.8989023206250778</v>
      </c>
      <c r="AD59" s="699">
        <f>Recovery_OX!R54</f>
        <v>0</v>
      </c>
      <c r="AE59" s="650"/>
      <c r="AF59" s="701">
        <f>(AC59-AD59)*(1-Recovery_OX!U54)</f>
        <v>0.8989023206250778</v>
      </c>
    </row>
    <row r="60" spans="2:32">
      <c r="B60" s="694">
        <f t="shared" si="1"/>
        <v>2043</v>
      </c>
      <c r="C60" s="695">
        <f>IF(Select2=1,Food!$K62,"")</f>
        <v>2.2237398318967837E-2</v>
      </c>
      <c r="D60" s="696">
        <f>IF(Select2=1,Paper!$K62,"")</f>
        <v>0.20207015767820119</v>
      </c>
      <c r="E60" s="687">
        <f>IF(Select2=1,Nappies!$K62,"")</f>
        <v>0.10879138852017262</v>
      </c>
      <c r="F60" s="696">
        <f>IF(Select2=1,Garden!$K62,"")</f>
        <v>0</v>
      </c>
      <c r="G60" s="687">
        <f>IF(Select2=1,Wood!$K62,"")</f>
        <v>0</v>
      </c>
      <c r="H60" s="696">
        <f>IF(Select2=1,Textiles!$K62,"")</f>
        <v>4.7842624541578706E-2</v>
      </c>
      <c r="I60" s="697">
        <f>Sludge!K62</f>
        <v>0</v>
      </c>
      <c r="J60" s="697" t="str">
        <f>IF(Select2=2,MSW!$K62,"")</f>
        <v/>
      </c>
      <c r="K60" s="697">
        <f>Industry!$K62</f>
        <v>0</v>
      </c>
      <c r="L60" s="698">
        <f t="shared" si="3"/>
        <v>0.3809415690589204</v>
      </c>
      <c r="M60" s="699">
        <f>Recovery_OX!C55</f>
        <v>0</v>
      </c>
      <c r="N60" s="650"/>
      <c r="O60" s="700">
        <f>(L60-M60)*(1-Recovery_OX!F55)</f>
        <v>0.3809415690589204</v>
      </c>
      <c r="P60" s="641"/>
      <c r="Q60" s="652"/>
      <c r="S60" s="694">
        <f t="shared" si="2"/>
        <v>2043</v>
      </c>
      <c r="T60" s="695">
        <f>IF(Select2=1,Food!$W62,"")</f>
        <v>1.48778311679089E-2</v>
      </c>
      <c r="U60" s="696">
        <f>IF(Select2=1,Paper!$W62,"")</f>
        <v>0.41750032578140728</v>
      </c>
      <c r="V60" s="687">
        <f>IF(Select2=1,Nappies!$W62,"")</f>
        <v>0</v>
      </c>
      <c r="W60" s="696">
        <f>IF(Select2=1,Garden!$W62,"")</f>
        <v>0</v>
      </c>
      <c r="X60" s="687">
        <f>IF(Select2=1,Wood!$W62,"")</f>
        <v>0.35988383492081294</v>
      </c>
      <c r="Y60" s="696">
        <f>IF(Select2=1,Textiles!$W62,"")</f>
        <v>5.2430273470223249E-2</v>
      </c>
      <c r="Z60" s="689">
        <f>Sludge!W62</f>
        <v>0</v>
      </c>
      <c r="AA60" s="689" t="str">
        <f>IF(Select2=2,MSW!$W62,"")</f>
        <v/>
      </c>
      <c r="AB60" s="697">
        <f>Industry!$W62</f>
        <v>0</v>
      </c>
      <c r="AC60" s="698">
        <f t="shared" si="4"/>
        <v>0.84469226534035236</v>
      </c>
      <c r="AD60" s="699">
        <f>Recovery_OX!R55</f>
        <v>0</v>
      </c>
      <c r="AE60" s="650"/>
      <c r="AF60" s="701">
        <f>(AC60-AD60)*(1-Recovery_OX!U55)</f>
        <v>0.84469226534035236</v>
      </c>
    </row>
    <row r="61" spans="2:32">
      <c r="B61" s="694">
        <f t="shared" si="1"/>
        <v>2044</v>
      </c>
      <c r="C61" s="695">
        <f>IF(Select2=1,Food!$K63,"")</f>
        <v>1.490617386488337E-2</v>
      </c>
      <c r="D61" s="696">
        <f>IF(Select2=1,Paper!$K63,"")</f>
        <v>0.18840896620657527</v>
      </c>
      <c r="E61" s="687">
        <f>IF(Select2=1,Nappies!$K63,"")</f>
        <v>9.1783466843137346E-2</v>
      </c>
      <c r="F61" s="696">
        <f>IF(Select2=1,Garden!$K63,"")</f>
        <v>0</v>
      </c>
      <c r="G61" s="687">
        <f>IF(Select2=1,Wood!$K63,"")</f>
        <v>0</v>
      </c>
      <c r="H61" s="696">
        <f>IF(Select2=1,Textiles!$K63,"")</f>
        <v>4.4608167450648641E-2</v>
      </c>
      <c r="I61" s="697">
        <f>Sludge!K63</f>
        <v>0</v>
      </c>
      <c r="J61" s="697" t="str">
        <f>IF(Select2=2,MSW!$K63,"")</f>
        <v/>
      </c>
      <c r="K61" s="697">
        <f>Industry!$K63</f>
        <v>0</v>
      </c>
      <c r="L61" s="698">
        <f t="shared" si="3"/>
        <v>0.33970677436524466</v>
      </c>
      <c r="M61" s="699">
        <f>Recovery_OX!C56</f>
        <v>0</v>
      </c>
      <c r="N61" s="650"/>
      <c r="O61" s="700">
        <f>(L61-M61)*(1-Recovery_OX!F56)</f>
        <v>0.33970677436524466</v>
      </c>
      <c r="P61" s="641"/>
      <c r="Q61" s="652"/>
      <c r="S61" s="694">
        <f t="shared" si="2"/>
        <v>2044</v>
      </c>
      <c r="T61" s="695">
        <f>IF(Select2=1,Food!$W63,"")</f>
        <v>9.9729084733831651E-3</v>
      </c>
      <c r="U61" s="696">
        <f>IF(Select2=1,Paper!$W63,"")</f>
        <v>0.38927472356730419</v>
      </c>
      <c r="V61" s="687">
        <f>IF(Select2=1,Nappies!$W63,"")</f>
        <v>0</v>
      </c>
      <c r="W61" s="696">
        <f>IF(Select2=1,Garden!$W63,"")</f>
        <v>0</v>
      </c>
      <c r="X61" s="687">
        <f>IF(Select2=1,Wood!$W63,"")</f>
        <v>0.34750578022308087</v>
      </c>
      <c r="Y61" s="696">
        <f>IF(Select2=1,Textiles!$W63,"")</f>
        <v>4.8885662959614946E-2</v>
      </c>
      <c r="Z61" s="689">
        <f>Sludge!W63</f>
        <v>0</v>
      </c>
      <c r="AA61" s="689" t="str">
        <f>IF(Select2=2,MSW!$W63,"")</f>
        <v/>
      </c>
      <c r="AB61" s="697">
        <f>Industry!$W63</f>
        <v>0</v>
      </c>
      <c r="AC61" s="698">
        <f t="shared" si="4"/>
        <v>0.79563907522338317</v>
      </c>
      <c r="AD61" s="699">
        <f>Recovery_OX!R56</f>
        <v>0</v>
      </c>
      <c r="AE61" s="650"/>
      <c r="AF61" s="701">
        <f>(AC61-AD61)*(1-Recovery_OX!U56)</f>
        <v>0.79563907522338317</v>
      </c>
    </row>
    <row r="62" spans="2:32">
      <c r="B62" s="694">
        <f t="shared" si="1"/>
        <v>2045</v>
      </c>
      <c r="C62" s="695">
        <f>IF(Select2=1,Food!$K64,"")</f>
        <v>9.9919071513238644E-3</v>
      </c>
      <c r="D62" s="696">
        <f>IF(Select2=1,Paper!$K64,"")</f>
        <v>0.17567135570587944</v>
      </c>
      <c r="E62" s="687">
        <f>IF(Select2=1,Nappies!$K64,"")</f>
        <v>7.7434481720795742E-2</v>
      </c>
      <c r="F62" s="696">
        <f>IF(Select2=1,Garden!$K64,"")</f>
        <v>0</v>
      </c>
      <c r="G62" s="687">
        <f>IF(Select2=1,Wood!$K64,"")</f>
        <v>0</v>
      </c>
      <c r="H62" s="696">
        <f>IF(Select2=1,Textiles!$K64,"")</f>
        <v>4.159237964831447E-2</v>
      </c>
      <c r="I62" s="697">
        <f>Sludge!K64</f>
        <v>0</v>
      </c>
      <c r="J62" s="697" t="str">
        <f>IF(Select2=2,MSW!$K64,"")</f>
        <v/>
      </c>
      <c r="K62" s="697">
        <f>Industry!$K64</f>
        <v>0</v>
      </c>
      <c r="L62" s="698">
        <f t="shared" si="3"/>
        <v>0.30469012422631353</v>
      </c>
      <c r="M62" s="699">
        <f>Recovery_OX!C57</f>
        <v>0</v>
      </c>
      <c r="N62" s="650"/>
      <c r="O62" s="700">
        <f>(L62-M62)*(1-Recovery_OX!F57)</f>
        <v>0.30469012422631353</v>
      </c>
      <c r="P62" s="641"/>
      <c r="Q62" s="652"/>
      <c r="S62" s="694">
        <f t="shared" si="2"/>
        <v>2045</v>
      </c>
      <c r="T62" s="695">
        <f>IF(Select2=1,Food!$W64,"")</f>
        <v>6.6850404669874207E-3</v>
      </c>
      <c r="U62" s="696">
        <f>IF(Select2=1,Paper!$W64,"")</f>
        <v>0.36295734649975075</v>
      </c>
      <c r="V62" s="687">
        <f>IF(Select2=1,Nappies!$W64,"")</f>
        <v>0</v>
      </c>
      <c r="W62" s="696">
        <f>IF(Select2=1,Garden!$W64,"")</f>
        <v>0</v>
      </c>
      <c r="X62" s="687">
        <f>IF(Select2=1,Wood!$W64,"")</f>
        <v>0.33555346356421845</v>
      </c>
      <c r="Y62" s="696">
        <f>IF(Select2=1,Textiles!$W64,"")</f>
        <v>4.5580690025550104E-2</v>
      </c>
      <c r="Z62" s="689">
        <f>Sludge!W64</f>
        <v>0</v>
      </c>
      <c r="AA62" s="689" t="str">
        <f>IF(Select2=2,MSW!$W64,"")</f>
        <v/>
      </c>
      <c r="AB62" s="697">
        <f>Industry!$W64</f>
        <v>0</v>
      </c>
      <c r="AC62" s="698">
        <f t="shared" si="4"/>
        <v>0.75077654055650667</v>
      </c>
      <c r="AD62" s="699">
        <f>Recovery_OX!R57</f>
        <v>0</v>
      </c>
      <c r="AE62" s="650"/>
      <c r="AF62" s="701">
        <f>(AC62-AD62)*(1-Recovery_OX!U57)</f>
        <v>0.75077654055650667</v>
      </c>
    </row>
    <row r="63" spans="2:32">
      <c r="B63" s="694">
        <f t="shared" si="1"/>
        <v>2046</v>
      </c>
      <c r="C63" s="695">
        <f>IF(Select2=1,Food!$K65,"")</f>
        <v>6.6977756616592461E-3</v>
      </c>
      <c r="D63" s="696">
        <f>IF(Select2=1,Paper!$K65,"")</f>
        <v>0.16379488639466153</v>
      </c>
      <c r="E63" s="687">
        <f>IF(Select2=1,Nappies!$K65,"")</f>
        <v>6.5328747819211164E-2</v>
      </c>
      <c r="F63" s="696">
        <f>IF(Select2=1,Garden!$K65,"")</f>
        <v>0</v>
      </c>
      <c r="G63" s="687">
        <f>IF(Select2=1,Wood!$K65,"")</f>
        <v>0</v>
      </c>
      <c r="H63" s="696">
        <f>IF(Select2=1,Textiles!$K65,"")</f>
        <v>3.8780477739270347E-2</v>
      </c>
      <c r="I63" s="697">
        <f>Sludge!K65</f>
        <v>0</v>
      </c>
      <c r="J63" s="697" t="str">
        <f>IF(Select2=2,MSW!$K65,"")</f>
        <v/>
      </c>
      <c r="K63" s="697">
        <f>Industry!$K65</f>
        <v>0</v>
      </c>
      <c r="L63" s="698">
        <f t="shared" si="3"/>
        <v>0.27460188761480231</v>
      </c>
      <c r="M63" s="699">
        <f>Recovery_OX!C58</f>
        <v>0</v>
      </c>
      <c r="N63" s="650"/>
      <c r="O63" s="700">
        <f>(L63-M63)*(1-Recovery_OX!F58)</f>
        <v>0.27460188761480231</v>
      </c>
      <c r="P63" s="641"/>
      <c r="Q63" s="652"/>
      <c r="S63" s="694">
        <f t="shared" si="2"/>
        <v>2046</v>
      </c>
      <c r="T63" s="695">
        <f>IF(Select2=1,Food!$W65,"")</f>
        <v>4.4811166335811201E-3</v>
      </c>
      <c r="U63" s="696">
        <f>IF(Select2=1,Paper!$W65,"")</f>
        <v>0.33841918676582949</v>
      </c>
      <c r="V63" s="687">
        <f>IF(Select2=1,Nappies!$W65,"")</f>
        <v>0</v>
      </c>
      <c r="W63" s="696">
        <f>IF(Select2=1,Garden!$W65,"")</f>
        <v>0</v>
      </c>
      <c r="X63" s="687">
        <f>IF(Select2=1,Wood!$W65,"")</f>
        <v>0.32401224186159533</v>
      </c>
      <c r="Y63" s="696">
        <f>IF(Select2=1,Textiles!$W65,"")</f>
        <v>4.2499153686871613E-2</v>
      </c>
      <c r="Z63" s="689">
        <f>Sludge!W65</f>
        <v>0</v>
      </c>
      <c r="AA63" s="689" t="str">
        <f>IF(Select2=2,MSW!$W65,"")</f>
        <v/>
      </c>
      <c r="AB63" s="697">
        <f>Industry!$W65</f>
        <v>0</v>
      </c>
      <c r="AC63" s="698">
        <f t="shared" si="4"/>
        <v>0.70941169894787759</v>
      </c>
      <c r="AD63" s="699">
        <f>Recovery_OX!R58</f>
        <v>0</v>
      </c>
      <c r="AE63" s="650"/>
      <c r="AF63" s="701">
        <f>(AC63-AD63)*(1-Recovery_OX!U58)</f>
        <v>0.70941169894787759</v>
      </c>
    </row>
    <row r="64" spans="2:32">
      <c r="B64" s="694">
        <f t="shared" si="1"/>
        <v>2047</v>
      </c>
      <c r="C64" s="695">
        <f>IF(Select2=1,Food!$K66,"")</f>
        <v>4.4896532898598103E-3</v>
      </c>
      <c r="D64" s="696">
        <f>IF(Select2=1,Paper!$K66,"")</f>
        <v>0.15272133980657931</v>
      </c>
      <c r="E64" s="687">
        <f>IF(Select2=1,Nappies!$K66,"")</f>
        <v>5.5115566047366178E-2</v>
      </c>
      <c r="F64" s="696">
        <f>IF(Select2=1,Garden!$K66,"")</f>
        <v>0</v>
      </c>
      <c r="G64" s="687">
        <f>IF(Select2=1,Wood!$K66,"")</f>
        <v>0</v>
      </c>
      <c r="H64" s="696">
        <f>IF(Select2=1,Textiles!$K66,"")</f>
        <v>3.6158677777095874E-2</v>
      </c>
      <c r="I64" s="697">
        <f>Sludge!K66</f>
        <v>0</v>
      </c>
      <c r="J64" s="697" t="str">
        <f>IF(Select2=2,MSW!$K66,"")</f>
        <v/>
      </c>
      <c r="K64" s="697">
        <f>Industry!$K66</f>
        <v>0</v>
      </c>
      <c r="L64" s="698">
        <f t="shared" si="3"/>
        <v>0.24848523692090119</v>
      </c>
      <c r="M64" s="699">
        <f>Recovery_OX!C59</f>
        <v>0</v>
      </c>
      <c r="N64" s="650"/>
      <c r="O64" s="700">
        <f>(L64-M64)*(1-Recovery_OX!F59)</f>
        <v>0.24848523692090119</v>
      </c>
      <c r="P64" s="641"/>
      <c r="Q64" s="652"/>
      <c r="S64" s="694">
        <f t="shared" si="2"/>
        <v>2047</v>
      </c>
      <c r="T64" s="695">
        <f>IF(Select2=1,Food!$W66,"")</f>
        <v>3.0037823081131656E-3</v>
      </c>
      <c r="U64" s="696">
        <f>IF(Select2=1,Paper!$W66,"")</f>
        <v>0.31553995827805631</v>
      </c>
      <c r="V64" s="687">
        <f>IF(Select2=1,Nappies!$W66,"")</f>
        <v>0</v>
      </c>
      <c r="W64" s="696">
        <f>IF(Select2=1,Garden!$W66,"")</f>
        <v>0</v>
      </c>
      <c r="X64" s="687">
        <f>IF(Select2=1,Wood!$W66,"")</f>
        <v>0.3128679756753131</v>
      </c>
      <c r="Y64" s="696">
        <f>IF(Select2=1,Textiles!$W66,"")</f>
        <v>3.9625948248872195E-2</v>
      </c>
      <c r="Z64" s="689">
        <f>Sludge!W66</f>
        <v>0</v>
      </c>
      <c r="AA64" s="689" t="str">
        <f>IF(Select2=2,MSW!$W66,"")</f>
        <v/>
      </c>
      <c r="AB64" s="697">
        <f>Industry!$W66</f>
        <v>0</v>
      </c>
      <c r="AC64" s="698">
        <f t="shared" si="4"/>
        <v>0.67103766451035474</v>
      </c>
      <c r="AD64" s="699">
        <f>Recovery_OX!R59</f>
        <v>0</v>
      </c>
      <c r="AE64" s="650"/>
      <c r="AF64" s="701">
        <f>(AC64-AD64)*(1-Recovery_OX!U59)</f>
        <v>0.67103766451035474</v>
      </c>
    </row>
    <row r="65" spans="2:32">
      <c r="B65" s="694">
        <f t="shared" si="1"/>
        <v>2048</v>
      </c>
      <c r="C65" s="695">
        <f>IF(Select2=1,Food!$K67,"")</f>
        <v>3.0095045999428876E-3</v>
      </c>
      <c r="D65" s="696">
        <f>IF(Select2=1,Paper!$K67,"")</f>
        <v>0.14239643340341082</v>
      </c>
      <c r="E65" s="687">
        <f>IF(Select2=1,Nappies!$K67,"")</f>
        <v>4.6499063920957054E-2</v>
      </c>
      <c r="F65" s="696">
        <f>IF(Select2=1,Garden!$K67,"")</f>
        <v>0</v>
      </c>
      <c r="G65" s="687">
        <f>IF(Select2=1,Wood!$K67,"")</f>
        <v>0</v>
      </c>
      <c r="H65" s="696">
        <f>IF(Select2=1,Textiles!$K67,"")</f>
        <v>3.3714127695334745E-2</v>
      </c>
      <c r="I65" s="697">
        <f>Sludge!K67</f>
        <v>0</v>
      </c>
      <c r="J65" s="697" t="str">
        <f>IF(Select2=2,MSW!$K67,"")</f>
        <v/>
      </c>
      <c r="K65" s="697">
        <f>Industry!$K67</f>
        <v>0</v>
      </c>
      <c r="L65" s="698">
        <f t="shared" si="3"/>
        <v>0.2256191296196455</v>
      </c>
      <c r="M65" s="699">
        <f>Recovery_OX!C60</f>
        <v>0</v>
      </c>
      <c r="N65" s="650"/>
      <c r="O65" s="700">
        <f>(L65-M65)*(1-Recovery_OX!F60)</f>
        <v>0.2256191296196455</v>
      </c>
      <c r="P65" s="641"/>
      <c r="Q65" s="652"/>
      <c r="S65" s="694">
        <f t="shared" si="2"/>
        <v>2048</v>
      </c>
      <c r="T65" s="695">
        <f>IF(Select2=1,Food!$W67,"")</f>
        <v>2.013495495055456E-3</v>
      </c>
      <c r="U65" s="696">
        <f>IF(Select2=1,Paper!$W67,"")</f>
        <v>0.29420750703184045</v>
      </c>
      <c r="V65" s="687">
        <f>IF(Select2=1,Nappies!$W67,"")</f>
        <v>0</v>
      </c>
      <c r="W65" s="696">
        <f>IF(Select2=1,Garden!$W67,"")</f>
        <v>0</v>
      </c>
      <c r="X65" s="687">
        <f>IF(Select2=1,Wood!$W67,"")</f>
        <v>0.30210701188562283</v>
      </c>
      <c r="Y65" s="696">
        <f>IF(Select2=1,Textiles!$W67,"")</f>
        <v>3.6946989255161371E-2</v>
      </c>
      <c r="Z65" s="689">
        <f>Sludge!W67</f>
        <v>0</v>
      </c>
      <c r="AA65" s="689" t="str">
        <f>IF(Select2=2,MSW!$W67,"")</f>
        <v/>
      </c>
      <c r="AB65" s="697">
        <f>Industry!$W67</f>
        <v>0</v>
      </c>
      <c r="AC65" s="698">
        <f t="shared" si="4"/>
        <v>0.63527500366768008</v>
      </c>
      <c r="AD65" s="699">
        <f>Recovery_OX!R60</f>
        <v>0</v>
      </c>
      <c r="AE65" s="650"/>
      <c r="AF65" s="701">
        <f>(AC65-AD65)*(1-Recovery_OX!U60)</f>
        <v>0.63527500366768008</v>
      </c>
    </row>
    <row r="66" spans="2:32">
      <c r="B66" s="694">
        <f t="shared" si="1"/>
        <v>2049</v>
      </c>
      <c r="C66" s="695">
        <f>IF(Select2=1,Food!$K68,"")</f>
        <v>2.0173312619781846E-3</v>
      </c>
      <c r="D66" s="696">
        <f>IF(Select2=1,Paper!$K68,"")</f>
        <v>0.13276955448198918</v>
      </c>
      <c r="E66" s="687">
        <f>IF(Select2=1,Nappies!$K68,"")</f>
        <v>3.9229624234777757E-2</v>
      </c>
      <c r="F66" s="696">
        <f>IF(Select2=1,Garden!$K68,"")</f>
        <v>0</v>
      </c>
      <c r="G66" s="687">
        <f>IF(Select2=1,Wood!$K68,"")</f>
        <v>0</v>
      </c>
      <c r="H66" s="696">
        <f>IF(Select2=1,Textiles!$K68,"")</f>
        <v>3.1434844306650084E-2</v>
      </c>
      <c r="I66" s="697">
        <f>Sludge!K68</f>
        <v>0</v>
      </c>
      <c r="J66" s="697" t="str">
        <f>IF(Select2=2,MSW!$K68,"")</f>
        <v/>
      </c>
      <c r="K66" s="697">
        <f>Industry!$K68</f>
        <v>0</v>
      </c>
      <c r="L66" s="698">
        <f t="shared" si="3"/>
        <v>0.20545135428539521</v>
      </c>
      <c r="M66" s="699">
        <f>Recovery_OX!C61</f>
        <v>0</v>
      </c>
      <c r="N66" s="650"/>
      <c r="O66" s="700">
        <f>(L66-M66)*(1-Recovery_OX!F61)</f>
        <v>0.20545135428539521</v>
      </c>
      <c r="P66" s="641"/>
      <c r="Q66" s="652"/>
      <c r="S66" s="694">
        <f t="shared" si="2"/>
        <v>2049</v>
      </c>
      <c r="T66" s="695">
        <f>IF(Select2=1,Food!$W68,"")</f>
        <v>1.3496863929381257E-3</v>
      </c>
      <c r="U66" s="696">
        <f>IF(Select2=1,Paper!$W68,"")</f>
        <v>0.27431726132642387</v>
      </c>
      <c r="V66" s="687">
        <f>IF(Select2=1,Nappies!$W68,"")</f>
        <v>0</v>
      </c>
      <c r="W66" s="696">
        <f>IF(Select2=1,Garden!$W68,"")</f>
        <v>0</v>
      </c>
      <c r="X66" s="687">
        <f>IF(Select2=1,Wood!$W68,"")</f>
        <v>0.29171616696614638</v>
      </c>
      <c r="Y66" s="696">
        <f>IF(Select2=1,Textiles!$W68,"")</f>
        <v>3.4449144445643939E-2</v>
      </c>
      <c r="Z66" s="689">
        <f>Sludge!W68</f>
        <v>0</v>
      </c>
      <c r="AA66" s="689" t="str">
        <f>IF(Select2=2,MSW!$W68,"")</f>
        <v/>
      </c>
      <c r="AB66" s="697">
        <f>Industry!$W68</f>
        <v>0</v>
      </c>
      <c r="AC66" s="698">
        <f t="shared" si="4"/>
        <v>0.60183225913115235</v>
      </c>
      <c r="AD66" s="699">
        <f>Recovery_OX!R61</f>
        <v>0</v>
      </c>
      <c r="AE66" s="650"/>
      <c r="AF66" s="701">
        <f>(AC66-AD66)*(1-Recovery_OX!U61)</f>
        <v>0.60183225913115235</v>
      </c>
    </row>
    <row r="67" spans="2:32">
      <c r="B67" s="694">
        <f t="shared" si="1"/>
        <v>2050</v>
      </c>
      <c r="C67" s="695">
        <f>IF(Select2=1,Food!$K69,"")</f>
        <v>1.352257584398351E-3</v>
      </c>
      <c r="D67" s="696">
        <f>IF(Select2=1,Paper!$K69,"")</f>
        <v>0.12379351207067281</v>
      </c>
      <c r="E67" s="687">
        <f>IF(Select2=1,Nappies!$K69,"")</f>
        <v>3.3096653735178824E-2</v>
      </c>
      <c r="F67" s="696">
        <f>IF(Select2=1,Garden!$K69,"")</f>
        <v>0</v>
      </c>
      <c r="G67" s="687">
        <f>IF(Select2=1,Wood!$K69,"")</f>
        <v>0</v>
      </c>
      <c r="H67" s="696">
        <f>IF(Select2=1,Textiles!$K69,"")</f>
        <v>2.9309654561226223E-2</v>
      </c>
      <c r="I67" s="697">
        <f>Sludge!K69</f>
        <v>0</v>
      </c>
      <c r="J67" s="697" t="str">
        <f>IF(Select2=2,MSW!$K69,"")</f>
        <v/>
      </c>
      <c r="K67" s="697">
        <f>Industry!$K69</f>
        <v>0</v>
      </c>
      <c r="L67" s="698">
        <f t="shared" si="3"/>
        <v>0.18755207795147619</v>
      </c>
      <c r="M67" s="699">
        <f>Recovery_OX!C62</f>
        <v>0</v>
      </c>
      <c r="N67" s="650"/>
      <c r="O67" s="700">
        <f>(L67-M67)*(1-Recovery_OX!F62)</f>
        <v>0.18755207795147619</v>
      </c>
      <c r="P67" s="641"/>
      <c r="Q67" s="652"/>
      <c r="S67" s="694">
        <f t="shared" si="2"/>
        <v>2050</v>
      </c>
      <c r="T67" s="695">
        <f>IF(Select2=1,Food!$W69,"")</f>
        <v>9.0472184504796036E-4</v>
      </c>
      <c r="U67" s="696">
        <f>IF(Select2=1,Paper!$W69,"")</f>
        <v>0.25577171915428254</v>
      </c>
      <c r="V67" s="687">
        <f>IF(Select2=1,Nappies!$W69,"")</f>
        <v>0</v>
      </c>
      <c r="W67" s="696">
        <f>IF(Select2=1,Garden!$W69,"")</f>
        <v>0</v>
      </c>
      <c r="X67" s="687">
        <f>IF(Select2=1,Wood!$W69,"")</f>
        <v>0.28168271083240753</v>
      </c>
      <c r="Y67" s="696">
        <f>IF(Select2=1,Textiles!$W69,"")</f>
        <v>3.2120169382165734E-2</v>
      </c>
      <c r="Z67" s="689">
        <f>Sludge!W69</f>
        <v>0</v>
      </c>
      <c r="AA67" s="689" t="str">
        <f>IF(Select2=2,MSW!$W69,"")</f>
        <v/>
      </c>
      <c r="AB67" s="697">
        <f>Industry!$W69</f>
        <v>0</v>
      </c>
      <c r="AC67" s="698">
        <f t="shared" si="4"/>
        <v>0.57047932121390388</v>
      </c>
      <c r="AD67" s="699">
        <f>Recovery_OX!R62</f>
        <v>0</v>
      </c>
      <c r="AE67" s="650"/>
      <c r="AF67" s="701">
        <f>(AC67-AD67)*(1-Recovery_OX!U62)</f>
        <v>0.57047932121390388</v>
      </c>
    </row>
    <row r="68" spans="2:32">
      <c r="B68" s="694">
        <f t="shared" si="1"/>
        <v>2051</v>
      </c>
      <c r="C68" s="695">
        <f>IF(Select2=1,Food!$K70,"")</f>
        <v>9.0644536622594516E-4</v>
      </c>
      <c r="D68" s="696">
        <f>IF(Select2=1,Paper!$K70,"")</f>
        <v>0.11542430559914775</v>
      </c>
      <c r="E68" s="687">
        <f>IF(Select2=1,Nappies!$K70,"")</f>
        <v>2.7922482303443664E-2</v>
      </c>
      <c r="F68" s="696">
        <f>IF(Select2=1,Garden!$K70,"")</f>
        <v>0</v>
      </c>
      <c r="G68" s="687">
        <f>IF(Select2=1,Wood!$K70,"")</f>
        <v>0</v>
      </c>
      <c r="H68" s="696">
        <f>IF(Select2=1,Textiles!$K70,"")</f>
        <v>2.7328140776465518E-2</v>
      </c>
      <c r="I68" s="697">
        <f>Sludge!K70</f>
        <v>0</v>
      </c>
      <c r="J68" s="697" t="str">
        <f>IF(Select2=2,MSW!$K70,"")</f>
        <v/>
      </c>
      <c r="K68" s="697">
        <f>Industry!$K70</f>
        <v>0</v>
      </c>
      <c r="L68" s="698">
        <f t="shared" si="3"/>
        <v>0.1715813740452829</v>
      </c>
      <c r="M68" s="699">
        <f>Recovery_OX!C63</f>
        <v>0</v>
      </c>
      <c r="N68" s="650"/>
      <c r="O68" s="700">
        <f>(L68-M68)*(1-Recovery_OX!F63)</f>
        <v>0.1715813740452829</v>
      </c>
      <c r="P68" s="641"/>
      <c r="Q68" s="652"/>
      <c r="S68" s="694">
        <f t="shared" si="2"/>
        <v>2051</v>
      </c>
      <c r="T68" s="695">
        <f>IF(Select2=1,Food!$W70,"")</f>
        <v>6.0645318882199728E-4</v>
      </c>
      <c r="U68" s="696">
        <f>IF(Select2=1,Paper!$W70,"")</f>
        <v>0.2384799702461729</v>
      </c>
      <c r="V68" s="687">
        <f>IF(Select2=1,Nappies!$W70,"")</f>
        <v>0</v>
      </c>
      <c r="W68" s="696">
        <f>IF(Select2=1,Garden!$W70,"")</f>
        <v>0</v>
      </c>
      <c r="X68" s="687">
        <f>IF(Select2=1,Wood!$W70,"")</f>
        <v>0.27199435124588661</v>
      </c>
      <c r="Y68" s="696">
        <f>IF(Select2=1,Textiles!$W70,"")</f>
        <v>2.9948647426263592E-2</v>
      </c>
      <c r="Z68" s="689">
        <f>Sludge!W70</f>
        <v>0</v>
      </c>
      <c r="AA68" s="689" t="str">
        <f>IF(Select2=2,MSW!$W70,"")</f>
        <v/>
      </c>
      <c r="AB68" s="697">
        <f>Industry!$W70</f>
        <v>0</v>
      </c>
      <c r="AC68" s="698">
        <f t="shared" si="4"/>
        <v>0.54102942210714511</v>
      </c>
      <c r="AD68" s="699">
        <f>Recovery_OX!R63</f>
        <v>0</v>
      </c>
      <c r="AE68" s="650"/>
      <c r="AF68" s="701">
        <f>(AC68-AD68)*(1-Recovery_OX!U63)</f>
        <v>0.54102942210714511</v>
      </c>
    </row>
    <row r="69" spans="2:32">
      <c r="B69" s="694">
        <f t="shared" si="1"/>
        <v>2052</v>
      </c>
      <c r="C69" s="695">
        <f>IF(Select2=1,Food!$K71,"")</f>
        <v>6.0760849961736748E-4</v>
      </c>
      <c r="D69" s="696">
        <f>IF(Select2=1,Paper!$K71,"")</f>
        <v>0.1076209092075809</v>
      </c>
      <c r="E69" s="687">
        <f>IF(Select2=1,Nappies!$K71,"")</f>
        <v>2.3557215911450567E-2</v>
      </c>
      <c r="F69" s="696">
        <f>IF(Select2=1,Garden!$K71,"")</f>
        <v>0</v>
      </c>
      <c r="G69" s="687">
        <f>IF(Select2=1,Wood!$K71,"")</f>
        <v>0</v>
      </c>
      <c r="H69" s="696">
        <f>IF(Select2=1,Textiles!$K71,"")</f>
        <v>2.5480589569496188E-2</v>
      </c>
      <c r="I69" s="697">
        <f>Sludge!K71</f>
        <v>0</v>
      </c>
      <c r="J69" s="697" t="str">
        <f>IF(Select2=2,MSW!$K71,"")</f>
        <v/>
      </c>
      <c r="K69" s="697">
        <f>Industry!$K71</f>
        <v>0</v>
      </c>
      <c r="L69" s="698">
        <f t="shared" si="3"/>
        <v>0.15726632318814504</v>
      </c>
      <c r="M69" s="699">
        <f>Recovery_OX!C64</f>
        <v>0</v>
      </c>
      <c r="N69" s="650"/>
      <c r="O69" s="700">
        <f>(L69-M69)*(1-Recovery_OX!F64)</f>
        <v>0.15726632318814504</v>
      </c>
      <c r="P69" s="641"/>
      <c r="Q69" s="652"/>
      <c r="S69" s="694">
        <f t="shared" si="2"/>
        <v>2052</v>
      </c>
      <c r="T69" s="695">
        <f>IF(Select2=1,Food!$W71,"")</f>
        <v>4.0651772944962149E-4</v>
      </c>
      <c r="U69" s="696">
        <f>IF(Select2=1,Paper!$W71,"")</f>
        <v>0.22235725042888604</v>
      </c>
      <c r="V69" s="687">
        <f>IF(Select2=1,Nappies!$W71,"")</f>
        <v>0</v>
      </c>
      <c r="W69" s="696">
        <f>IF(Select2=1,Garden!$W71,"")</f>
        <v>0</v>
      </c>
      <c r="X69" s="687">
        <f>IF(Select2=1,Wood!$W71,"")</f>
        <v>0.26263921875449109</v>
      </c>
      <c r="Y69" s="696">
        <f>IF(Select2=1,Textiles!$W71,"")</f>
        <v>2.7923933774790358E-2</v>
      </c>
      <c r="Z69" s="689">
        <f>Sludge!W71</f>
        <v>0</v>
      </c>
      <c r="AA69" s="689" t="str">
        <f>IF(Select2=2,MSW!$W71,"")</f>
        <v/>
      </c>
      <c r="AB69" s="697">
        <f>Industry!$W71</f>
        <v>0</v>
      </c>
      <c r="AC69" s="698">
        <f t="shared" si="4"/>
        <v>0.51332692068761721</v>
      </c>
      <c r="AD69" s="699">
        <f>Recovery_OX!R64</f>
        <v>0</v>
      </c>
      <c r="AE69" s="650"/>
      <c r="AF69" s="701">
        <f>(AC69-AD69)*(1-Recovery_OX!U64)</f>
        <v>0.51332692068761721</v>
      </c>
    </row>
    <row r="70" spans="2:32">
      <c r="B70" s="694">
        <f t="shared" si="1"/>
        <v>2053</v>
      </c>
      <c r="C70" s="695">
        <f>IF(Select2=1,Food!$K72,"")</f>
        <v>4.072921574351596E-4</v>
      </c>
      <c r="D70" s="696">
        <f>IF(Select2=1,Paper!$K72,"")</f>
        <v>0.10034507063780759</v>
      </c>
      <c r="E70" s="687">
        <f>IF(Select2=1,Nappies!$K72,"")</f>
        <v>1.9874394241455359E-2</v>
      </c>
      <c r="F70" s="696">
        <f>IF(Select2=1,Garden!$K72,"")</f>
        <v>0</v>
      </c>
      <c r="G70" s="687">
        <f>IF(Select2=1,Wood!$K72,"")</f>
        <v>0</v>
      </c>
      <c r="H70" s="696">
        <f>IF(Select2=1,Textiles!$K72,"")</f>
        <v>2.3757944242158213E-2</v>
      </c>
      <c r="I70" s="697">
        <f>Sludge!K72</f>
        <v>0</v>
      </c>
      <c r="J70" s="697" t="str">
        <f>IF(Select2=2,MSW!$K72,"")</f>
        <v/>
      </c>
      <c r="K70" s="697">
        <f>Industry!$K72</f>
        <v>0</v>
      </c>
      <c r="L70" s="698">
        <f t="shared" si="3"/>
        <v>0.14438470127885633</v>
      </c>
      <c r="M70" s="699">
        <f>Recovery_OX!C65</f>
        <v>0</v>
      </c>
      <c r="N70" s="650"/>
      <c r="O70" s="700">
        <f>(L70-M70)*(1-Recovery_OX!F65)</f>
        <v>0.14438470127885633</v>
      </c>
      <c r="P70" s="641"/>
      <c r="Q70" s="652"/>
      <c r="S70" s="694">
        <f t="shared" si="2"/>
        <v>2053</v>
      </c>
      <c r="T70" s="695">
        <f>IF(Select2=1,Food!$W72,"")</f>
        <v>2.7249698311897382E-4</v>
      </c>
      <c r="U70" s="696">
        <f>IF(Select2=1,Paper!$W72,"")</f>
        <v>0.20732452611117264</v>
      </c>
      <c r="V70" s="687">
        <f>IF(Select2=1,Nappies!$W72,"")</f>
        <v>0</v>
      </c>
      <c r="W70" s="696">
        <f>IF(Select2=1,Garden!$W72,"")</f>
        <v>0</v>
      </c>
      <c r="X70" s="687">
        <f>IF(Select2=1,Wood!$W72,"")</f>
        <v>0.25360585215099241</v>
      </c>
      <c r="Y70" s="696">
        <f>IF(Select2=1,Textiles!$W72,"")</f>
        <v>2.6036103279077506E-2</v>
      </c>
      <c r="Z70" s="689">
        <f>Sludge!W72</f>
        <v>0</v>
      </c>
      <c r="AA70" s="689" t="str">
        <f>IF(Select2=2,MSW!$W72,"")</f>
        <v/>
      </c>
      <c r="AB70" s="697">
        <f>Industry!$W72</f>
        <v>0</v>
      </c>
      <c r="AC70" s="698">
        <f t="shared" si="4"/>
        <v>0.48723897852436154</v>
      </c>
      <c r="AD70" s="699">
        <f>Recovery_OX!R65</f>
        <v>0</v>
      </c>
      <c r="AE70" s="650"/>
      <c r="AF70" s="701">
        <f>(AC70-AD70)*(1-Recovery_OX!U65)</f>
        <v>0.48723897852436154</v>
      </c>
    </row>
    <row r="71" spans="2:32">
      <c r="B71" s="694">
        <f t="shared" si="1"/>
        <v>2054</v>
      </c>
      <c r="C71" s="695">
        <f>IF(Select2=1,Food!$K73,"")</f>
        <v>2.7301609772189097E-4</v>
      </c>
      <c r="D71" s="696">
        <f>IF(Select2=1,Paper!$K73,"")</f>
        <v>9.3561123720717634E-2</v>
      </c>
      <c r="E71" s="687">
        <f>IF(Select2=1,Nappies!$K73,"")</f>
        <v>1.6767327172681659E-2</v>
      </c>
      <c r="F71" s="696">
        <f>IF(Select2=1,Garden!$K73,"")</f>
        <v>0</v>
      </c>
      <c r="G71" s="687">
        <f>IF(Select2=1,Wood!$K73,"")</f>
        <v>0</v>
      </c>
      <c r="H71" s="696">
        <f>IF(Select2=1,Textiles!$K73,"")</f>
        <v>2.2151760385058426E-2</v>
      </c>
      <c r="I71" s="697">
        <f>Sludge!K73</f>
        <v>0</v>
      </c>
      <c r="J71" s="697" t="str">
        <f>IF(Select2=2,MSW!$K73,"")</f>
        <v/>
      </c>
      <c r="K71" s="697">
        <f>Industry!$K73</f>
        <v>0</v>
      </c>
      <c r="L71" s="698">
        <f t="shared" si="3"/>
        <v>0.13275322737617962</v>
      </c>
      <c r="M71" s="699">
        <f>Recovery_OX!C66</f>
        <v>0</v>
      </c>
      <c r="N71" s="650"/>
      <c r="O71" s="700">
        <f>(L71-M71)*(1-Recovery_OX!F66)</f>
        <v>0.13275322737617962</v>
      </c>
      <c r="P71" s="641"/>
      <c r="Q71" s="652"/>
      <c r="S71" s="694">
        <f t="shared" si="2"/>
        <v>2054</v>
      </c>
      <c r="T71" s="695">
        <f>IF(Select2=1,Food!$W73,"")</f>
        <v>1.8266019026888335E-4</v>
      </c>
      <c r="U71" s="696">
        <f>IF(Select2=1,Paper!$W73,"")</f>
        <v>0.19330810686098676</v>
      </c>
      <c r="V71" s="687">
        <f>IF(Select2=1,Nappies!$W73,"")</f>
        <v>0</v>
      </c>
      <c r="W71" s="696">
        <f>IF(Select2=1,Garden!$W73,"")</f>
        <v>0</v>
      </c>
      <c r="X71" s="687">
        <f>IF(Select2=1,Wood!$W73,"")</f>
        <v>0.24488318443161389</v>
      </c>
      <c r="Y71" s="696">
        <f>IF(Select2=1,Textiles!$W73,"")</f>
        <v>2.427590179184486E-2</v>
      </c>
      <c r="Z71" s="689">
        <f>Sludge!W73</f>
        <v>0</v>
      </c>
      <c r="AA71" s="689" t="str">
        <f>IF(Select2=2,MSW!$W73,"")</f>
        <v/>
      </c>
      <c r="AB71" s="697">
        <f>Industry!$W73</f>
        <v>0</v>
      </c>
      <c r="AC71" s="698">
        <f t="shared" si="4"/>
        <v>0.46264985327471436</v>
      </c>
      <c r="AD71" s="699">
        <f>Recovery_OX!R66</f>
        <v>0</v>
      </c>
      <c r="AE71" s="650"/>
      <c r="AF71" s="701">
        <f>(AC71-AD71)*(1-Recovery_OX!U66)</f>
        <v>0.46264985327471436</v>
      </c>
    </row>
    <row r="72" spans="2:32">
      <c r="B72" s="694">
        <f t="shared" si="1"/>
        <v>2055</v>
      </c>
      <c r="C72" s="695">
        <f>IF(Select2=1,Food!$K74,"")</f>
        <v>1.8300816319340857E-4</v>
      </c>
      <c r="D72" s="696">
        <f>IF(Select2=1,Paper!$K74,"")</f>
        <v>8.7235813540652934E-2</v>
      </c>
      <c r="E72" s="687">
        <f>IF(Select2=1,Nappies!$K74,"")</f>
        <v>1.4146004003952032E-2</v>
      </c>
      <c r="F72" s="696">
        <f>IF(Select2=1,Garden!$K74,"")</f>
        <v>0</v>
      </c>
      <c r="G72" s="687">
        <f>IF(Select2=1,Wood!$K74,"")</f>
        <v>0</v>
      </c>
      <c r="H72" s="696">
        <f>IF(Select2=1,Textiles!$K74,"")</f>
        <v>2.0654164483065882E-2</v>
      </c>
      <c r="I72" s="697">
        <f>Sludge!K74</f>
        <v>0</v>
      </c>
      <c r="J72" s="697" t="str">
        <f>IF(Select2=2,MSW!$K74,"")</f>
        <v/>
      </c>
      <c r="K72" s="697">
        <f>Industry!$K74</f>
        <v>0</v>
      </c>
      <c r="L72" s="698">
        <f t="shared" si="3"/>
        <v>0.12221899019086427</v>
      </c>
      <c r="M72" s="699">
        <f>Recovery_OX!C67</f>
        <v>0</v>
      </c>
      <c r="N72" s="650"/>
      <c r="O72" s="700">
        <f>(L72-M72)*(1-Recovery_OX!F67)</f>
        <v>0.12221899019086427</v>
      </c>
      <c r="P72" s="641"/>
      <c r="Q72" s="652"/>
      <c r="S72" s="694">
        <f t="shared" si="2"/>
        <v>2055</v>
      </c>
      <c r="T72" s="695">
        <f>IF(Select2=1,Food!$W74,"")</f>
        <v>1.2244078714991651E-4</v>
      </c>
      <c r="U72" s="696">
        <f>IF(Select2=1,Paper!$W74,"")</f>
        <v>0.18023928417490268</v>
      </c>
      <c r="V72" s="687">
        <f>IF(Select2=1,Nappies!$W74,"")</f>
        <v>0</v>
      </c>
      <c r="W72" s="696">
        <f>IF(Select2=1,Garden!$W74,"")</f>
        <v>0</v>
      </c>
      <c r="X72" s="687">
        <f>IF(Select2=1,Wood!$W74,"")</f>
        <v>0.23646052923756694</v>
      </c>
      <c r="Y72" s="696">
        <f>IF(Select2=1,Textiles!$W74,"")</f>
        <v>2.2634700803359886E-2</v>
      </c>
      <c r="Z72" s="689">
        <f>Sludge!W74</f>
        <v>0</v>
      </c>
      <c r="AA72" s="689" t="str">
        <f>IF(Select2=2,MSW!$W74,"")</f>
        <v/>
      </c>
      <c r="AB72" s="697">
        <f>Industry!$W74</f>
        <v>0</v>
      </c>
      <c r="AC72" s="698">
        <f t="shared" si="4"/>
        <v>0.43945695500297943</v>
      </c>
      <c r="AD72" s="699">
        <f>Recovery_OX!R67</f>
        <v>0</v>
      </c>
      <c r="AE72" s="650"/>
      <c r="AF72" s="701">
        <f>(AC72-AD72)*(1-Recovery_OX!U67)</f>
        <v>0.43945695500297943</v>
      </c>
    </row>
    <row r="73" spans="2:32">
      <c r="B73" s="694">
        <f t="shared" si="1"/>
        <v>2056</v>
      </c>
      <c r="C73" s="695">
        <f>IF(Select2=1,Food!$K75,"")</f>
        <v>1.2267404037670342E-4</v>
      </c>
      <c r="D73" s="696">
        <f>IF(Select2=1,Paper!$K75,"")</f>
        <v>8.1338133419772446E-2</v>
      </c>
      <c r="E73" s="687">
        <f>IF(Select2=1,Nappies!$K75,"")</f>
        <v>1.1934485873565902E-2</v>
      </c>
      <c r="F73" s="696">
        <f>IF(Select2=1,Garden!$K75,"")</f>
        <v>0</v>
      </c>
      <c r="G73" s="687">
        <f>IF(Select2=1,Wood!$K75,"")</f>
        <v>0</v>
      </c>
      <c r="H73" s="696">
        <f>IF(Select2=1,Textiles!$K75,"")</f>
        <v>1.9257815319331566E-2</v>
      </c>
      <c r="I73" s="697">
        <f>Sludge!K75</f>
        <v>0</v>
      </c>
      <c r="J73" s="697" t="str">
        <f>IF(Select2=2,MSW!$K75,"")</f>
        <v/>
      </c>
      <c r="K73" s="697">
        <f>Industry!$K75</f>
        <v>0</v>
      </c>
      <c r="L73" s="698">
        <f t="shared" si="3"/>
        <v>0.11265310865304662</v>
      </c>
      <c r="M73" s="699">
        <f>Recovery_OX!C68</f>
        <v>0</v>
      </c>
      <c r="N73" s="650"/>
      <c r="O73" s="700">
        <f>(L73-M73)*(1-Recovery_OX!F68)</f>
        <v>0.11265310865304662</v>
      </c>
      <c r="P73" s="641"/>
      <c r="Q73" s="652"/>
      <c r="S73" s="694">
        <f t="shared" si="2"/>
        <v>2056</v>
      </c>
      <c r="T73" s="695">
        <f>IF(Select2=1,Food!$W75,"")</f>
        <v>8.2074514078971965E-5</v>
      </c>
      <c r="U73" s="696">
        <f>IF(Select2=1,Paper!$W75,"")</f>
        <v>0.16805399466895124</v>
      </c>
      <c r="V73" s="687">
        <f>IF(Select2=1,Nappies!$W75,"")</f>
        <v>0</v>
      </c>
      <c r="W73" s="696">
        <f>IF(Select2=1,Garden!$W75,"")</f>
        <v>0</v>
      </c>
      <c r="X73" s="687">
        <f>IF(Select2=1,Wood!$W75,"")</f>
        <v>0.22832756776292529</v>
      </c>
      <c r="Y73" s="696">
        <f>IF(Select2=1,Textiles!$W75,"")</f>
        <v>2.1104455144472959E-2</v>
      </c>
      <c r="Z73" s="689">
        <f>Sludge!W75</f>
        <v>0</v>
      </c>
      <c r="AA73" s="689" t="str">
        <f>IF(Select2=2,MSW!$W75,"")</f>
        <v/>
      </c>
      <c r="AB73" s="697">
        <f>Industry!$W75</f>
        <v>0</v>
      </c>
      <c r="AC73" s="698">
        <f t="shared" si="4"/>
        <v>0.41756809209042844</v>
      </c>
      <c r="AD73" s="699">
        <f>Recovery_OX!R68</f>
        <v>0</v>
      </c>
      <c r="AE73" s="650"/>
      <c r="AF73" s="701">
        <f>(AC73-AD73)*(1-Recovery_OX!U68)</f>
        <v>0.41756809209042844</v>
      </c>
    </row>
    <row r="74" spans="2:32">
      <c r="B74" s="694">
        <f t="shared" si="1"/>
        <v>2057</v>
      </c>
      <c r="C74" s="695">
        <f>IF(Select2=1,Food!$K76,"")</f>
        <v>8.2230868392689724E-5</v>
      </c>
      <c r="D74" s="696">
        <f>IF(Select2=1,Paper!$K76,"")</f>
        <v>7.5839172923281309E-2</v>
      </c>
      <c r="E74" s="687">
        <f>IF(Select2=1,Nappies!$K76,"")</f>
        <v>1.0068705835694108E-2</v>
      </c>
      <c r="F74" s="696">
        <f>IF(Select2=1,Garden!$K76,"")</f>
        <v>0</v>
      </c>
      <c r="G74" s="687">
        <f>IF(Select2=1,Wood!$K76,"")</f>
        <v>0</v>
      </c>
      <c r="H74" s="696">
        <f>IF(Select2=1,Textiles!$K76,"")</f>
        <v>1.7955867988634844E-2</v>
      </c>
      <c r="I74" s="697">
        <f>Sludge!K76</f>
        <v>0</v>
      </c>
      <c r="J74" s="697" t="str">
        <f>IF(Select2=2,MSW!$K76,"")</f>
        <v/>
      </c>
      <c r="K74" s="697">
        <f>Industry!$K76</f>
        <v>0</v>
      </c>
      <c r="L74" s="698">
        <f t="shared" si="3"/>
        <v>0.10394597761600295</v>
      </c>
      <c r="M74" s="699">
        <f>Recovery_OX!C69</f>
        <v>0</v>
      </c>
      <c r="N74" s="650"/>
      <c r="O74" s="700">
        <f>(L74-M74)*(1-Recovery_OX!F69)</f>
        <v>0.10394597761600295</v>
      </c>
      <c r="P74" s="641"/>
      <c r="Q74" s="652"/>
      <c r="S74" s="694">
        <f t="shared" si="2"/>
        <v>2057</v>
      </c>
      <c r="T74" s="695">
        <f>IF(Select2=1,Food!$W76,"")</f>
        <v>5.5016192055769213E-5</v>
      </c>
      <c r="U74" s="696">
        <f>IF(Select2=1,Paper!$W76,"")</f>
        <v>0.15669250603983731</v>
      </c>
      <c r="V74" s="687">
        <f>IF(Select2=1,Nappies!$W76,"")</f>
        <v>0</v>
      </c>
      <c r="W74" s="696">
        <f>IF(Select2=1,Garden!$W76,"")</f>
        <v>0</v>
      </c>
      <c r="X74" s="687">
        <f>IF(Select2=1,Wood!$W76,"")</f>
        <v>0.22047433611279721</v>
      </c>
      <c r="Y74" s="696">
        <f>IF(Select2=1,Textiles!$W76,"")</f>
        <v>1.9677663549188883E-2</v>
      </c>
      <c r="Z74" s="689">
        <f>Sludge!W76</f>
        <v>0</v>
      </c>
      <c r="AA74" s="689" t="str">
        <f>IF(Select2=2,MSW!$W76,"")</f>
        <v/>
      </c>
      <c r="AB74" s="697">
        <f>Industry!$W76</f>
        <v>0</v>
      </c>
      <c r="AC74" s="698">
        <f t="shared" si="4"/>
        <v>0.39689952189387917</v>
      </c>
      <c r="AD74" s="699">
        <f>Recovery_OX!R69</f>
        <v>0</v>
      </c>
      <c r="AE74" s="650"/>
      <c r="AF74" s="701">
        <f>(AC74-AD74)*(1-Recovery_OX!U69)</f>
        <v>0.39689952189387917</v>
      </c>
    </row>
    <row r="75" spans="2:32">
      <c r="B75" s="694">
        <f t="shared" si="1"/>
        <v>2058</v>
      </c>
      <c r="C75" s="695">
        <f>IF(Select2=1,Food!$K77,"")</f>
        <v>5.5120999486538375E-5</v>
      </c>
      <c r="D75" s="696">
        <f>IF(Select2=1,Paper!$K77,"")</f>
        <v>7.0711976140446026E-2</v>
      </c>
      <c r="E75" s="687">
        <f>IF(Select2=1,Nappies!$K77,"")</f>
        <v>8.4946128622338073E-3</v>
      </c>
      <c r="F75" s="696">
        <f>IF(Select2=1,Garden!$K77,"")</f>
        <v>0</v>
      </c>
      <c r="G75" s="687">
        <f>IF(Select2=1,Wood!$K77,"")</f>
        <v>0</v>
      </c>
      <c r="H75" s="696">
        <f>IF(Select2=1,Textiles!$K77,"")</f>
        <v>1.6741940343650182E-2</v>
      </c>
      <c r="I75" s="697">
        <f>Sludge!K77</f>
        <v>0</v>
      </c>
      <c r="J75" s="697" t="str">
        <f>IF(Select2=2,MSW!$K77,"")</f>
        <v/>
      </c>
      <c r="K75" s="697">
        <f>Industry!$K77</f>
        <v>0</v>
      </c>
      <c r="L75" s="698">
        <f t="shared" si="3"/>
        <v>9.6003650345816566E-2</v>
      </c>
      <c r="M75" s="699">
        <f>Recovery_OX!C70</f>
        <v>0</v>
      </c>
      <c r="N75" s="650"/>
      <c r="O75" s="700">
        <f>(L75-M75)*(1-Recovery_OX!F70)</f>
        <v>9.6003650345816566E-2</v>
      </c>
      <c r="P75" s="641"/>
      <c r="Q75" s="652"/>
      <c r="S75" s="694">
        <f t="shared" si="2"/>
        <v>2058</v>
      </c>
      <c r="T75" s="695">
        <f>IF(Select2=1,Food!$W77,"")</f>
        <v>3.6878456391528792E-5</v>
      </c>
      <c r="U75" s="696">
        <f>IF(Select2=1,Paper!$W77,"")</f>
        <v>0.14609912425711979</v>
      </c>
      <c r="V75" s="687">
        <f>IF(Select2=1,Nappies!$W77,"")</f>
        <v>0</v>
      </c>
      <c r="W75" s="696">
        <f>IF(Select2=1,Garden!$W77,"")</f>
        <v>0</v>
      </c>
      <c r="X75" s="687">
        <f>IF(Select2=1,Wood!$W77,"")</f>
        <v>0.21289121309630815</v>
      </c>
      <c r="Y75" s="696">
        <f>IF(Select2=1,Textiles!$W77,"")</f>
        <v>1.8347331883452264E-2</v>
      </c>
      <c r="Z75" s="689">
        <f>Sludge!W77</f>
        <v>0</v>
      </c>
      <c r="AA75" s="689" t="str">
        <f>IF(Select2=2,MSW!$W77,"")</f>
        <v/>
      </c>
      <c r="AB75" s="697">
        <f>Industry!$W77</f>
        <v>0</v>
      </c>
      <c r="AC75" s="698">
        <f t="shared" si="4"/>
        <v>0.37737454769327172</v>
      </c>
      <c r="AD75" s="699">
        <f>Recovery_OX!R70</f>
        <v>0</v>
      </c>
      <c r="AE75" s="650"/>
      <c r="AF75" s="701">
        <f>(AC75-AD75)*(1-Recovery_OX!U70)</f>
        <v>0.37737454769327172</v>
      </c>
    </row>
    <row r="76" spans="2:32">
      <c r="B76" s="694">
        <f t="shared" si="1"/>
        <v>2059</v>
      </c>
      <c r="C76" s="695">
        <f>IF(Select2=1,Food!$K78,"")</f>
        <v>3.6948710913346853E-5</v>
      </c>
      <c r="D76" s="696">
        <f>IF(Select2=1,Paper!$K78,"")</f>
        <v>6.5931409546688746E-2</v>
      </c>
      <c r="E76" s="687">
        <f>IF(Select2=1,Nappies!$K78,"")</f>
        <v>7.1666060024737684E-3</v>
      </c>
      <c r="F76" s="696">
        <f>IF(Select2=1,Garden!$K78,"")</f>
        <v>0</v>
      </c>
      <c r="G76" s="687">
        <f>IF(Select2=1,Wood!$K78,"")</f>
        <v>0</v>
      </c>
      <c r="H76" s="696">
        <f>IF(Select2=1,Textiles!$K78,"")</f>
        <v>1.5610081709653497E-2</v>
      </c>
      <c r="I76" s="697">
        <f>Sludge!K78</f>
        <v>0</v>
      </c>
      <c r="J76" s="697" t="str">
        <f>IF(Select2=2,MSW!$K78,"")</f>
        <v/>
      </c>
      <c r="K76" s="697">
        <f>Industry!$K78</f>
        <v>0</v>
      </c>
      <c r="L76" s="698">
        <f t="shared" si="3"/>
        <v>8.8745045969729361E-2</v>
      </c>
      <c r="M76" s="699">
        <f>Recovery_OX!C71</f>
        <v>0</v>
      </c>
      <c r="N76" s="650"/>
      <c r="O76" s="700">
        <f>(L76-M76)*(1-Recovery_OX!F71)</f>
        <v>8.8745045969729361E-2</v>
      </c>
      <c r="P76" s="641"/>
      <c r="Q76" s="652"/>
      <c r="S76" s="694">
        <f t="shared" si="2"/>
        <v>2059</v>
      </c>
      <c r="T76" s="695">
        <f>IF(Select2=1,Food!$W78,"")</f>
        <v>2.4720368586092895E-5</v>
      </c>
      <c r="U76" s="696">
        <f>IF(Select2=1,Paper!$W78,"")</f>
        <v>0.13622192055100971</v>
      </c>
      <c r="V76" s="687">
        <f>IF(Select2=1,Nappies!$W78,"")</f>
        <v>0</v>
      </c>
      <c r="W76" s="696">
        <f>IF(Select2=1,Garden!$W78,"")</f>
        <v>0</v>
      </c>
      <c r="X76" s="687">
        <f>IF(Select2=1,Wood!$W78,"")</f>
        <v>0.20556890843943892</v>
      </c>
      <c r="Y76" s="696">
        <f>IF(Select2=1,Textiles!$W78,"")</f>
        <v>1.7106938859894252E-2</v>
      </c>
      <c r="Z76" s="689">
        <f>Sludge!W78</f>
        <v>0</v>
      </c>
      <c r="AA76" s="689" t="str">
        <f>IF(Select2=2,MSW!$W78,"")</f>
        <v/>
      </c>
      <c r="AB76" s="697">
        <f>Industry!$W78</f>
        <v>0</v>
      </c>
      <c r="AC76" s="698">
        <f t="shared" si="4"/>
        <v>0.35892248821892891</v>
      </c>
      <c r="AD76" s="699">
        <f>Recovery_OX!R71</f>
        <v>0</v>
      </c>
      <c r="AE76" s="650"/>
      <c r="AF76" s="701">
        <f>(AC76-AD76)*(1-Recovery_OX!U71)</f>
        <v>0.35892248821892891</v>
      </c>
    </row>
    <row r="77" spans="2:32">
      <c r="B77" s="694">
        <f t="shared" si="1"/>
        <v>2060</v>
      </c>
      <c r="C77" s="695">
        <f>IF(Select2=1,Food!$K79,"")</f>
        <v>2.4767461600392192E-5</v>
      </c>
      <c r="D77" s="696">
        <f>IF(Select2=1,Paper!$K79,"")</f>
        <v>6.1474038799020622E-2</v>
      </c>
      <c r="E77" s="687">
        <f>IF(Select2=1,Nappies!$K79,"")</f>
        <v>6.0462133386955741E-3</v>
      </c>
      <c r="F77" s="696">
        <f>IF(Select2=1,Garden!$K79,"")</f>
        <v>0</v>
      </c>
      <c r="G77" s="687">
        <f>IF(Select2=1,Wood!$K79,"")</f>
        <v>0</v>
      </c>
      <c r="H77" s="696">
        <f>IF(Select2=1,Textiles!$K79,"")</f>
        <v>1.4554743714307799E-2</v>
      </c>
      <c r="I77" s="697">
        <f>Sludge!K79</f>
        <v>0</v>
      </c>
      <c r="J77" s="697" t="str">
        <f>IF(Select2=2,MSW!$K79,"")</f>
        <v/>
      </c>
      <c r="K77" s="697">
        <f>Industry!$K79</f>
        <v>0</v>
      </c>
      <c r="L77" s="698">
        <f t="shared" si="3"/>
        <v>8.2099763313624396E-2</v>
      </c>
      <c r="M77" s="699">
        <f>Recovery_OX!C72</f>
        <v>0</v>
      </c>
      <c r="N77" s="650"/>
      <c r="O77" s="700">
        <f>(L77-M77)*(1-Recovery_OX!F72)</f>
        <v>8.2099763313624396E-2</v>
      </c>
      <c r="P77" s="641"/>
      <c r="Q77" s="652"/>
      <c r="S77" s="694">
        <f t="shared" si="2"/>
        <v>2060</v>
      </c>
      <c r="T77" s="695">
        <f>IF(Select2=1,Food!$W79,"")</f>
        <v>1.6570558608647761E-5</v>
      </c>
      <c r="U77" s="696">
        <f>IF(Select2=1,Paper!$W79,"")</f>
        <v>0.12701247685748052</v>
      </c>
      <c r="V77" s="687">
        <f>IF(Select2=1,Nappies!$W79,"")</f>
        <v>0</v>
      </c>
      <c r="W77" s="696">
        <f>IF(Select2=1,Garden!$W79,"")</f>
        <v>0</v>
      </c>
      <c r="X77" s="687">
        <f>IF(Select2=1,Wood!$W79,"")</f>
        <v>0.19849845140327799</v>
      </c>
      <c r="Y77" s="696">
        <f>IF(Select2=1,Textiles!$W79,"")</f>
        <v>1.5950404070474308E-2</v>
      </c>
      <c r="Z77" s="689">
        <f>Sludge!W79</f>
        <v>0</v>
      </c>
      <c r="AA77" s="689" t="str">
        <f>IF(Select2=2,MSW!$W79,"")</f>
        <v/>
      </c>
      <c r="AB77" s="697">
        <f>Industry!$W79</f>
        <v>0</v>
      </c>
      <c r="AC77" s="698">
        <f t="shared" si="4"/>
        <v>0.34147790288984148</v>
      </c>
      <c r="AD77" s="699">
        <f>Recovery_OX!R72</f>
        <v>0</v>
      </c>
      <c r="AE77" s="650"/>
      <c r="AF77" s="701">
        <f>(AC77-AD77)*(1-Recovery_OX!U72)</f>
        <v>0.34147790288984148</v>
      </c>
    </row>
    <row r="78" spans="2:32">
      <c r="B78" s="694">
        <f t="shared" si="1"/>
        <v>2061</v>
      </c>
      <c r="C78" s="695">
        <f>IF(Select2=1,Food!$K80,"")</f>
        <v>1.6602126000160824E-5</v>
      </c>
      <c r="D78" s="696">
        <f>IF(Select2=1,Paper!$K80,"")</f>
        <v>5.7318013860865311E-2</v>
      </c>
      <c r="E78" s="687">
        <f>IF(Select2=1,Nappies!$K80,"")</f>
        <v>5.1009774674932104E-3</v>
      </c>
      <c r="F78" s="696">
        <f>IF(Select2=1,Garden!$K80,"")</f>
        <v>0</v>
      </c>
      <c r="G78" s="687">
        <f>IF(Select2=1,Wood!$K80,"")</f>
        <v>0</v>
      </c>
      <c r="H78" s="696">
        <f>IF(Select2=1,Textiles!$K80,"")</f>
        <v>1.3570753089535538E-2</v>
      </c>
      <c r="I78" s="697">
        <f>Sludge!K80</f>
        <v>0</v>
      </c>
      <c r="J78" s="697" t="str">
        <f>IF(Select2=2,MSW!$K80,"")</f>
        <v/>
      </c>
      <c r="K78" s="697">
        <f>Industry!$K80</f>
        <v>0</v>
      </c>
      <c r="L78" s="698">
        <f t="shared" si="3"/>
        <v>7.6006346543894224E-2</v>
      </c>
      <c r="M78" s="699">
        <f>Recovery_OX!C73</f>
        <v>0</v>
      </c>
      <c r="N78" s="650"/>
      <c r="O78" s="700">
        <f>(L78-M78)*(1-Recovery_OX!F73)</f>
        <v>7.6006346543894224E-2</v>
      </c>
      <c r="P78" s="641"/>
      <c r="Q78" s="652"/>
      <c r="S78" s="694">
        <f t="shared" si="2"/>
        <v>2061</v>
      </c>
      <c r="T78" s="695">
        <f>IF(Select2=1,Food!$W80,"")</f>
        <v>1.1107577609385027E-5</v>
      </c>
      <c r="U78" s="696">
        <f>IF(Select2=1,Paper!$W80,"")</f>
        <v>0.11842564847286213</v>
      </c>
      <c r="V78" s="687">
        <f>IF(Select2=1,Nappies!$W80,"")</f>
        <v>0</v>
      </c>
      <c r="W78" s="696">
        <f>IF(Select2=1,Garden!$W80,"")</f>
        <v>0</v>
      </c>
      <c r="X78" s="687">
        <f>IF(Select2=1,Wood!$W80,"")</f>
        <v>0.19167117979374454</v>
      </c>
      <c r="Y78" s="696">
        <f>IF(Select2=1,Textiles!$W80,"")</f>
        <v>1.4872058180312925E-2</v>
      </c>
      <c r="Z78" s="689">
        <f>Sludge!W80</f>
        <v>0</v>
      </c>
      <c r="AA78" s="689" t="str">
        <f>IF(Select2=2,MSW!$W80,"")</f>
        <v/>
      </c>
      <c r="AB78" s="697">
        <f>Industry!$W80</f>
        <v>0</v>
      </c>
      <c r="AC78" s="698">
        <f t="shared" si="4"/>
        <v>0.32497999402452893</v>
      </c>
      <c r="AD78" s="699">
        <f>Recovery_OX!R73</f>
        <v>0</v>
      </c>
      <c r="AE78" s="650"/>
      <c r="AF78" s="701">
        <f>(AC78-AD78)*(1-Recovery_OX!U73)</f>
        <v>0.32497999402452893</v>
      </c>
    </row>
    <row r="79" spans="2:32">
      <c r="B79" s="694">
        <f t="shared" si="1"/>
        <v>2062</v>
      </c>
      <c r="C79" s="695">
        <f>IF(Select2=1,Food!$K81,"")</f>
        <v>1.112873786471729E-5</v>
      </c>
      <c r="D79" s="696">
        <f>IF(Select2=1,Paper!$K81,"")</f>
        <v>5.3442961893154298E-2</v>
      </c>
      <c r="E79" s="687">
        <f>IF(Select2=1,Nappies!$K81,"")</f>
        <v>4.3035152195749441E-3</v>
      </c>
      <c r="F79" s="696">
        <f>IF(Select2=1,Garden!$K81,"")</f>
        <v>0</v>
      </c>
      <c r="G79" s="687">
        <f>IF(Select2=1,Wood!$K81,"")</f>
        <v>0</v>
      </c>
      <c r="H79" s="696">
        <f>IF(Select2=1,Textiles!$K81,"")</f>
        <v>1.2653286312152491E-2</v>
      </c>
      <c r="I79" s="697">
        <f>Sludge!K81</f>
        <v>0</v>
      </c>
      <c r="J79" s="697" t="str">
        <f>IF(Select2=2,MSW!$K81,"")</f>
        <v/>
      </c>
      <c r="K79" s="697">
        <f>Industry!$K81</f>
        <v>0</v>
      </c>
      <c r="L79" s="698">
        <f t="shared" si="3"/>
        <v>7.0410892162746458E-2</v>
      </c>
      <c r="M79" s="699">
        <f>Recovery_OX!C74</f>
        <v>0</v>
      </c>
      <c r="N79" s="650"/>
      <c r="O79" s="700">
        <f>(L79-M79)*(1-Recovery_OX!F74)</f>
        <v>7.0410892162746458E-2</v>
      </c>
      <c r="P79" s="641"/>
      <c r="Q79" s="652"/>
      <c r="S79" s="694">
        <f t="shared" si="2"/>
        <v>2062</v>
      </c>
      <c r="T79" s="695">
        <f>IF(Select2=1,Food!$W81,"")</f>
        <v>7.4456319344674092E-6</v>
      </c>
      <c r="U79" s="696">
        <f>IF(Select2=1,Paper!$W81,"")</f>
        <v>0.11041934275445095</v>
      </c>
      <c r="V79" s="687">
        <f>IF(Select2=1,Nappies!$W81,"")</f>
        <v>0</v>
      </c>
      <c r="W79" s="696">
        <f>IF(Select2=1,Garden!$W81,"")</f>
        <v>0</v>
      </c>
      <c r="X79" s="687">
        <f>IF(Select2=1,Wood!$W81,"")</f>
        <v>0.18507872934931757</v>
      </c>
      <c r="Y79" s="696">
        <f>IF(Select2=1,Textiles!$W81,"")</f>
        <v>1.3866615136605472E-2</v>
      </c>
      <c r="Z79" s="689">
        <f>Sludge!W81</f>
        <v>0</v>
      </c>
      <c r="AA79" s="689" t="str">
        <f>IF(Select2=2,MSW!$W81,"")</f>
        <v/>
      </c>
      <c r="AB79" s="697">
        <f>Industry!$W81</f>
        <v>0</v>
      </c>
      <c r="AC79" s="698">
        <f t="shared" si="4"/>
        <v>0.30937213287230847</v>
      </c>
      <c r="AD79" s="699">
        <f>Recovery_OX!R74</f>
        <v>0</v>
      </c>
      <c r="AE79" s="650"/>
      <c r="AF79" s="701">
        <f>(AC79-AD79)*(1-Recovery_OX!U74)</f>
        <v>0.30937213287230847</v>
      </c>
    </row>
    <row r="80" spans="2:32">
      <c r="B80" s="694">
        <f t="shared" si="1"/>
        <v>2063</v>
      </c>
      <c r="C80" s="695">
        <f>IF(Select2=1,Food!$K82,"")</f>
        <v>7.4598160777958543E-6</v>
      </c>
      <c r="D80" s="696">
        <f>IF(Select2=1,Paper!$K82,"")</f>
        <v>4.9829887386646163E-2</v>
      </c>
      <c r="E80" s="687">
        <f>IF(Select2=1,Nappies!$K82,"")</f>
        <v>3.6307243784424416E-3</v>
      </c>
      <c r="F80" s="696">
        <f>IF(Select2=1,Garden!$K82,"")</f>
        <v>0</v>
      </c>
      <c r="G80" s="687">
        <f>IF(Select2=1,Wood!$K82,"")</f>
        <v>0</v>
      </c>
      <c r="H80" s="696">
        <f>IF(Select2=1,Textiles!$K82,"")</f>
        <v>1.179784595895151E-2</v>
      </c>
      <c r="I80" s="697">
        <f>Sludge!K82</f>
        <v>0</v>
      </c>
      <c r="J80" s="697" t="str">
        <f>IF(Select2=2,MSW!$K82,"")</f>
        <v/>
      </c>
      <c r="K80" s="697">
        <f>Industry!$K82</f>
        <v>0</v>
      </c>
      <c r="L80" s="698">
        <f t="shared" si="3"/>
        <v>6.5265917540117901E-2</v>
      </c>
      <c r="M80" s="699">
        <f>Recovery_OX!C75</f>
        <v>0</v>
      </c>
      <c r="N80" s="650"/>
      <c r="O80" s="700">
        <f>(L80-M80)*(1-Recovery_OX!F75)</f>
        <v>6.5265917540117901E-2</v>
      </c>
      <c r="P80" s="641"/>
      <c r="Q80" s="652"/>
      <c r="S80" s="694">
        <f t="shared" si="2"/>
        <v>2063</v>
      </c>
      <c r="T80" s="695">
        <f>IF(Select2=1,Food!$W82,"")</f>
        <v>4.9909563410766201E-6</v>
      </c>
      <c r="U80" s="696">
        <f>IF(Select2=1,Paper!$W82,"")</f>
        <v>0.10295431278232672</v>
      </c>
      <c r="V80" s="687">
        <f>IF(Select2=1,Nappies!$W82,"")</f>
        <v>0</v>
      </c>
      <c r="W80" s="696">
        <f>IF(Select2=1,Garden!$W82,"")</f>
        <v>0</v>
      </c>
      <c r="X80" s="687">
        <f>IF(Select2=1,Wood!$W82,"")</f>
        <v>0.17871302349376927</v>
      </c>
      <c r="Y80" s="696">
        <f>IF(Select2=1,Textiles!$W82,"")</f>
        <v>1.2929146256385221E-2</v>
      </c>
      <c r="Z80" s="689">
        <f>Sludge!W82</f>
        <v>0</v>
      </c>
      <c r="AA80" s="689" t="str">
        <f>IF(Select2=2,MSW!$W82,"")</f>
        <v/>
      </c>
      <c r="AB80" s="697">
        <f>Industry!$W82</f>
        <v>0</v>
      </c>
      <c r="AC80" s="698">
        <f t="shared" si="4"/>
        <v>0.29460147348882226</v>
      </c>
      <c r="AD80" s="699">
        <f>Recovery_OX!R75</f>
        <v>0</v>
      </c>
      <c r="AE80" s="650"/>
      <c r="AF80" s="701">
        <f>(AC80-AD80)*(1-Recovery_OX!U75)</f>
        <v>0.29460147348882226</v>
      </c>
    </row>
    <row r="81" spans="2:32">
      <c r="B81" s="694">
        <f t="shared" si="1"/>
        <v>2064</v>
      </c>
      <c r="C81" s="695">
        <f>IF(Select2=1,Food!$K83,"")</f>
        <v>5.0004642566855196E-6</v>
      </c>
      <c r="D81" s="696">
        <f>IF(Select2=1,Paper!$K83,"")</f>
        <v>4.6461079045918258E-2</v>
      </c>
      <c r="E81" s="687">
        <f>IF(Select2=1,Nappies!$K83,"")</f>
        <v>3.0631144168506621E-3</v>
      </c>
      <c r="F81" s="696">
        <f>IF(Select2=1,Garden!$K83,"")</f>
        <v>0</v>
      </c>
      <c r="G81" s="687">
        <f>IF(Select2=1,Wood!$K83,"")</f>
        <v>0</v>
      </c>
      <c r="H81" s="696">
        <f>IF(Select2=1,Textiles!$K83,"")</f>
        <v>1.1000238660328752E-2</v>
      </c>
      <c r="I81" s="697">
        <f>Sludge!K83</f>
        <v>0</v>
      </c>
      <c r="J81" s="697" t="str">
        <f>IF(Select2=2,MSW!$K83,"")</f>
        <v/>
      </c>
      <c r="K81" s="697">
        <f>Industry!$K83</f>
        <v>0</v>
      </c>
      <c r="L81" s="698">
        <f t="shared" si="3"/>
        <v>6.0529432587354361E-2</v>
      </c>
      <c r="M81" s="699">
        <f>Recovery_OX!C76</f>
        <v>0</v>
      </c>
      <c r="N81" s="650"/>
      <c r="O81" s="700">
        <f>(L81-M81)*(1-Recovery_OX!F76)</f>
        <v>6.0529432587354361E-2</v>
      </c>
      <c r="P81" s="641"/>
      <c r="Q81" s="652"/>
      <c r="S81" s="694">
        <f t="shared" si="2"/>
        <v>2064</v>
      </c>
      <c r="T81" s="695">
        <f>IF(Select2=1,Food!$W83,"")</f>
        <v>3.3455380843123464E-6</v>
      </c>
      <c r="U81" s="696">
        <f>IF(Select2=1,Paper!$W83,"")</f>
        <v>9.5993964970905413E-2</v>
      </c>
      <c r="V81" s="687">
        <f>IF(Select2=1,Nappies!$W83,"")</f>
        <v>0</v>
      </c>
      <c r="W81" s="696">
        <f>IF(Select2=1,Garden!$W83,"")</f>
        <v>0</v>
      </c>
      <c r="X81" s="687">
        <f>IF(Select2=1,Wood!$W83,"")</f>
        <v>0.17256626344134932</v>
      </c>
      <c r="Y81" s="696">
        <f>IF(Select2=1,Textiles!$W83,"")</f>
        <v>1.2055056066113706E-2</v>
      </c>
      <c r="Z81" s="689">
        <f>Sludge!W83</f>
        <v>0</v>
      </c>
      <c r="AA81" s="689" t="str">
        <f>IF(Select2=2,MSW!$W83,"")</f>
        <v/>
      </c>
      <c r="AB81" s="697">
        <f>Industry!$W83</f>
        <v>0</v>
      </c>
      <c r="AC81" s="698">
        <f t="shared" ref="AC81:AC97" si="5">SUM(T81:AA81)</f>
        <v>0.28061863001645271</v>
      </c>
      <c r="AD81" s="699">
        <f>Recovery_OX!R76</f>
        <v>0</v>
      </c>
      <c r="AE81" s="650"/>
      <c r="AF81" s="701">
        <f>(AC81-AD81)*(1-Recovery_OX!U76)</f>
        <v>0.28061863001645271</v>
      </c>
    </row>
    <row r="82" spans="2:32">
      <c r="B82" s="694">
        <f t="shared" ref="B82:B97" si="6">B81+1</f>
        <v>2065</v>
      </c>
      <c r="C82" s="695">
        <f>IF(Select2=1,Food!$K84,"")</f>
        <v>3.3519114307410067E-6</v>
      </c>
      <c r="D82" s="696">
        <f>IF(Select2=1,Paper!$K84,"")</f>
        <v>4.3320022968575927E-2</v>
      </c>
      <c r="E82" s="687">
        <f>IF(Select2=1,Nappies!$K84,"")</f>
        <v>2.5842418627060526E-3</v>
      </c>
      <c r="F82" s="696">
        <f>IF(Select2=1,Garden!$K84,"")</f>
        <v>0</v>
      </c>
      <c r="G82" s="687">
        <f>IF(Select2=1,Wood!$K84,"")</f>
        <v>0</v>
      </c>
      <c r="H82" s="696">
        <f>IF(Select2=1,Textiles!$K84,"")</f>
        <v>1.0256554544381017E-2</v>
      </c>
      <c r="I82" s="697">
        <f>Sludge!K84</f>
        <v>0</v>
      </c>
      <c r="J82" s="697" t="str">
        <f>IF(Select2=2,MSW!$K84,"")</f>
        <v/>
      </c>
      <c r="K82" s="697">
        <f>Industry!$K84</f>
        <v>0</v>
      </c>
      <c r="L82" s="698">
        <f t="shared" si="3"/>
        <v>5.6164171287093737E-2</v>
      </c>
      <c r="M82" s="699">
        <f>Recovery_OX!C77</f>
        <v>0</v>
      </c>
      <c r="N82" s="650"/>
      <c r="O82" s="700">
        <f>(L82-M82)*(1-Recovery_OX!F77)</f>
        <v>5.6164171287093737E-2</v>
      </c>
      <c r="P82" s="641"/>
      <c r="Q82" s="652"/>
      <c r="S82" s="694">
        <f t="shared" ref="S82:S97" si="7">S81+1</f>
        <v>2065</v>
      </c>
      <c r="T82" s="695">
        <f>IF(Select2=1,Food!$W84,"")</f>
        <v>2.2425812426902368E-6</v>
      </c>
      <c r="U82" s="696">
        <f>IF(Select2=1,Paper!$W84,"")</f>
        <v>8.9504179687140278E-2</v>
      </c>
      <c r="V82" s="687">
        <f>IF(Select2=1,Nappies!$W84,"")</f>
        <v>0</v>
      </c>
      <c r="W82" s="696">
        <f>IF(Select2=1,Garden!$W84,"")</f>
        <v>0</v>
      </c>
      <c r="X82" s="687">
        <f>IF(Select2=1,Wood!$W84,"")</f>
        <v>0.16663091864229701</v>
      </c>
      <c r="Y82" s="696">
        <f>IF(Select2=1,Textiles!$W84,"")</f>
        <v>1.1240059774664132E-2</v>
      </c>
      <c r="Z82" s="689">
        <f>Sludge!W84</f>
        <v>0</v>
      </c>
      <c r="AA82" s="689" t="str">
        <f>IF(Select2=2,MSW!$W84,"")</f>
        <v/>
      </c>
      <c r="AB82" s="697">
        <f>Industry!$W84</f>
        <v>0</v>
      </c>
      <c r="AC82" s="698">
        <f t="shared" si="5"/>
        <v>0.2673774006853441</v>
      </c>
      <c r="AD82" s="699">
        <f>Recovery_OX!R77</f>
        <v>0</v>
      </c>
      <c r="AE82" s="650"/>
      <c r="AF82" s="701">
        <f>(AC82-AD82)*(1-Recovery_OX!U77)</f>
        <v>0.2673774006853441</v>
      </c>
    </row>
    <row r="83" spans="2:32">
      <c r="B83" s="694">
        <f t="shared" si="6"/>
        <v>2066</v>
      </c>
      <c r="C83" s="695">
        <f>IF(Select2=1,Food!$K85,"")</f>
        <v>2.2468534245616973E-6</v>
      </c>
      <c r="D83" s="696">
        <f>IF(Select2=1,Paper!$K85,"")</f>
        <v>4.0391321694083923E-2</v>
      </c>
      <c r="E83" s="687">
        <f>IF(Select2=1,Nappies!$K85,"")</f>
        <v>2.1802339371405988E-3</v>
      </c>
      <c r="F83" s="696">
        <f>IF(Select2=1,Garden!$K85,"")</f>
        <v>0</v>
      </c>
      <c r="G83" s="687">
        <f>IF(Select2=1,Wood!$K85,"")</f>
        <v>0</v>
      </c>
      <c r="H83" s="696">
        <f>IF(Select2=1,Textiles!$K85,"")</f>
        <v>9.56314807070913E-3</v>
      </c>
      <c r="I83" s="697">
        <f>Sludge!K85</f>
        <v>0</v>
      </c>
      <c r="J83" s="697" t="str">
        <f>IF(Select2=2,MSW!$K85,"")</f>
        <v/>
      </c>
      <c r="K83" s="697">
        <f>Industry!$K85</f>
        <v>0</v>
      </c>
      <c r="L83" s="698">
        <f t="shared" ref="L83:L97" si="8">SUM(C83:K83)</f>
        <v>5.2136950555358219E-2</v>
      </c>
      <c r="M83" s="699">
        <f>Recovery_OX!C78</f>
        <v>0</v>
      </c>
      <c r="N83" s="650"/>
      <c r="O83" s="700">
        <f>(L83-M83)*(1-Recovery_OX!F78)</f>
        <v>5.2136950555358219E-2</v>
      </c>
      <c r="P83" s="641"/>
      <c r="Q83" s="652"/>
      <c r="S83" s="694">
        <f t="shared" si="7"/>
        <v>2066</v>
      </c>
      <c r="T83" s="695">
        <f>IF(Select2=1,Food!$W85,"")</f>
        <v>1.5032471618387809E-6</v>
      </c>
      <c r="U83" s="696">
        <f>IF(Select2=1,Paper!$W85,"")</f>
        <v>8.3453143996041118E-2</v>
      </c>
      <c r="V83" s="687">
        <f>IF(Select2=1,Nappies!$W85,"")</f>
        <v>0</v>
      </c>
      <c r="W83" s="696">
        <f>IF(Select2=1,Garden!$W85,"")</f>
        <v>0</v>
      </c>
      <c r="X83" s="687">
        <f>IF(Select2=1,Wood!$W85,"")</f>
        <v>0.16089971755697588</v>
      </c>
      <c r="Y83" s="696">
        <f>IF(Select2=1,Textiles!$W85,"")</f>
        <v>1.0480162269270283E-2</v>
      </c>
      <c r="Z83" s="689">
        <f>Sludge!W85</f>
        <v>0</v>
      </c>
      <c r="AA83" s="689" t="str">
        <f>IF(Select2=2,MSW!$W85,"")</f>
        <v/>
      </c>
      <c r="AB83" s="697">
        <f>Industry!$W85</f>
        <v>0</v>
      </c>
      <c r="AC83" s="698">
        <f t="shared" si="5"/>
        <v>0.25483452706944909</v>
      </c>
      <c r="AD83" s="699">
        <f>Recovery_OX!R78</f>
        <v>0</v>
      </c>
      <c r="AE83" s="650"/>
      <c r="AF83" s="701">
        <f>(AC83-AD83)*(1-Recovery_OX!U78)</f>
        <v>0.25483452706944909</v>
      </c>
    </row>
    <row r="84" spans="2:32">
      <c r="B84" s="694">
        <f t="shared" si="6"/>
        <v>2067</v>
      </c>
      <c r="C84" s="695">
        <f>IF(Select2=1,Food!$K86,"")</f>
        <v>1.5061108909875309E-6</v>
      </c>
      <c r="D84" s="696">
        <f>IF(Select2=1,Paper!$K86,"")</f>
        <v>3.7660618725396909E-2</v>
      </c>
      <c r="E84" s="687">
        <f>IF(Select2=1,Nappies!$K86,"")</f>
        <v>1.8393866647149352E-3</v>
      </c>
      <c r="F84" s="696">
        <f>IF(Select2=1,Garden!$K86,"")</f>
        <v>0</v>
      </c>
      <c r="G84" s="687">
        <f>IF(Select2=1,Wood!$K86,"")</f>
        <v>0</v>
      </c>
      <c r="H84" s="696">
        <f>IF(Select2=1,Textiles!$K86,"")</f>
        <v>8.9166201599746846E-3</v>
      </c>
      <c r="I84" s="697">
        <f>Sludge!K86</f>
        <v>0</v>
      </c>
      <c r="J84" s="697" t="str">
        <f>IF(Select2=2,MSW!$K86,"")</f>
        <v/>
      </c>
      <c r="K84" s="697">
        <f>Industry!$K86</f>
        <v>0</v>
      </c>
      <c r="L84" s="698">
        <f t="shared" si="8"/>
        <v>4.8418131660977519E-2</v>
      </c>
      <c r="M84" s="699">
        <f>Recovery_OX!C79</f>
        <v>0</v>
      </c>
      <c r="N84" s="650"/>
      <c r="O84" s="700">
        <f>(L84-M84)*(1-Recovery_OX!F79)</f>
        <v>4.8418131660977519E-2</v>
      </c>
      <c r="P84" s="641"/>
      <c r="Q84" s="652"/>
      <c r="S84" s="694">
        <f t="shared" si="7"/>
        <v>2067</v>
      </c>
      <c r="T84" s="695">
        <f>IF(Select2=1,Food!$W86,"")</f>
        <v>1.0076567067267157E-6</v>
      </c>
      <c r="U84" s="696">
        <f>IF(Select2=1,Paper!$W86,"")</f>
        <v>7.7811195713629933E-2</v>
      </c>
      <c r="V84" s="687">
        <f>IF(Select2=1,Nappies!$W86,"")</f>
        <v>0</v>
      </c>
      <c r="W84" s="696">
        <f>IF(Select2=1,Garden!$W86,"")</f>
        <v>0</v>
      </c>
      <c r="X84" s="687">
        <f>IF(Select2=1,Wood!$W86,"")</f>
        <v>0.15536563874732856</v>
      </c>
      <c r="Y84" s="696">
        <f>IF(Select2=1,Textiles!$W86,"")</f>
        <v>9.7716385314791099E-3</v>
      </c>
      <c r="Z84" s="689">
        <f>Sludge!W86</f>
        <v>0</v>
      </c>
      <c r="AA84" s="689" t="str">
        <f>IF(Select2=2,MSW!$W86,"")</f>
        <v/>
      </c>
      <c r="AB84" s="697">
        <f>Industry!$W86</f>
        <v>0</v>
      </c>
      <c r="AC84" s="698">
        <f t="shared" si="5"/>
        <v>0.24294948064914434</v>
      </c>
      <c r="AD84" s="699">
        <f>Recovery_OX!R79</f>
        <v>0</v>
      </c>
      <c r="AE84" s="650"/>
      <c r="AF84" s="701">
        <f>(AC84-AD84)*(1-Recovery_OX!U79)</f>
        <v>0.24294948064914434</v>
      </c>
    </row>
    <row r="85" spans="2:32">
      <c r="B85" s="694">
        <f t="shared" si="6"/>
        <v>2068</v>
      </c>
      <c r="C85" s="695">
        <f>IF(Select2=1,Food!$K87,"")</f>
        <v>1.0095763217815395E-6</v>
      </c>
      <c r="D85" s="696">
        <f>IF(Select2=1,Paper!$K87,"")</f>
        <v>3.5114528153394303E-2</v>
      </c>
      <c r="E85" s="687">
        <f>IF(Select2=1,Nappies!$K87,"")</f>
        <v>1.5518258131365596E-3</v>
      </c>
      <c r="F85" s="696">
        <f>IF(Select2=1,Garden!$K87,"")</f>
        <v>0</v>
      </c>
      <c r="G85" s="687">
        <f>IF(Select2=1,Wood!$K87,"")</f>
        <v>0</v>
      </c>
      <c r="H85" s="696">
        <f>IF(Select2=1,Textiles!$K87,"")</f>
        <v>8.3138015316091846E-3</v>
      </c>
      <c r="I85" s="697">
        <f>Sludge!K87</f>
        <v>0</v>
      </c>
      <c r="J85" s="697" t="str">
        <f>IF(Select2=2,MSW!$K87,"")</f>
        <v/>
      </c>
      <c r="K85" s="697">
        <f>Industry!$K87</f>
        <v>0</v>
      </c>
      <c r="L85" s="698">
        <f t="shared" si="8"/>
        <v>4.4981165074461822E-2</v>
      </c>
      <c r="M85" s="699">
        <f>Recovery_OX!C80</f>
        <v>0</v>
      </c>
      <c r="N85" s="650"/>
      <c r="O85" s="700">
        <f>(L85-M85)*(1-Recovery_OX!F80)</f>
        <v>4.4981165074461822E-2</v>
      </c>
      <c r="P85" s="641"/>
      <c r="Q85" s="652"/>
      <c r="S85" s="694">
        <f t="shared" si="7"/>
        <v>2068</v>
      </c>
      <c r="T85" s="695">
        <f>IF(Select2=1,Food!$W87,"")</f>
        <v>6.7545249004117275E-7</v>
      </c>
      <c r="U85" s="696">
        <f>IF(Select2=1,Paper!$W87,"")</f>
        <v>7.2550678002880759E-2</v>
      </c>
      <c r="V85" s="687">
        <f>IF(Select2=1,Nappies!$W87,"")</f>
        <v>0</v>
      </c>
      <c r="W85" s="696">
        <f>IF(Select2=1,Garden!$W87,"")</f>
        <v>0</v>
      </c>
      <c r="X85" s="687">
        <f>IF(Select2=1,Wood!$W87,"")</f>
        <v>0.15002190227473691</v>
      </c>
      <c r="Y85" s="696">
        <f>IF(Select2=1,Textiles!$W87,"")</f>
        <v>9.1110153771059577E-3</v>
      </c>
      <c r="Z85" s="689">
        <f>Sludge!W87</f>
        <v>0</v>
      </c>
      <c r="AA85" s="689" t="str">
        <f>IF(Select2=2,MSW!$W87,"")</f>
        <v/>
      </c>
      <c r="AB85" s="697">
        <f>Industry!$W87</f>
        <v>0</v>
      </c>
      <c r="AC85" s="698">
        <f t="shared" si="5"/>
        <v>0.23168427110721368</v>
      </c>
      <c r="AD85" s="699">
        <f>Recovery_OX!R80</f>
        <v>0</v>
      </c>
      <c r="AE85" s="650"/>
      <c r="AF85" s="701">
        <f>(AC85-AD85)*(1-Recovery_OX!U80)</f>
        <v>0.23168427110721368</v>
      </c>
    </row>
    <row r="86" spans="2:32">
      <c r="B86" s="694">
        <f t="shared" si="6"/>
        <v>2069</v>
      </c>
      <c r="C86" s="695">
        <f>IF(Select2=1,Food!$K88,"")</f>
        <v>6.767392464930929E-7</v>
      </c>
      <c r="D86" s="696">
        <f>IF(Select2=1,Paper!$K88,"")</f>
        <v>3.274056903913828E-2</v>
      </c>
      <c r="E86" s="687">
        <f>IF(Select2=1,Nappies!$K88,"")</f>
        <v>1.3092208400293896E-3</v>
      </c>
      <c r="F86" s="696">
        <f>IF(Select2=1,Garden!$K88,"")</f>
        <v>0</v>
      </c>
      <c r="G86" s="687">
        <f>IF(Select2=1,Wood!$K88,"")</f>
        <v>0</v>
      </c>
      <c r="H86" s="696">
        <f>IF(Select2=1,Textiles!$K88,"")</f>
        <v>7.7517371679970103E-3</v>
      </c>
      <c r="I86" s="697">
        <f>Sludge!K88</f>
        <v>0</v>
      </c>
      <c r="J86" s="697" t="str">
        <f>IF(Select2=2,MSW!$K88,"")</f>
        <v/>
      </c>
      <c r="K86" s="697">
        <f>Industry!$K88</f>
        <v>0</v>
      </c>
      <c r="L86" s="698">
        <f t="shared" si="8"/>
        <v>4.1802203786411182E-2</v>
      </c>
      <c r="M86" s="699">
        <f>Recovery_OX!C81</f>
        <v>0</v>
      </c>
      <c r="N86" s="650"/>
      <c r="O86" s="700">
        <f>(L86-M86)*(1-Recovery_OX!F81)</f>
        <v>4.1802203786411182E-2</v>
      </c>
      <c r="P86" s="641"/>
      <c r="Q86" s="652"/>
      <c r="S86" s="694">
        <f t="shared" si="7"/>
        <v>2069</v>
      </c>
      <c r="T86" s="695">
        <f>IF(Select2=1,Food!$W88,"")</f>
        <v>4.5276934421928614E-7</v>
      </c>
      <c r="U86" s="696">
        <f>IF(Select2=1,Paper!$W88,"")</f>
        <v>6.764580379987245E-2</v>
      </c>
      <c r="V86" s="687">
        <f>IF(Select2=1,Nappies!$W88,"")</f>
        <v>0</v>
      </c>
      <c r="W86" s="696">
        <f>IF(Select2=1,Garden!$W88,"")</f>
        <v>0</v>
      </c>
      <c r="X86" s="687">
        <f>IF(Select2=1,Wood!$W88,"")</f>
        <v>0.14486196139374929</v>
      </c>
      <c r="Y86" s="696">
        <f>IF(Select2=1,Textiles!$W88,"")</f>
        <v>8.4950544306816572E-3</v>
      </c>
      <c r="Z86" s="689">
        <f>Sludge!W88</f>
        <v>0</v>
      </c>
      <c r="AA86" s="689" t="str">
        <f>IF(Select2=2,MSW!$W88,"")</f>
        <v/>
      </c>
      <c r="AB86" s="697">
        <f>Industry!$W88</f>
        <v>0</v>
      </c>
      <c r="AC86" s="698">
        <f t="shared" si="5"/>
        <v>0.22100327239364764</v>
      </c>
      <c r="AD86" s="699">
        <f>Recovery_OX!R81</f>
        <v>0</v>
      </c>
      <c r="AE86" s="650"/>
      <c r="AF86" s="701">
        <f>(AC86-AD86)*(1-Recovery_OX!U81)</f>
        <v>0.22100327239364764</v>
      </c>
    </row>
    <row r="87" spans="2:32">
      <c r="B87" s="694">
        <f t="shared" si="6"/>
        <v>2070</v>
      </c>
      <c r="C87" s="695">
        <f>IF(Select2=1,Food!$K89,"")</f>
        <v>4.5363188286337398E-7</v>
      </c>
      <c r="D87" s="696">
        <f>IF(Select2=1,Paper!$K89,"")</f>
        <v>3.0527104232296563E-2</v>
      </c>
      <c r="E87" s="687">
        <f>IF(Select2=1,Nappies!$K89,"")</f>
        <v>1.1045435598875583E-3</v>
      </c>
      <c r="F87" s="696">
        <f>IF(Select2=1,Garden!$K89,"")</f>
        <v>0</v>
      </c>
      <c r="G87" s="687">
        <f>IF(Select2=1,Wood!$K89,"")</f>
        <v>0</v>
      </c>
      <c r="H87" s="696">
        <f>IF(Select2=1,Textiles!$K89,"")</f>
        <v>7.22767182897565E-3</v>
      </c>
      <c r="I87" s="697">
        <f>Sludge!K89</f>
        <v>0</v>
      </c>
      <c r="J87" s="697" t="str">
        <f>IF(Select2=2,MSW!$K89,"")</f>
        <v/>
      </c>
      <c r="K87" s="697">
        <f>Industry!$K89</f>
        <v>0</v>
      </c>
      <c r="L87" s="698">
        <f t="shared" si="8"/>
        <v>3.8859773253042636E-2</v>
      </c>
      <c r="M87" s="699">
        <f>Recovery_OX!C82</f>
        <v>0</v>
      </c>
      <c r="N87" s="650"/>
      <c r="O87" s="700">
        <f>(L87-M87)*(1-Recovery_OX!F82)</f>
        <v>3.8859773253042636E-2</v>
      </c>
      <c r="P87" s="641"/>
      <c r="Q87" s="652"/>
      <c r="S87" s="694">
        <f t="shared" si="7"/>
        <v>2070</v>
      </c>
      <c r="T87" s="695">
        <f>IF(Select2=1,Food!$W89,"")</f>
        <v>3.0350036766059813E-7</v>
      </c>
      <c r="U87" s="696">
        <f>IF(Select2=1,Paper!$W89,"")</f>
        <v>6.307252940557137E-2</v>
      </c>
      <c r="V87" s="687">
        <f>IF(Select2=1,Nappies!$W89,"")</f>
        <v>0</v>
      </c>
      <c r="W87" s="696">
        <f>IF(Select2=1,Garden!$W89,"")</f>
        <v>0</v>
      </c>
      <c r="X87" s="687">
        <f>IF(Select2=1,Wood!$W89,"")</f>
        <v>0.13987949453149881</v>
      </c>
      <c r="Y87" s="696">
        <f>IF(Select2=1,Textiles!$W89,"")</f>
        <v>7.9207362509322206E-3</v>
      </c>
      <c r="Z87" s="689">
        <f>Sludge!W89</f>
        <v>0</v>
      </c>
      <c r="AA87" s="689" t="str">
        <f>IF(Select2=2,MSW!$W89,"")</f>
        <v/>
      </c>
      <c r="AB87" s="697">
        <f>Industry!$W89</f>
        <v>0</v>
      </c>
      <c r="AC87" s="698">
        <f t="shared" si="5"/>
        <v>0.21087306368837008</v>
      </c>
      <c r="AD87" s="699">
        <f>Recovery_OX!R82</f>
        <v>0</v>
      </c>
      <c r="AE87" s="650"/>
      <c r="AF87" s="701">
        <f>(AC87-AD87)*(1-Recovery_OX!U82)</f>
        <v>0.21087306368837008</v>
      </c>
    </row>
    <row r="88" spans="2:32">
      <c r="B88" s="694">
        <f t="shared" si="6"/>
        <v>2071</v>
      </c>
      <c r="C88" s="695">
        <f>IF(Select2=1,Food!$K90,"")</f>
        <v>3.0407854460421059E-7</v>
      </c>
      <c r="D88" s="696">
        <f>IF(Select2=1,Paper!$K90,"")</f>
        <v>2.8463283325818035E-2</v>
      </c>
      <c r="E88" s="687">
        <f>IF(Select2=1,Nappies!$K90,"")</f>
        <v>9.3186453987525368E-4</v>
      </c>
      <c r="F88" s="696">
        <f>IF(Select2=1,Garden!$K90,"")</f>
        <v>0</v>
      </c>
      <c r="G88" s="687">
        <f>IF(Select2=1,Wood!$K90,"")</f>
        <v>0</v>
      </c>
      <c r="H88" s="696">
        <f>IF(Select2=1,Textiles!$K90,"")</f>
        <v>6.7390365456452177E-3</v>
      </c>
      <c r="I88" s="697">
        <f>Sludge!K90</f>
        <v>0</v>
      </c>
      <c r="J88" s="697" t="str">
        <f>IF(Select2=2,MSW!$K90,"")</f>
        <v/>
      </c>
      <c r="K88" s="697">
        <f>Industry!$K90</f>
        <v>0</v>
      </c>
      <c r="L88" s="698">
        <f t="shared" si="8"/>
        <v>3.6134488489883113E-2</v>
      </c>
      <c r="M88" s="699">
        <f>Recovery_OX!C83</f>
        <v>0</v>
      </c>
      <c r="N88" s="650"/>
      <c r="O88" s="700">
        <f>(L88-M88)*(1-Recovery_OX!F83)</f>
        <v>3.6134488489883113E-2</v>
      </c>
      <c r="P88" s="641"/>
      <c r="Q88" s="652"/>
      <c r="S88" s="694">
        <f t="shared" si="7"/>
        <v>2071</v>
      </c>
      <c r="T88" s="695">
        <f>IF(Select2=1,Food!$W90,"")</f>
        <v>2.034423804220856E-7</v>
      </c>
      <c r="U88" s="696">
        <f>IF(Select2=1,Paper!$W90,"")</f>
        <v>5.8808436623590948E-2</v>
      </c>
      <c r="V88" s="687">
        <f>IF(Select2=1,Nappies!$W90,"")</f>
        <v>0</v>
      </c>
      <c r="W88" s="696">
        <f>IF(Select2=1,Garden!$W90,"")</f>
        <v>0</v>
      </c>
      <c r="X88" s="687">
        <f>IF(Select2=1,Wood!$W90,"")</f>
        <v>0.13506839754298589</v>
      </c>
      <c r="Y88" s="696">
        <f>IF(Select2=1,Textiles!$W90,"")</f>
        <v>7.385245529474214E-3</v>
      </c>
      <c r="Z88" s="689">
        <f>Sludge!W90</f>
        <v>0</v>
      </c>
      <c r="AA88" s="689" t="str">
        <f>IF(Select2=2,MSW!$W90,"")</f>
        <v/>
      </c>
      <c r="AB88" s="697">
        <f>Industry!$W90</f>
        <v>0</v>
      </c>
      <c r="AC88" s="698">
        <f t="shared" si="5"/>
        <v>0.20126228313843147</v>
      </c>
      <c r="AD88" s="699">
        <f>Recovery_OX!R83</f>
        <v>0</v>
      </c>
      <c r="AE88" s="650"/>
      <c r="AF88" s="701">
        <f>(AC88-AD88)*(1-Recovery_OX!U83)</f>
        <v>0.20126228313843147</v>
      </c>
    </row>
    <row r="89" spans="2:32">
      <c r="B89" s="694">
        <f t="shared" si="6"/>
        <v>2072</v>
      </c>
      <c r="C89" s="695">
        <f>IF(Select2=1,Food!$K91,"")</f>
        <v>2.0382994401754465E-7</v>
      </c>
      <c r="D89" s="696">
        <f>IF(Select2=1,Paper!$K91,"")</f>
        <v>2.6538989467224761E-2</v>
      </c>
      <c r="E89" s="687">
        <f>IF(Select2=1,Nappies!$K91,"")</f>
        <v>7.8618132612652937E-4</v>
      </c>
      <c r="F89" s="696">
        <f>IF(Select2=1,Garden!$K91,"")</f>
        <v>0</v>
      </c>
      <c r="G89" s="687">
        <f>IF(Select2=1,Wood!$K91,"")</f>
        <v>0</v>
      </c>
      <c r="H89" s="696">
        <f>IF(Select2=1,Textiles!$K91,"")</f>
        <v>6.2834360272799299E-3</v>
      </c>
      <c r="I89" s="697">
        <f>Sludge!K91</f>
        <v>0</v>
      </c>
      <c r="J89" s="697" t="str">
        <f>IF(Select2=2,MSW!$K91,"")</f>
        <v/>
      </c>
      <c r="K89" s="697">
        <f>Industry!$K91</f>
        <v>0</v>
      </c>
      <c r="L89" s="698">
        <f t="shared" si="8"/>
        <v>3.3608810650575235E-2</v>
      </c>
      <c r="M89" s="699">
        <f>Recovery_OX!C84</f>
        <v>0</v>
      </c>
      <c r="N89" s="650"/>
      <c r="O89" s="700">
        <f>(L89-M89)*(1-Recovery_OX!F84)</f>
        <v>3.3608810650575235E-2</v>
      </c>
      <c r="P89" s="641"/>
      <c r="Q89" s="652"/>
      <c r="S89" s="694">
        <f t="shared" si="7"/>
        <v>2072</v>
      </c>
      <c r="T89" s="695">
        <f>IF(Select2=1,Food!$W91,"")</f>
        <v>1.3637150581013249E-7</v>
      </c>
      <c r="U89" s="696">
        <f>IF(Select2=1,Paper!$W91,"")</f>
        <v>5.4832622866166837E-2</v>
      </c>
      <c r="V89" s="687">
        <f>IF(Select2=1,Nappies!$W91,"")</f>
        <v>0</v>
      </c>
      <c r="W89" s="696">
        <f>IF(Select2=1,Garden!$W91,"")</f>
        <v>0</v>
      </c>
      <c r="X89" s="687">
        <f>IF(Select2=1,Wood!$W91,"")</f>
        <v>0.13042277623273735</v>
      </c>
      <c r="Y89" s="696">
        <f>IF(Select2=1,Textiles!$W91,"")</f>
        <v>6.8859572901697899E-3</v>
      </c>
      <c r="Z89" s="689">
        <f>Sludge!W91</f>
        <v>0</v>
      </c>
      <c r="AA89" s="689" t="str">
        <f>IF(Select2=2,MSW!$W91,"")</f>
        <v/>
      </c>
      <c r="AB89" s="697">
        <f>Industry!$W91</f>
        <v>0</v>
      </c>
      <c r="AC89" s="698">
        <f t="shared" si="5"/>
        <v>0.19214149276057979</v>
      </c>
      <c r="AD89" s="699">
        <f>Recovery_OX!R84</f>
        <v>0</v>
      </c>
      <c r="AE89" s="650"/>
      <c r="AF89" s="701">
        <f>(AC89-AD89)*(1-Recovery_OX!U84)</f>
        <v>0.19214149276057979</v>
      </c>
    </row>
    <row r="90" spans="2:32">
      <c r="B90" s="694">
        <f t="shared" si="6"/>
        <v>2073</v>
      </c>
      <c r="C90" s="695">
        <f>IF(Select2=1,Food!$K92,"")</f>
        <v>1.366312974572823E-7</v>
      </c>
      <c r="D90" s="696">
        <f>IF(Select2=1,Paper!$K92,"")</f>
        <v>2.4744789765789421E-2</v>
      </c>
      <c r="E90" s="687">
        <f>IF(Select2=1,Nappies!$K92,"")</f>
        <v>6.6327352431804019E-4</v>
      </c>
      <c r="F90" s="696">
        <f>IF(Select2=1,Garden!$K92,"")</f>
        <v>0</v>
      </c>
      <c r="G90" s="687">
        <f>IF(Select2=1,Wood!$K92,"")</f>
        <v>0</v>
      </c>
      <c r="H90" s="696">
        <f>IF(Select2=1,Textiles!$K92,"")</f>
        <v>5.8586369196101905E-3</v>
      </c>
      <c r="I90" s="697">
        <f>Sludge!K92</f>
        <v>0</v>
      </c>
      <c r="J90" s="697" t="str">
        <f>IF(Select2=2,MSW!$K92,"")</f>
        <v/>
      </c>
      <c r="K90" s="697">
        <f>Industry!$K92</f>
        <v>0</v>
      </c>
      <c r="L90" s="698">
        <f t="shared" si="8"/>
        <v>3.1266836841015111E-2</v>
      </c>
      <c r="M90" s="699">
        <f>Recovery_OX!C85</f>
        <v>0</v>
      </c>
      <c r="N90" s="650"/>
      <c r="O90" s="700">
        <f>(L90-M90)*(1-Recovery_OX!F85)</f>
        <v>3.1266836841015111E-2</v>
      </c>
      <c r="P90" s="641"/>
      <c r="Q90" s="652"/>
      <c r="S90" s="694">
        <f t="shared" si="7"/>
        <v>2073</v>
      </c>
      <c r="T90" s="695">
        <f>IF(Select2=1,Food!$W92,"")</f>
        <v>9.1412554052597473E-8</v>
      </c>
      <c r="U90" s="696">
        <f>IF(Select2=1,Paper!$W92,"")</f>
        <v>5.1125598689647542E-2</v>
      </c>
      <c r="V90" s="687">
        <f>IF(Select2=1,Nappies!$W92,"")</f>
        <v>0</v>
      </c>
      <c r="W90" s="696">
        <f>IF(Select2=1,Garden!$W92,"")</f>
        <v>0</v>
      </c>
      <c r="X90" s="687">
        <f>IF(Select2=1,Wood!$W92,"")</f>
        <v>0.12593693913367981</v>
      </c>
      <c r="Y90" s="696">
        <f>IF(Select2=1,Textiles!$W92,"")</f>
        <v>6.4204240214906227E-3</v>
      </c>
      <c r="Z90" s="689">
        <f>Sludge!W92</f>
        <v>0</v>
      </c>
      <c r="AA90" s="689" t="str">
        <f>IF(Select2=2,MSW!$W92,"")</f>
        <v/>
      </c>
      <c r="AB90" s="697">
        <f>Industry!$W92</f>
        <v>0</v>
      </c>
      <c r="AC90" s="698">
        <f t="shared" si="5"/>
        <v>0.18348305325737202</v>
      </c>
      <c r="AD90" s="699">
        <f>Recovery_OX!R85</f>
        <v>0</v>
      </c>
      <c r="AE90" s="650"/>
      <c r="AF90" s="701">
        <f>(AC90-AD90)*(1-Recovery_OX!U85)</f>
        <v>0.18348305325737202</v>
      </c>
    </row>
    <row r="91" spans="2:32">
      <c r="B91" s="694">
        <f t="shared" si="6"/>
        <v>2074</v>
      </c>
      <c r="C91" s="695">
        <f>IF(Select2=1,Food!$K93,"")</f>
        <v>9.1586697601474599E-8</v>
      </c>
      <c r="D91" s="696">
        <f>IF(Select2=1,Paper!$K93,"")</f>
        <v>2.3071889052494011E-2</v>
      </c>
      <c r="E91" s="687">
        <f>IF(Select2=1,Nappies!$K93,"")</f>
        <v>5.5958053624701636E-4</v>
      </c>
      <c r="F91" s="696">
        <f>IF(Select2=1,Garden!$K93,"")</f>
        <v>0</v>
      </c>
      <c r="G91" s="687">
        <f>IF(Select2=1,Wood!$K93,"")</f>
        <v>0</v>
      </c>
      <c r="H91" s="696">
        <f>IF(Select2=1,Textiles!$K93,"")</f>
        <v>5.4625568569173638E-3</v>
      </c>
      <c r="I91" s="697">
        <f>Sludge!K93</f>
        <v>0</v>
      </c>
      <c r="J91" s="697" t="str">
        <f>IF(Select2=2,MSW!$K93,"")</f>
        <v/>
      </c>
      <c r="K91" s="697">
        <f>Industry!$K93</f>
        <v>0</v>
      </c>
      <c r="L91" s="698">
        <f t="shared" si="8"/>
        <v>2.9094118032355992E-2</v>
      </c>
      <c r="M91" s="699">
        <f>Recovery_OX!C86</f>
        <v>0</v>
      </c>
      <c r="N91" s="650"/>
      <c r="O91" s="700">
        <f>(L91-M91)*(1-Recovery_OX!F86)</f>
        <v>2.9094118032355992E-2</v>
      </c>
      <c r="P91" s="641"/>
      <c r="Q91" s="652"/>
      <c r="S91" s="694">
        <f t="shared" si="7"/>
        <v>2074</v>
      </c>
      <c r="T91" s="695">
        <f>IF(Select2=1,Food!$W93,"")</f>
        <v>6.1275667440772502E-8</v>
      </c>
      <c r="U91" s="696">
        <f>IF(Select2=1,Paper!$W93,"")</f>
        <v>4.7669192257219009E-2</v>
      </c>
      <c r="V91" s="687">
        <f>IF(Select2=1,Nappies!$W93,"")</f>
        <v>0</v>
      </c>
      <c r="W91" s="696">
        <f>IF(Select2=1,Garden!$W93,"")</f>
        <v>0</v>
      </c>
      <c r="X91" s="687">
        <f>IF(Select2=1,Wood!$W93,"")</f>
        <v>0.1216053905343807</v>
      </c>
      <c r="Y91" s="696">
        <f>IF(Select2=1,Textiles!$W93,"")</f>
        <v>5.986363678813552E-3</v>
      </c>
      <c r="Z91" s="689">
        <f>Sludge!W93</f>
        <v>0</v>
      </c>
      <c r="AA91" s="689" t="str">
        <f>IF(Select2=2,MSW!$W93,"")</f>
        <v/>
      </c>
      <c r="AB91" s="697">
        <f>Industry!$W93</f>
        <v>0</v>
      </c>
      <c r="AC91" s="698">
        <f t="shared" si="5"/>
        <v>0.17526100774608072</v>
      </c>
      <c r="AD91" s="699">
        <f>Recovery_OX!R86</f>
        <v>0</v>
      </c>
      <c r="AE91" s="650"/>
      <c r="AF91" s="701">
        <f>(AC91-AD91)*(1-Recovery_OX!U86)</f>
        <v>0.17526100774608072</v>
      </c>
    </row>
    <row r="92" spans="2:32">
      <c r="B92" s="694">
        <f t="shared" si="6"/>
        <v>2075</v>
      </c>
      <c r="C92" s="695">
        <f>IF(Select2=1,Food!$K94,"")</f>
        <v>6.1392399352472634E-8</v>
      </c>
      <c r="D92" s="696">
        <f>IF(Select2=1,Paper!$K94,"")</f>
        <v>2.151208676610112E-2</v>
      </c>
      <c r="E92" s="687">
        <f>IF(Select2=1,Nappies!$K94,"")</f>
        <v>4.7209841048374509E-4</v>
      </c>
      <c r="F92" s="696">
        <f>IF(Select2=1,Garden!$K94,"")</f>
        <v>0</v>
      </c>
      <c r="G92" s="687">
        <f>IF(Select2=1,Wood!$K94,"")</f>
        <v>0</v>
      </c>
      <c r="H92" s="696">
        <f>IF(Select2=1,Textiles!$K94,"")</f>
        <v>5.0932542542746111E-3</v>
      </c>
      <c r="I92" s="697">
        <f>Sludge!K94</f>
        <v>0</v>
      </c>
      <c r="J92" s="697" t="str">
        <f>IF(Select2=2,MSW!$K94,"")</f>
        <v/>
      </c>
      <c r="K92" s="697">
        <f>Industry!$K94</f>
        <v>0</v>
      </c>
      <c r="L92" s="698">
        <f t="shared" si="8"/>
        <v>2.7077500823258827E-2</v>
      </c>
      <c r="M92" s="699">
        <f>Recovery_OX!C87</f>
        <v>0</v>
      </c>
      <c r="N92" s="650"/>
      <c r="O92" s="700">
        <f>(L92-M92)*(1-Recovery_OX!F87)</f>
        <v>2.7077500823258827E-2</v>
      </c>
      <c r="P92" s="641"/>
      <c r="Q92" s="652"/>
      <c r="S92" s="694">
        <f t="shared" si="7"/>
        <v>2075</v>
      </c>
      <c r="T92" s="695">
        <f>IF(Select2=1,Food!$W94,"")</f>
        <v>4.1074308219763148E-8</v>
      </c>
      <c r="U92" s="696">
        <f>IF(Select2=1,Paper!$W94,"")</f>
        <v>4.4446460260539486E-2</v>
      </c>
      <c r="V92" s="687">
        <f>IF(Select2=1,Nappies!$W94,"")</f>
        <v>0</v>
      </c>
      <c r="W92" s="696">
        <f>IF(Select2=1,Garden!$W94,"")</f>
        <v>0</v>
      </c>
      <c r="X92" s="687">
        <f>IF(Select2=1,Wood!$W94,"")</f>
        <v>0.11742282374611462</v>
      </c>
      <c r="Y92" s="696">
        <f>IF(Select2=1,Textiles!$W94,"")</f>
        <v>5.5816484978351922E-3</v>
      </c>
      <c r="Z92" s="689">
        <f>Sludge!W94</f>
        <v>0</v>
      </c>
      <c r="AA92" s="689" t="str">
        <f>IF(Select2=2,MSW!$W94,"")</f>
        <v/>
      </c>
      <c r="AB92" s="697">
        <f>Industry!$W94</f>
        <v>0</v>
      </c>
      <c r="AC92" s="698">
        <f t="shared" si="5"/>
        <v>0.16745097357879751</v>
      </c>
      <c r="AD92" s="699">
        <f>Recovery_OX!R87</f>
        <v>0</v>
      </c>
      <c r="AE92" s="650"/>
      <c r="AF92" s="701">
        <f>(AC92-AD92)*(1-Recovery_OX!U87)</f>
        <v>0.16745097357879751</v>
      </c>
    </row>
    <row r="93" spans="2:32">
      <c r="B93" s="694">
        <f t="shared" si="6"/>
        <v>2076</v>
      </c>
      <c r="C93" s="695">
        <f>IF(Select2=1,Food!$K95,"")</f>
        <v>4.1152555960187812E-8</v>
      </c>
      <c r="D93" s="696">
        <f>IF(Select2=1,Paper!$K95,"")</f>
        <v>2.0057736753993218E-2</v>
      </c>
      <c r="E93" s="687">
        <f>IF(Select2=1,Nappies!$K95,"")</f>
        <v>3.9829281889621306E-4</v>
      </c>
      <c r="F93" s="696">
        <f>IF(Select2=1,Garden!$K95,"")</f>
        <v>0</v>
      </c>
      <c r="G93" s="687">
        <f>IF(Select2=1,Wood!$K95,"")</f>
        <v>0</v>
      </c>
      <c r="H93" s="696">
        <f>IF(Select2=1,Textiles!$K95,"")</f>
        <v>4.7489187898953266E-3</v>
      </c>
      <c r="I93" s="697">
        <f>Sludge!K95</f>
        <v>0</v>
      </c>
      <c r="J93" s="697" t="str">
        <f>IF(Select2=2,MSW!$K95,"")</f>
        <v/>
      </c>
      <c r="K93" s="697">
        <f>Industry!$K95</f>
        <v>0</v>
      </c>
      <c r="L93" s="698">
        <f t="shared" si="8"/>
        <v>2.5204989515340719E-2</v>
      </c>
      <c r="M93" s="699">
        <f>Recovery_OX!C88</f>
        <v>0</v>
      </c>
      <c r="N93" s="650"/>
      <c r="O93" s="700">
        <f>(L93-M93)*(1-Recovery_OX!F88)</f>
        <v>2.5204989515340719E-2</v>
      </c>
      <c r="P93" s="641"/>
      <c r="Q93" s="652"/>
      <c r="S93" s="694">
        <f t="shared" si="7"/>
        <v>2076</v>
      </c>
      <c r="T93" s="695">
        <f>IF(Select2=1,Food!$W95,"")</f>
        <v>2.7532932176753671E-8</v>
      </c>
      <c r="U93" s="696">
        <f>IF(Select2=1,Paper!$W95,"")</f>
        <v>4.1441604863622347E-2</v>
      </c>
      <c r="V93" s="687">
        <f>IF(Select2=1,Nappies!$W95,"")</f>
        <v>0</v>
      </c>
      <c r="W93" s="696">
        <f>IF(Select2=1,Garden!$W95,"")</f>
        <v>0</v>
      </c>
      <c r="X93" s="687">
        <f>IF(Select2=1,Wood!$W95,"")</f>
        <v>0.11338411460150588</v>
      </c>
      <c r="Y93" s="696">
        <f>IF(Select2=1,Textiles!$W95,"")</f>
        <v>5.2042945642688529E-3</v>
      </c>
      <c r="Z93" s="689">
        <f>Sludge!W95</f>
        <v>0</v>
      </c>
      <c r="AA93" s="689" t="str">
        <f>IF(Select2=2,MSW!$W95,"")</f>
        <v/>
      </c>
      <c r="AB93" s="697">
        <f>Industry!$W95</f>
        <v>0</v>
      </c>
      <c r="AC93" s="698">
        <f t="shared" si="5"/>
        <v>0.16003004156232925</v>
      </c>
      <c r="AD93" s="699">
        <f>Recovery_OX!R88</f>
        <v>0</v>
      </c>
      <c r="AE93" s="650"/>
      <c r="AF93" s="701">
        <f>(AC93-AD93)*(1-Recovery_OX!U88)</f>
        <v>0.16003004156232925</v>
      </c>
    </row>
    <row r="94" spans="2:32">
      <c r="B94" s="694">
        <f t="shared" si="6"/>
        <v>2077</v>
      </c>
      <c r="C94" s="695">
        <f>IF(Select2=1,Food!$K96,"")</f>
        <v>2.7585383205717322E-8</v>
      </c>
      <c r="D94" s="696">
        <f>IF(Select2=1,Paper!$K96,"")</f>
        <v>1.8701709790723674E-2</v>
      </c>
      <c r="E94" s="687">
        <f>IF(Select2=1,Nappies!$K96,"")</f>
        <v>3.3602563800573027E-4</v>
      </c>
      <c r="F94" s="696">
        <f>IF(Select2=1,Garden!$K96,"")</f>
        <v>0</v>
      </c>
      <c r="G94" s="687">
        <f>IF(Select2=1,Wood!$K96,"")</f>
        <v>0</v>
      </c>
      <c r="H94" s="696">
        <f>IF(Select2=1,Textiles!$K96,"")</f>
        <v>4.4278625309336368E-3</v>
      </c>
      <c r="I94" s="697">
        <f>Sludge!K96</f>
        <v>0</v>
      </c>
      <c r="J94" s="697" t="str">
        <f>IF(Select2=2,MSW!$K96,"")</f>
        <v/>
      </c>
      <c r="K94" s="697">
        <f>Industry!$K96</f>
        <v>0</v>
      </c>
      <c r="L94" s="698">
        <f t="shared" si="8"/>
        <v>2.3465625545046248E-2</v>
      </c>
      <c r="M94" s="699">
        <f>Recovery_OX!C89</f>
        <v>0</v>
      </c>
      <c r="N94" s="650"/>
      <c r="O94" s="700">
        <f>(L94-M94)*(1-Recovery_OX!F89)</f>
        <v>2.3465625545046248E-2</v>
      </c>
      <c r="P94" s="641"/>
      <c r="Q94" s="652"/>
      <c r="S94" s="694">
        <f t="shared" si="7"/>
        <v>2077</v>
      </c>
      <c r="T94" s="695">
        <f>IF(Select2=1,Food!$W96,"")</f>
        <v>1.8455876364217656E-8</v>
      </c>
      <c r="U94" s="696">
        <f>IF(Select2=1,Paper!$W96,"")</f>
        <v>3.8639896261825762E-2</v>
      </c>
      <c r="V94" s="687">
        <f>IF(Select2=1,Nappies!$W96,"")</f>
        <v>0</v>
      </c>
      <c r="W94" s="696">
        <f>IF(Select2=1,Garden!$W96,"")</f>
        <v>0</v>
      </c>
      <c r="X94" s="687">
        <f>IF(Select2=1,Wood!$W96,"")</f>
        <v>0.1094843151767827</v>
      </c>
      <c r="Y94" s="696">
        <f>IF(Select2=1,Textiles!$W96,"")</f>
        <v>4.8524520886943983E-3</v>
      </c>
      <c r="Z94" s="689">
        <f>Sludge!W96</f>
        <v>0</v>
      </c>
      <c r="AA94" s="689" t="str">
        <f>IF(Select2=2,MSW!$W96,"")</f>
        <v/>
      </c>
      <c r="AB94" s="697">
        <f>Industry!$W96</f>
        <v>0</v>
      </c>
      <c r="AC94" s="698">
        <f t="shared" si="5"/>
        <v>0.15297668198317921</v>
      </c>
      <c r="AD94" s="699">
        <f>Recovery_OX!R89</f>
        <v>0</v>
      </c>
      <c r="AE94" s="650"/>
      <c r="AF94" s="701">
        <f>(AC94-AD94)*(1-Recovery_OX!U89)</f>
        <v>0.15297668198317921</v>
      </c>
    </row>
    <row r="95" spans="2:32">
      <c r="B95" s="694">
        <f t="shared" si="6"/>
        <v>2078</v>
      </c>
      <c r="C95" s="695">
        <f>IF(Select2=1,Food!$K97,"")</f>
        <v>1.8491035340367184E-8</v>
      </c>
      <c r="D95" s="696">
        <f>IF(Select2=1,Paper!$K97,"")</f>
        <v>1.7437358630545317E-2</v>
      </c>
      <c r="E95" s="687">
        <f>IF(Select2=1,Nappies!$K97,"")</f>
        <v>2.8349300825978723E-4</v>
      </c>
      <c r="F95" s="696">
        <f>IF(Select2=1,Garden!$K97,"")</f>
        <v>0</v>
      </c>
      <c r="G95" s="687">
        <f>IF(Select2=1,Wood!$K97,"")</f>
        <v>0</v>
      </c>
      <c r="H95" s="696">
        <f>IF(Select2=1,Textiles!$K97,"")</f>
        <v>4.1285116592356345E-3</v>
      </c>
      <c r="I95" s="697">
        <f>Sludge!K97</f>
        <v>0</v>
      </c>
      <c r="J95" s="697" t="str">
        <f>IF(Select2=2,MSW!$K97,"")</f>
        <v/>
      </c>
      <c r="K95" s="697">
        <f>Industry!$K97</f>
        <v>0</v>
      </c>
      <c r="L95" s="698">
        <f t="shared" si="8"/>
        <v>2.1849381789076083E-2</v>
      </c>
      <c r="M95" s="699">
        <f>Recovery_OX!C90</f>
        <v>0</v>
      </c>
      <c r="N95" s="650"/>
      <c r="O95" s="700">
        <f>(L95-M95)*(1-Recovery_OX!F90)</f>
        <v>2.1849381789076083E-2</v>
      </c>
      <c r="P95" s="641"/>
      <c r="Q95" s="652"/>
      <c r="S95" s="694">
        <f t="shared" si="7"/>
        <v>2078</v>
      </c>
      <c r="T95" s="695">
        <f>IF(Select2=1,Food!$W97,"")</f>
        <v>1.2371343894090447E-8</v>
      </c>
      <c r="U95" s="696">
        <f>IF(Select2=1,Paper!$W97,"")</f>
        <v>3.6027600476333292E-2</v>
      </c>
      <c r="V95" s="687">
        <f>IF(Select2=1,Nappies!$W97,"")</f>
        <v>0</v>
      </c>
      <c r="W95" s="696">
        <f>IF(Select2=1,Garden!$W97,"")</f>
        <v>0</v>
      </c>
      <c r="X95" s="687">
        <f>IF(Select2=1,Wood!$W97,"")</f>
        <v>0.10571864772995188</v>
      </c>
      <c r="Y95" s="696">
        <f>IF(Select2=1,Textiles!$W97,"")</f>
        <v>4.524396338888367E-3</v>
      </c>
      <c r="Z95" s="689">
        <f>Sludge!W97</f>
        <v>0</v>
      </c>
      <c r="AA95" s="689" t="str">
        <f>IF(Select2=2,MSW!$W97,"")</f>
        <v/>
      </c>
      <c r="AB95" s="697">
        <f>Industry!$W97</f>
        <v>0</v>
      </c>
      <c r="AC95" s="698">
        <f t="shared" si="5"/>
        <v>0.14627065691651744</v>
      </c>
      <c r="AD95" s="699">
        <f>Recovery_OX!R90</f>
        <v>0</v>
      </c>
      <c r="AE95" s="650"/>
      <c r="AF95" s="701">
        <f>(AC95-AD95)*(1-Recovery_OX!U90)</f>
        <v>0.14627065691651744</v>
      </c>
    </row>
    <row r="96" spans="2:32">
      <c r="B96" s="694">
        <f t="shared" si="6"/>
        <v>2079</v>
      </c>
      <c r="C96" s="695">
        <f>IF(Select2=1,Food!$K98,"")</f>
        <v>1.2394911660601566E-8</v>
      </c>
      <c r="D96" s="696">
        <f>IF(Select2=1,Paper!$K98,"")</f>
        <v>1.6258485422604101E-2</v>
      </c>
      <c r="E96" s="687">
        <f>IF(Select2=1,Nappies!$K98,"")</f>
        <v>2.3917307681985047E-4</v>
      </c>
      <c r="F96" s="696">
        <f>IF(Select2=1,Garden!$K98,"")</f>
        <v>0</v>
      </c>
      <c r="G96" s="687">
        <f>IF(Select2=1,Wood!$K98,"")</f>
        <v>0</v>
      </c>
      <c r="H96" s="696">
        <f>IF(Select2=1,Textiles!$K98,"")</f>
        <v>3.8493987564809581E-3</v>
      </c>
      <c r="I96" s="697">
        <f>Sludge!K98</f>
        <v>0</v>
      </c>
      <c r="J96" s="697" t="str">
        <f>IF(Select2=2,MSW!$K98,"")</f>
        <v/>
      </c>
      <c r="K96" s="697">
        <f>Industry!$K98</f>
        <v>0</v>
      </c>
      <c r="L96" s="698">
        <f t="shared" si="8"/>
        <v>2.034706965081657E-2</v>
      </c>
      <c r="M96" s="699">
        <f>Recovery_OX!C91</f>
        <v>0</v>
      </c>
      <c r="N96" s="650"/>
      <c r="O96" s="700">
        <f>(L96-M96)*(1-Recovery_OX!F91)</f>
        <v>2.034706965081657E-2</v>
      </c>
      <c r="P96" s="639"/>
      <c r="S96" s="694">
        <f t="shared" si="7"/>
        <v>2079</v>
      </c>
      <c r="T96" s="695">
        <f>IF(Select2=1,Food!$W98,"")</f>
        <v>8.2927598086094329E-9</v>
      </c>
      <c r="U96" s="696">
        <f>IF(Select2=1,Paper!$W98,"")</f>
        <v>3.3591912030173761E-2</v>
      </c>
      <c r="V96" s="687">
        <f>IF(Select2=1,Nappies!$W98,"")</f>
        <v>0</v>
      </c>
      <c r="W96" s="696">
        <f>IF(Select2=1,Garden!$W98,"")</f>
        <v>0</v>
      </c>
      <c r="X96" s="687">
        <f>IF(Select2=1,Wood!$W98,"")</f>
        <v>0.1020824988474672</v>
      </c>
      <c r="Y96" s="696">
        <f>IF(Select2=1,Textiles!$W98,"")</f>
        <v>4.218519185184612E-3</v>
      </c>
      <c r="Z96" s="689">
        <f>Sludge!W98</f>
        <v>0</v>
      </c>
      <c r="AA96" s="689" t="str">
        <f>IF(Select2=2,MSW!$W98,"")</f>
        <v/>
      </c>
      <c r="AB96" s="697">
        <f>Industry!$W98</f>
        <v>0</v>
      </c>
      <c r="AC96" s="698">
        <f t="shared" si="5"/>
        <v>0.13989293835558539</v>
      </c>
      <c r="AD96" s="699">
        <f>Recovery_OX!R91</f>
        <v>0</v>
      </c>
      <c r="AE96" s="650"/>
      <c r="AF96" s="701">
        <f>(AC96-AD96)*(1-Recovery_OX!U91)</f>
        <v>0.13989293835558539</v>
      </c>
    </row>
    <row r="97" spans="2:32" ht="13.5" thickBot="1">
      <c r="B97" s="702">
        <f t="shared" si="6"/>
        <v>2080</v>
      </c>
      <c r="C97" s="703">
        <f>IF(Select2=1,Food!$K99,"")</f>
        <v>8.3085577549421235E-9</v>
      </c>
      <c r="D97" s="704">
        <f>IF(Select2=1,Paper!$K99,"")</f>
        <v>1.5159311329067015E-2</v>
      </c>
      <c r="E97" s="704">
        <f>IF(Select2=1,Nappies!$K99,"")</f>
        <v>2.0178190999001194E-4</v>
      </c>
      <c r="F97" s="704">
        <f>IF(Select2=1,Garden!$K99,"")</f>
        <v>0</v>
      </c>
      <c r="G97" s="704">
        <f>IF(Select2=1,Wood!$K99,"")</f>
        <v>0</v>
      </c>
      <c r="H97" s="704">
        <f>IF(Select2=1,Textiles!$K99,"")</f>
        <v>3.5891556108964872E-3</v>
      </c>
      <c r="I97" s="705">
        <f>Sludge!K99</f>
        <v>0</v>
      </c>
      <c r="J97" s="705" t="str">
        <f>IF(Select2=2,MSW!$K99,"")</f>
        <v/>
      </c>
      <c r="K97" s="697">
        <f>Industry!$K99</f>
        <v>0</v>
      </c>
      <c r="L97" s="698">
        <f t="shared" si="8"/>
        <v>1.8950257158511268E-2</v>
      </c>
      <c r="M97" s="706">
        <f>Recovery_OX!C92</f>
        <v>0</v>
      </c>
      <c r="N97" s="650"/>
      <c r="O97" s="707">
        <f>(L97-M97)*(1-Recovery_OX!F92)</f>
        <v>1.8950257158511268E-2</v>
      </c>
      <c r="S97" s="702">
        <f t="shared" si="7"/>
        <v>2080</v>
      </c>
      <c r="T97" s="703">
        <f>IF(Select2=1,Food!$W99,"")</f>
        <v>5.5588031366695746E-9</v>
      </c>
      <c r="U97" s="704">
        <f>IF(Select2=1,Paper!$W99,"")</f>
        <v>3.1320891175758293E-2</v>
      </c>
      <c r="V97" s="704">
        <f>IF(Select2=1,Nappies!$W99,"")</f>
        <v>0</v>
      </c>
      <c r="W97" s="704">
        <f>IF(Select2=1,Garden!$W99,"")</f>
        <v>0</v>
      </c>
      <c r="X97" s="704">
        <f>IF(Select2=1,Wood!$W99,"")</f>
        <v>9.8571413792221133E-2</v>
      </c>
      <c r="Y97" s="704">
        <f>IF(Select2=1,Textiles!$W99,"")</f>
        <v>3.9333212174208088E-3</v>
      </c>
      <c r="Z97" s="705">
        <f>Sludge!W99</f>
        <v>0</v>
      </c>
      <c r="AA97" s="705" t="str">
        <f>IF(Select2=2,MSW!$W99,"")</f>
        <v/>
      </c>
      <c r="AB97" s="697">
        <f>Industry!$W99</f>
        <v>0</v>
      </c>
      <c r="AC97" s="708">
        <f t="shared" si="5"/>
        <v>0.13382563174420339</v>
      </c>
      <c r="AD97" s="706">
        <f>Recovery_OX!R92</f>
        <v>0</v>
      </c>
      <c r="AE97" s="650"/>
      <c r="AF97" s="709">
        <f>(AC97-AD97)*(1-Recovery_OX!U92)</f>
        <v>0.13382563174420339</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46" t="s">
        <v>284</v>
      </c>
      <c r="D8" s="847"/>
      <c r="E8" s="848"/>
      <c r="F8" s="846" t="s">
        <v>285</v>
      </c>
      <c r="G8" s="847"/>
      <c r="H8" s="849"/>
      <c r="I8" s="435"/>
      <c r="J8" s="846" t="s">
        <v>286</v>
      </c>
      <c r="K8" s="847"/>
      <c r="L8" s="849"/>
      <c r="M8" s="850" t="s">
        <v>287</v>
      </c>
      <c r="N8" s="851"/>
      <c r="O8" s="852"/>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0.59781268164895207</v>
      </c>
      <c r="E12" s="464">
        <f>Stored_C!G18+Stored_C!M18</f>
        <v>0.49319546236038536</v>
      </c>
      <c r="F12" s="465">
        <f>F11+HWP!C12</f>
        <v>0</v>
      </c>
      <c r="G12" s="463">
        <f>G11+HWP!D12</f>
        <v>0.59781268164895207</v>
      </c>
      <c r="H12" s="464">
        <f>H11+HWP!E12</f>
        <v>0.49319546236038536</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0.60892804377134413</v>
      </c>
      <c r="E13" s="473">
        <f>Stored_C!G19+Stored_C!M19</f>
        <v>0.50236563611135887</v>
      </c>
      <c r="F13" s="474">
        <f>F12+HWP!C13</f>
        <v>0</v>
      </c>
      <c r="G13" s="472">
        <f>G12+HWP!D13</f>
        <v>1.2067407254202962</v>
      </c>
      <c r="H13" s="473">
        <f>H12+HWP!E13</f>
        <v>0.99556109847174423</v>
      </c>
      <c r="I13" s="456"/>
      <c r="J13" s="475">
        <f>Garden!J20</f>
        <v>0</v>
      </c>
      <c r="K13" s="476">
        <f>Paper!J20</f>
        <v>2.4918805859801853E-2</v>
      </c>
      <c r="L13" s="477">
        <f>Wood!J20</f>
        <v>0</v>
      </c>
      <c r="M13" s="478">
        <f>J13*(1-Recovery_OX!E13)*(1-Recovery_OX!F13)</f>
        <v>0</v>
      </c>
      <c r="N13" s="476">
        <f>K13*(1-Recovery_OX!E13)*(1-Recovery_OX!F13)</f>
        <v>2.4918805859801853E-2</v>
      </c>
      <c r="O13" s="477">
        <f>L13*(1-Recovery_OX!E13)*(1-Recovery_OX!F13)</f>
        <v>0</v>
      </c>
    </row>
    <row r="14" spans="2:15">
      <c r="B14" s="470">
        <f t="shared" ref="B14:B77" si="0">B13+1</f>
        <v>1952</v>
      </c>
      <c r="C14" s="471">
        <f>Stored_C!E20</f>
        <v>0</v>
      </c>
      <c r="D14" s="472">
        <f>Stored_C!F20+Stored_C!L20</f>
        <v>0.62726303922361204</v>
      </c>
      <c r="E14" s="473">
        <f>Stored_C!G20+Stored_C!M20</f>
        <v>0.51749200735947998</v>
      </c>
      <c r="F14" s="474">
        <f>F13+HWP!C14</f>
        <v>0</v>
      </c>
      <c r="G14" s="472">
        <f>G13+HWP!D14</f>
        <v>1.8340037646439082</v>
      </c>
      <c r="H14" s="473">
        <f>H13+HWP!E14</f>
        <v>1.5130531058312242</v>
      </c>
      <c r="I14" s="456"/>
      <c r="J14" s="475">
        <f>Garden!J21</f>
        <v>0</v>
      </c>
      <c r="K14" s="476">
        <f>Paper!J21</f>
        <v>4.8616271426297118E-2</v>
      </c>
      <c r="L14" s="477">
        <f>Wood!J21</f>
        <v>0</v>
      </c>
      <c r="M14" s="478">
        <f>J14*(1-Recovery_OX!E14)*(1-Recovery_OX!F14)</f>
        <v>0</v>
      </c>
      <c r="N14" s="476">
        <f>K14*(1-Recovery_OX!E14)*(1-Recovery_OX!F14)</f>
        <v>4.8616271426297118E-2</v>
      </c>
      <c r="O14" s="477">
        <f>L14*(1-Recovery_OX!E14)*(1-Recovery_OX!F14)</f>
        <v>0</v>
      </c>
    </row>
    <row r="15" spans="2:15">
      <c r="B15" s="470">
        <f t="shared" si="0"/>
        <v>1953</v>
      </c>
      <c r="C15" s="471">
        <f>Stored_C!E21</f>
        <v>0</v>
      </c>
      <c r="D15" s="472">
        <f>Stored_C!F21+Stored_C!L21</f>
        <v>0.67675118910887411</v>
      </c>
      <c r="E15" s="473">
        <f>Stored_C!G21+Stored_C!M21</f>
        <v>0.55831973101482102</v>
      </c>
      <c r="F15" s="474">
        <f>F14+HWP!C15</f>
        <v>0</v>
      </c>
      <c r="G15" s="472">
        <f>G14+HWP!D15</f>
        <v>2.5107549537527825</v>
      </c>
      <c r="H15" s="473">
        <f>H14+HWP!E15</f>
        <v>2.0713728368460451</v>
      </c>
      <c r="I15" s="456"/>
      <c r="J15" s="475">
        <f>Garden!J22</f>
        <v>0</v>
      </c>
      <c r="K15" s="476">
        <f>Paper!J22</f>
        <v>7.1475904999411199E-2</v>
      </c>
      <c r="L15" s="477">
        <f>Wood!J22</f>
        <v>0</v>
      </c>
      <c r="M15" s="478">
        <f>J15*(1-Recovery_OX!E15)*(1-Recovery_OX!F15)</f>
        <v>0</v>
      </c>
      <c r="N15" s="476">
        <f>K15*(1-Recovery_OX!E15)*(1-Recovery_OX!F15)</f>
        <v>7.1475904999411199E-2</v>
      </c>
      <c r="O15" s="477">
        <f>L15*(1-Recovery_OX!E15)*(1-Recovery_OX!F15)</f>
        <v>0</v>
      </c>
    </row>
    <row r="16" spans="2:15">
      <c r="B16" s="470">
        <f t="shared" si="0"/>
        <v>1954</v>
      </c>
      <c r="C16" s="471">
        <f>Stored_C!E22</f>
        <v>0</v>
      </c>
      <c r="D16" s="472">
        <f>Stored_C!F22+Stored_C!L22</f>
        <v>0.68361871390725015</v>
      </c>
      <c r="E16" s="473">
        <f>Stored_C!G22+Stored_C!M22</f>
        <v>0.5639854389734813</v>
      </c>
      <c r="F16" s="474">
        <f>F15+HWP!C16</f>
        <v>0</v>
      </c>
      <c r="G16" s="472">
        <f>G15+HWP!D16</f>
        <v>3.1943736676600327</v>
      </c>
      <c r="H16" s="473">
        <f>H15+HWP!E16</f>
        <v>2.6353582758195264</v>
      </c>
      <c r="I16" s="456"/>
      <c r="J16" s="475">
        <f>Garden!J23</f>
        <v>0</v>
      </c>
      <c r="K16" s="476">
        <f>Paper!J23</f>
        <v>9.4852915508365568E-2</v>
      </c>
      <c r="L16" s="477">
        <f>Wood!J23</f>
        <v>0</v>
      </c>
      <c r="M16" s="478">
        <f>J16*(1-Recovery_OX!E16)*(1-Recovery_OX!F16)</f>
        <v>0</v>
      </c>
      <c r="N16" s="476">
        <f>K16*(1-Recovery_OX!E16)*(1-Recovery_OX!F16)</f>
        <v>9.4852915508365568E-2</v>
      </c>
      <c r="O16" s="477">
        <f>L16*(1-Recovery_OX!E16)*(1-Recovery_OX!F16)</f>
        <v>0</v>
      </c>
    </row>
    <row r="17" spans="2:15">
      <c r="B17" s="470">
        <f t="shared" si="0"/>
        <v>1955</v>
      </c>
      <c r="C17" s="471">
        <f>Stored_C!E23</f>
        <v>0</v>
      </c>
      <c r="D17" s="472">
        <f>Stored_C!F23+Stored_C!L23</f>
        <v>0.70223117088234011</v>
      </c>
      <c r="E17" s="473">
        <f>Stored_C!G23+Stored_C!M23</f>
        <v>0.57934071597793046</v>
      </c>
      <c r="F17" s="474">
        <f>F16+HWP!C17</f>
        <v>0</v>
      </c>
      <c r="G17" s="472">
        <f>G16+HWP!D17</f>
        <v>3.8966048385423728</v>
      </c>
      <c r="H17" s="473">
        <f>H16+HWP!E17</f>
        <v>3.2146989917974569</v>
      </c>
      <c r="I17" s="456"/>
      <c r="J17" s="475">
        <f>Garden!J24</f>
        <v>0</v>
      </c>
      <c r="K17" s="476">
        <f>Paper!J24</f>
        <v>0.11693575673704144</v>
      </c>
      <c r="L17" s="477">
        <f>Wood!J24</f>
        <v>0</v>
      </c>
      <c r="M17" s="478">
        <f>J17*(1-Recovery_OX!E17)*(1-Recovery_OX!F17)</f>
        <v>0</v>
      </c>
      <c r="N17" s="476">
        <f>K17*(1-Recovery_OX!E17)*(1-Recovery_OX!F17)</f>
        <v>0.11693575673704144</v>
      </c>
      <c r="O17" s="477">
        <f>L17*(1-Recovery_OX!E17)*(1-Recovery_OX!F17)</f>
        <v>0</v>
      </c>
    </row>
    <row r="18" spans="2:15">
      <c r="B18" s="470">
        <f t="shared" si="0"/>
        <v>1956</v>
      </c>
      <c r="C18" s="471">
        <f>Stored_C!E24</f>
        <v>0</v>
      </c>
      <c r="D18" s="472">
        <f>Stored_C!F24+Stored_C!L24</f>
        <v>0.71641973626766409</v>
      </c>
      <c r="E18" s="473">
        <f>Stored_C!G24+Stored_C!M24</f>
        <v>0.5910462824208228</v>
      </c>
      <c r="F18" s="474">
        <f>F17+HWP!C18</f>
        <v>0</v>
      </c>
      <c r="G18" s="472">
        <f>G17+HWP!D18</f>
        <v>4.6130245748100371</v>
      </c>
      <c r="H18" s="473">
        <f>H17+HWP!E18</f>
        <v>3.8057452742182796</v>
      </c>
      <c r="I18" s="456"/>
      <c r="J18" s="475">
        <f>Garden!J25</f>
        <v>0</v>
      </c>
      <c r="K18" s="476">
        <f>Paper!J25</f>
        <v>0.13830149006823247</v>
      </c>
      <c r="L18" s="477">
        <f>Wood!J25</f>
        <v>0</v>
      </c>
      <c r="M18" s="478">
        <f>J18*(1-Recovery_OX!E18)*(1-Recovery_OX!F18)</f>
        <v>0</v>
      </c>
      <c r="N18" s="476">
        <f>K18*(1-Recovery_OX!E18)*(1-Recovery_OX!F18)</f>
        <v>0.13830149006823247</v>
      </c>
      <c r="O18" s="477">
        <f>L18*(1-Recovery_OX!E18)*(1-Recovery_OX!F18)</f>
        <v>0</v>
      </c>
    </row>
    <row r="19" spans="2:15">
      <c r="B19" s="470">
        <f t="shared" si="0"/>
        <v>1957</v>
      </c>
      <c r="C19" s="471">
        <f>Stored_C!E25</f>
        <v>0</v>
      </c>
      <c r="D19" s="472">
        <f>Stored_C!F25+Stored_C!L25</f>
        <v>0.73058576670697195</v>
      </c>
      <c r="E19" s="473">
        <f>Stored_C!G25+Stored_C!M25</f>
        <v>0.6027332575332518</v>
      </c>
      <c r="F19" s="474">
        <f>F18+HWP!C19</f>
        <v>0</v>
      </c>
      <c r="G19" s="472">
        <f>G18+HWP!D19</f>
        <v>5.3436103415170093</v>
      </c>
      <c r="H19" s="473">
        <f>H18+HWP!E19</f>
        <v>4.4084785317515314</v>
      </c>
      <c r="I19" s="456"/>
      <c r="J19" s="475">
        <f>Garden!J26</f>
        <v>0</v>
      </c>
      <c r="K19" s="476">
        <f>Paper!J26</f>
        <v>0.15881419402354863</v>
      </c>
      <c r="L19" s="477">
        <f>Wood!J26</f>
        <v>0</v>
      </c>
      <c r="M19" s="478">
        <f>J19*(1-Recovery_OX!E19)*(1-Recovery_OX!F19)</f>
        <v>0</v>
      </c>
      <c r="N19" s="476">
        <f>K19*(1-Recovery_OX!E19)*(1-Recovery_OX!F19)</f>
        <v>0.15881419402354863</v>
      </c>
      <c r="O19" s="477">
        <f>L19*(1-Recovery_OX!E19)*(1-Recovery_OX!F19)</f>
        <v>0</v>
      </c>
    </row>
    <row r="20" spans="2:15">
      <c r="B20" s="470">
        <f t="shared" si="0"/>
        <v>1958</v>
      </c>
      <c r="C20" s="471">
        <f>Stored_C!E26</f>
        <v>0</v>
      </c>
      <c r="D20" s="472">
        <f>Stored_C!F26+Stored_C!L26</f>
        <v>0.7446419392844521</v>
      </c>
      <c r="E20" s="473">
        <f>Stored_C!G26+Stored_C!M26</f>
        <v>0.61432959990967295</v>
      </c>
      <c r="F20" s="474">
        <f>F19+HWP!C20</f>
        <v>0</v>
      </c>
      <c r="G20" s="472">
        <f>G19+HWP!D20</f>
        <v>6.088252280801461</v>
      </c>
      <c r="H20" s="473">
        <f>H19+HWP!E20</f>
        <v>5.0228081316612041</v>
      </c>
      <c r="I20" s="456"/>
      <c r="J20" s="475">
        <f>Garden!J27</f>
        <v>0</v>
      </c>
      <c r="K20" s="476">
        <f>Paper!J27</f>
        <v>0.17853059932966645</v>
      </c>
      <c r="L20" s="477">
        <f>Wood!J27</f>
        <v>0</v>
      </c>
      <c r="M20" s="478">
        <f>J20*(1-Recovery_OX!E20)*(1-Recovery_OX!F20)</f>
        <v>0</v>
      </c>
      <c r="N20" s="476">
        <f>K20*(1-Recovery_OX!E20)*(1-Recovery_OX!F20)</f>
        <v>0.17853059932966645</v>
      </c>
      <c r="O20" s="477">
        <f>L20*(1-Recovery_OX!E20)*(1-Recovery_OX!F20)</f>
        <v>0</v>
      </c>
    </row>
    <row r="21" spans="2:15">
      <c r="B21" s="470">
        <f t="shared" si="0"/>
        <v>1959</v>
      </c>
      <c r="C21" s="471">
        <f>Stored_C!E27</f>
        <v>0</v>
      </c>
      <c r="D21" s="472">
        <f>Stored_C!F27+Stored_C!L27</f>
        <v>0.75848262144065404</v>
      </c>
      <c r="E21" s="473">
        <f>Stored_C!G27+Stored_C!M27</f>
        <v>0.6257481626885395</v>
      </c>
      <c r="F21" s="474">
        <f>F20+HWP!C21</f>
        <v>0</v>
      </c>
      <c r="G21" s="472">
        <f>G20+HWP!D21</f>
        <v>6.8467349022421153</v>
      </c>
      <c r="H21" s="473">
        <f>H20+HWP!E21</f>
        <v>5.6485562943497438</v>
      </c>
      <c r="I21" s="456"/>
      <c r="J21" s="475">
        <f>Garden!J28</f>
        <v>0</v>
      </c>
      <c r="K21" s="476">
        <f>Paper!J28</f>
        <v>0.19749996145816717</v>
      </c>
      <c r="L21" s="477">
        <f>Wood!J28</f>
        <v>0</v>
      </c>
      <c r="M21" s="478">
        <f>J21*(1-Recovery_OX!E21)*(1-Recovery_OX!F21)</f>
        <v>0</v>
      </c>
      <c r="N21" s="476">
        <f>K21*(1-Recovery_OX!E21)*(1-Recovery_OX!F21)</f>
        <v>0.19749996145816717</v>
      </c>
      <c r="O21" s="477">
        <f>L21*(1-Recovery_OX!E21)*(1-Recovery_OX!F21)</f>
        <v>0</v>
      </c>
    </row>
    <row r="22" spans="2:15">
      <c r="B22" s="470">
        <f t="shared" si="0"/>
        <v>1960</v>
      </c>
      <c r="C22" s="471">
        <f>Stored_C!E28</f>
        <v>0</v>
      </c>
      <c r="D22" s="472">
        <f>Stored_C!F28+Stored_C!L28</f>
        <v>0.88263749808168024</v>
      </c>
      <c r="E22" s="473">
        <f>Stored_C!G28+Stored_C!M28</f>
        <v>0.72817593591738627</v>
      </c>
      <c r="F22" s="474">
        <f>F21+HWP!C22</f>
        <v>0</v>
      </c>
      <c r="G22" s="472">
        <f>G21+HWP!D22</f>
        <v>7.7293724003237951</v>
      </c>
      <c r="H22" s="473">
        <f>H21+HWP!E22</f>
        <v>6.3767322302671303</v>
      </c>
      <c r="I22" s="456"/>
      <c r="J22" s="475">
        <f>Garden!J29</f>
        <v>0</v>
      </c>
      <c r="K22" s="476">
        <f>Paper!J29</f>
        <v>0.21576380279259491</v>
      </c>
      <c r="L22" s="477">
        <f>Wood!J29</f>
        <v>0</v>
      </c>
      <c r="M22" s="478">
        <f>J22*(1-Recovery_OX!E22)*(1-Recovery_OX!F22)</f>
        <v>0</v>
      </c>
      <c r="N22" s="476">
        <f>K22*(1-Recovery_OX!E22)*(1-Recovery_OX!F22)</f>
        <v>0.21576380279259491</v>
      </c>
      <c r="O22" s="477">
        <f>L22*(1-Recovery_OX!E22)*(1-Recovery_OX!F22)</f>
        <v>0</v>
      </c>
    </row>
    <row r="23" spans="2:15">
      <c r="B23" s="470">
        <f t="shared" si="0"/>
        <v>1961</v>
      </c>
      <c r="C23" s="471">
        <f>Stored_C!E29</f>
        <v>0</v>
      </c>
      <c r="D23" s="472">
        <f>Stored_C!F29+Stored_C!L29</f>
        <v>0.91296812698509</v>
      </c>
      <c r="E23" s="473">
        <f>Stored_C!G29+Stored_C!M29</f>
        <v>0.75319870476269912</v>
      </c>
      <c r="F23" s="474">
        <f>F22+HWP!C23</f>
        <v>0</v>
      </c>
      <c r="G23" s="472">
        <f>G22+HWP!D23</f>
        <v>8.6423405273088854</v>
      </c>
      <c r="H23" s="473">
        <f>H22+HWP!E23</f>
        <v>7.1299309350298294</v>
      </c>
      <c r="I23" s="456"/>
      <c r="J23" s="475">
        <f>Garden!J30</f>
        <v>0</v>
      </c>
      <c r="K23" s="476">
        <f>Paper!J30</f>
        <v>0.23796808065530722</v>
      </c>
      <c r="L23" s="477">
        <f>Wood!J30</f>
        <v>0</v>
      </c>
      <c r="M23" s="478">
        <f>J23*(1-Recovery_OX!E23)*(1-Recovery_OX!F23)</f>
        <v>0</v>
      </c>
      <c r="N23" s="476">
        <f>K23*(1-Recovery_OX!E23)*(1-Recovery_OX!F23)</f>
        <v>0.23796808065530722</v>
      </c>
      <c r="O23" s="477">
        <f>L23*(1-Recovery_OX!E23)*(1-Recovery_OX!F23)</f>
        <v>0</v>
      </c>
    </row>
    <row r="24" spans="2:15">
      <c r="B24" s="470">
        <f t="shared" si="0"/>
        <v>1962</v>
      </c>
      <c r="C24" s="471">
        <f>Stored_C!E30</f>
        <v>0</v>
      </c>
      <c r="D24" s="472">
        <f>Stored_C!F30+Stored_C!L30</f>
        <v>0.93729741807761413</v>
      </c>
      <c r="E24" s="473">
        <f>Stored_C!G30+Stored_C!M30</f>
        <v>0.77327036991403153</v>
      </c>
      <c r="F24" s="474">
        <f>F23+HWP!C24</f>
        <v>0</v>
      </c>
      <c r="G24" s="472">
        <f>G23+HWP!D24</f>
        <v>9.5796379453864997</v>
      </c>
      <c r="H24" s="473">
        <f>H23+HWP!E24</f>
        <v>7.9032013049438614</v>
      </c>
      <c r="I24" s="456"/>
      <c r="J24" s="475">
        <f>Garden!J31</f>
        <v>0</v>
      </c>
      <c r="K24" s="476">
        <f>Paper!J31</f>
        <v>0.25993549283945838</v>
      </c>
      <c r="L24" s="477">
        <f>Wood!J31</f>
        <v>0</v>
      </c>
      <c r="M24" s="478">
        <f>J24*(1-Recovery_OX!E24)*(1-Recovery_OX!F24)</f>
        <v>0</v>
      </c>
      <c r="N24" s="476">
        <f>K24*(1-Recovery_OX!E24)*(1-Recovery_OX!F24)</f>
        <v>0.25993549283945838</v>
      </c>
      <c r="O24" s="477">
        <f>L24*(1-Recovery_OX!E24)*(1-Recovery_OX!F24)</f>
        <v>0</v>
      </c>
    </row>
    <row r="25" spans="2:15">
      <c r="B25" s="470">
        <f t="shared" si="0"/>
        <v>1963</v>
      </c>
      <c r="C25" s="471">
        <f>Stored_C!E31</f>
        <v>0</v>
      </c>
      <c r="D25" s="472">
        <f>Stored_C!F31+Stored_C!L31</f>
        <v>0.96214501292850629</v>
      </c>
      <c r="E25" s="473">
        <f>Stored_C!G31+Stored_C!M31</f>
        <v>0.79376963566601766</v>
      </c>
      <c r="F25" s="474">
        <f>F24+HWP!C25</f>
        <v>0</v>
      </c>
      <c r="G25" s="472">
        <f>G24+HWP!D25</f>
        <v>10.541782958315006</v>
      </c>
      <c r="H25" s="473">
        <f>H24+HWP!E25</f>
        <v>8.6969709406098783</v>
      </c>
      <c r="I25" s="456"/>
      <c r="J25" s="475">
        <f>Garden!J32</f>
        <v>0</v>
      </c>
      <c r="K25" s="476">
        <f>Paper!J32</f>
        <v>0.28143189735931085</v>
      </c>
      <c r="L25" s="477">
        <f>Wood!J32</f>
        <v>0</v>
      </c>
      <c r="M25" s="478">
        <f>J25*(1-Recovery_OX!E25)*(1-Recovery_OX!F25)</f>
        <v>0</v>
      </c>
      <c r="N25" s="476">
        <f>K25*(1-Recovery_OX!E25)*(1-Recovery_OX!F25)</f>
        <v>0.28143189735931085</v>
      </c>
      <c r="O25" s="477">
        <f>L25*(1-Recovery_OX!E25)*(1-Recovery_OX!F25)</f>
        <v>0</v>
      </c>
    </row>
    <row r="26" spans="2:15">
      <c r="B26" s="470">
        <f t="shared" si="0"/>
        <v>1964</v>
      </c>
      <c r="C26" s="471">
        <f>Stored_C!E32</f>
        <v>0</v>
      </c>
      <c r="D26" s="472">
        <f>Stored_C!F32+Stored_C!L32</f>
        <v>0.98652219078131409</v>
      </c>
      <c r="E26" s="473">
        <f>Stored_C!G32+Stored_C!M32</f>
        <v>0.81388080739458402</v>
      </c>
      <c r="F26" s="474">
        <f>F25+HWP!C26</f>
        <v>0</v>
      </c>
      <c r="G26" s="472">
        <f>G25+HWP!D26</f>
        <v>11.528305149096319</v>
      </c>
      <c r="H26" s="473">
        <f>H25+HWP!E26</f>
        <v>9.5108517480044625</v>
      </c>
      <c r="I26" s="456"/>
      <c r="J26" s="475">
        <f>Garden!J33</f>
        <v>0</v>
      </c>
      <c r="K26" s="476">
        <f>Paper!J33</f>
        <v>0.30251074185533361</v>
      </c>
      <c r="L26" s="477">
        <f>Wood!J33</f>
        <v>0</v>
      </c>
      <c r="M26" s="478">
        <f>J26*(1-Recovery_OX!E26)*(1-Recovery_OX!F26)</f>
        <v>0</v>
      </c>
      <c r="N26" s="476">
        <f>K26*(1-Recovery_OX!E26)*(1-Recovery_OX!F26)</f>
        <v>0.30251074185533361</v>
      </c>
      <c r="O26" s="477">
        <f>L26*(1-Recovery_OX!E26)*(1-Recovery_OX!F26)</f>
        <v>0</v>
      </c>
    </row>
    <row r="27" spans="2:15">
      <c r="B27" s="470">
        <f t="shared" si="0"/>
        <v>1965</v>
      </c>
      <c r="C27" s="471">
        <f>Stored_C!E33</f>
        <v>0</v>
      </c>
      <c r="D27" s="472">
        <f>Stored_C!F33+Stored_C!L33</f>
        <v>1.0109585228674141</v>
      </c>
      <c r="E27" s="473">
        <f>Stored_C!G33+Stored_C!M33</f>
        <v>0.83404078136561655</v>
      </c>
      <c r="F27" s="474">
        <f>F26+HWP!C27</f>
        <v>0</v>
      </c>
      <c r="G27" s="472">
        <f>G26+HWP!D27</f>
        <v>12.539263671963733</v>
      </c>
      <c r="H27" s="473">
        <f>H26+HWP!E27</f>
        <v>10.344892529370078</v>
      </c>
      <c r="I27" s="456"/>
      <c r="J27" s="475">
        <f>Garden!J34</f>
        <v>0</v>
      </c>
      <c r="K27" s="476">
        <f>Paper!J34</f>
        <v>0.32318064743244251</v>
      </c>
      <c r="L27" s="477">
        <f>Wood!J34</f>
        <v>0</v>
      </c>
      <c r="M27" s="478">
        <f>J27*(1-Recovery_OX!E27)*(1-Recovery_OX!F27)</f>
        <v>0</v>
      </c>
      <c r="N27" s="476">
        <f>K27*(1-Recovery_OX!E27)*(1-Recovery_OX!F27)</f>
        <v>0.32318064743244251</v>
      </c>
      <c r="O27" s="477">
        <f>L27*(1-Recovery_OX!E27)*(1-Recovery_OX!F27)</f>
        <v>0</v>
      </c>
    </row>
    <row r="28" spans="2:15">
      <c r="B28" s="470">
        <f t="shared" si="0"/>
        <v>1966</v>
      </c>
      <c r="C28" s="471">
        <f>Stored_C!E34</f>
        <v>0</v>
      </c>
      <c r="D28" s="472">
        <f>Stored_C!F34+Stored_C!L34</f>
        <v>1.035221617556016</v>
      </c>
      <c r="E28" s="473">
        <f>Stored_C!G34+Stored_C!M34</f>
        <v>0.85405783448371342</v>
      </c>
      <c r="F28" s="474">
        <f>F27+HWP!C28</f>
        <v>0</v>
      </c>
      <c r="G28" s="472">
        <f>G27+HWP!D28</f>
        <v>13.57448528951975</v>
      </c>
      <c r="H28" s="473">
        <f>H27+HWP!E28</f>
        <v>11.198950363853792</v>
      </c>
      <c r="I28" s="456"/>
      <c r="J28" s="475">
        <f>Garden!J35</f>
        <v>0</v>
      </c>
      <c r="K28" s="476">
        <f>Paper!J35</f>
        <v>0.34347172663254</v>
      </c>
      <c r="L28" s="477">
        <f>Wood!J35</f>
        <v>0</v>
      </c>
      <c r="M28" s="478">
        <f>J28*(1-Recovery_OX!E28)*(1-Recovery_OX!F28)</f>
        <v>0</v>
      </c>
      <c r="N28" s="476">
        <f>K28*(1-Recovery_OX!E28)*(1-Recovery_OX!F28)</f>
        <v>0.34347172663254</v>
      </c>
      <c r="O28" s="477">
        <f>L28*(1-Recovery_OX!E28)*(1-Recovery_OX!F28)</f>
        <v>0</v>
      </c>
    </row>
    <row r="29" spans="2:15">
      <c r="B29" s="470">
        <f t="shared" si="0"/>
        <v>1967</v>
      </c>
      <c r="C29" s="471">
        <f>Stored_C!E35</f>
        <v>0</v>
      </c>
      <c r="D29" s="472">
        <f>Stored_C!F35+Stored_C!L35</f>
        <v>1.0881221322050068</v>
      </c>
      <c r="E29" s="473">
        <f>Stored_C!G35+Stored_C!M35</f>
        <v>0.8977007590691306</v>
      </c>
      <c r="F29" s="474">
        <f>F28+HWP!C29</f>
        <v>0</v>
      </c>
      <c r="G29" s="472">
        <f>G28+HWP!D29</f>
        <v>14.662607421724756</v>
      </c>
      <c r="H29" s="473">
        <f>H28+HWP!E29</f>
        <v>12.096651122922921</v>
      </c>
      <c r="I29" s="456"/>
      <c r="J29" s="475">
        <f>Garden!J36</f>
        <v>0</v>
      </c>
      <c r="K29" s="476">
        <f>Paper!J36</f>
        <v>0.36340236935333653</v>
      </c>
      <c r="L29" s="477">
        <f>Wood!J36</f>
        <v>0</v>
      </c>
      <c r="M29" s="478">
        <f>J29*(1-Recovery_OX!E29)*(1-Recovery_OX!F29)</f>
        <v>0</v>
      </c>
      <c r="N29" s="476">
        <f>K29*(1-Recovery_OX!E29)*(1-Recovery_OX!F29)</f>
        <v>0.36340236935333653</v>
      </c>
      <c r="O29" s="477">
        <f>L29*(1-Recovery_OX!E29)*(1-Recovery_OX!F29)</f>
        <v>0</v>
      </c>
    </row>
    <row r="30" spans="2:15">
      <c r="B30" s="470">
        <f t="shared" si="0"/>
        <v>1968</v>
      </c>
      <c r="C30" s="471">
        <f>Stored_C!E36</f>
        <v>0</v>
      </c>
      <c r="D30" s="472">
        <f>Stored_C!F36+Stored_C!L36</f>
        <v>1.1465504111824747</v>
      </c>
      <c r="E30" s="473">
        <f>Stored_C!G36+Stored_C!M36</f>
        <v>0.94590408922554148</v>
      </c>
      <c r="F30" s="474">
        <f>F29+HWP!C30</f>
        <v>0</v>
      </c>
      <c r="G30" s="472">
        <f>G29+HWP!D30</f>
        <v>15.80915783290723</v>
      </c>
      <c r="H30" s="473">
        <f>H29+HWP!E30</f>
        <v>13.042555212148462</v>
      </c>
      <c r="I30" s="456"/>
      <c r="J30" s="475">
        <f>Garden!J37</f>
        <v>0</v>
      </c>
      <c r="K30" s="476">
        <f>Paper!J37</f>
        <v>0.38139224687497153</v>
      </c>
      <c r="L30" s="477">
        <f>Wood!J37</f>
        <v>0</v>
      </c>
      <c r="M30" s="478">
        <f>J30*(1-Recovery_OX!E30)*(1-Recovery_OX!F30)</f>
        <v>0</v>
      </c>
      <c r="N30" s="476">
        <f>K30*(1-Recovery_OX!E30)*(1-Recovery_OX!F30)</f>
        <v>0.38139224687497153</v>
      </c>
      <c r="O30" s="477">
        <f>L30*(1-Recovery_OX!E30)*(1-Recovery_OX!F30)</f>
        <v>0</v>
      </c>
    </row>
    <row r="31" spans="2:15">
      <c r="B31" s="470">
        <f t="shared" si="0"/>
        <v>1969</v>
      </c>
      <c r="C31" s="471">
        <f>Stored_C!E37</f>
        <v>0</v>
      </c>
      <c r="D31" s="472">
        <f>Stored_C!F37+Stored_C!L37</f>
        <v>1.2072509809713272</v>
      </c>
      <c r="E31" s="473">
        <f>Stored_C!G37+Stored_C!M37</f>
        <v>0.99598205930134487</v>
      </c>
      <c r="F31" s="474">
        <f>F30+HWP!C31</f>
        <v>0</v>
      </c>
      <c r="G31" s="472">
        <f>G30+HWP!D31</f>
        <v>17.016408813878556</v>
      </c>
      <c r="H31" s="473">
        <f>H30+HWP!E31</f>
        <v>14.038537271449808</v>
      </c>
      <c r="I31" s="456"/>
      <c r="J31" s="475">
        <f>Garden!J38</f>
        <v>0</v>
      </c>
      <c r="K31" s="476">
        <f>Paper!J38</f>
        <v>0.40031453827792218</v>
      </c>
      <c r="L31" s="477">
        <f>Wood!J38</f>
        <v>0</v>
      </c>
      <c r="M31" s="478">
        <f>J31*(1-Recovery_OX!E31)*(1-Recovery_OX!F31)</f>
        <v>0</v>
      </c>
      <c r="N31" s="476">
        <f>K31*(1-Recovery_OX!E31)*(1-Recovery_OX!F31)</f>
        <v>0.40031453827792218</v>
      </c>
      <c r="O31" s="477">
        <f>L31*(1-Recovery_OX!E31)*(1-Recovery_OX!F31)</f>
        <v>0</v>
      </c>
    </row>
    <row r="32" spans="2:15">
      <c r="B32" s="470">
        <f t="shared" si="0"/>
        <v>1970</v>
      </c>
      <c r="C32" s="471">
        <f>Stored_C!E38</f>
        <v>0</v>
      </c>
      <c r="D32" s="472">
        <f>Stored_C!F38+Stored_C!L38</f>
        <v>1.2703017354145401</v>
      </c>
      <c r="E32" s="473">
        <f>Stored_C!G38+Stored_C!M38</f>
        <v>1.0479989317169953</v>
      </c>
      <c r="F32" s="474">
        <f>F31+HWP!C32</f>
        <v>0</v>
      </c>
      <c r="G32" s="472">
        <f>G31+HWP!D32</f>
        <v>18.286710549293097</v>
      </c>
      <c r="H32" s="473">
        <f>H31+HWP!E32</f>
        <v>15.086536203166803</v>
      </c>
      <c r="I32" s="456"/>
      <c r="J32" s="475">
        <f>Garden!J39</f>
        <v>0</v>
      </c>
      <c r="K32" s="476">
        <f>Paper!J39</f>
        <v>0.42017395682783071</v>
      </c>
      <c r="L32" s="477">
        <f>Wood!J39</f>
        <v>0</v>
      </c>
      <c r="M32" s="478">
        <f>J32*(1-Recovery_OX!E32)*(1-Recovery_OX!F32)</f>
        <v>0</v>
      </c>
      <c r="N32" s="476">
        <f>K32*(1-Recovery_OX!E32)*(1-Recovery_OX!F32)</f>
        <v>0.42017395682783071</v>
      </c>
      <c r="O32" s="477">
        <f>L32*(1-Recovery_OX!E32)*(1-Recovery_OX!F32)</f>
        <v>0</v>
      </c>
    </row>
    <row r="33" spans="2:15">
      <c r="B33" s="470">
        <f t="shared" si="0"/>
        <v>1971</v>
      </c>
      <c r="C33" s="471">
        <f>Stored_C!E39</f>
        <v>0</v>
      </c>
      <c r="D33" s="472">
        <f>Stored_C!F39+Stored_C!L39</f>
        <v>1.3357830633839796</v>
      </c>
      <c r="E33" s="473">
        <f>Stored_C!G39+Stored_C!M39</f>
        <v>1.102021027291783</v>
      </c>
      <c r="F33" s="474">
        <f>F32+HWP!C33</f>
        <v>0</v>
      </c>
      <c r="G33" s="472">
        <f>G32+HWP!D33</f>
        <v>19.622493612677076</v>
      </c>
      <c r="H33" s="473">
        <f>H32+HWP!E33</f>
        <v>16.188557230458585</v>
      </c>
      <c r="I33" s="456"/>
      <c r="J33" s="475">
        <f>Garden!J40</f>
        <v>0</v>
      </c>
      <c r="K33" s="476">
        <f>Paper!J40</f>
        <v>0.44097573551119634</v>
      </c>
      <c r="L33" s="477">
        <f>Wood!J40</f>
        <v>0</v>
      </c>
      <c r="M33" s="478">
        <f>J33*(1-Recovery_OX!E33)*(1-Recovery_OX!F33)</f>
        <v>0</v>
      </c>
      <c r="N33" s="476">
        <f>K33*(1-Recovery_OX!E33)*(1-Recovery_OX!F33)</f>
        <v>0.42082570914296141</v>
      </c>
      <c r="O33" s="477">
        <f>L33*(1-Recovery_OX!E33)*(1-Recovery_OX!F33)</f>
        <v>0</v>
      </c>
    </row>
    <row r="34" spans="2:15">
      <c r="B34" s="470">
        <f t="shared" si="0"/>
        <v>1972</v>
      </c>
      <c r="C34" s="471">
        <f>Stored_C!E40</f>
        <v>0</v>
      </c>
      <c r="D34" s="472">
        <f>Stored_C!F40+Stored_C!L40</f>
        <v>1.4037779253764076</v>
      </c>
      <c r="E34" s="473">
        <f>Stored_C!G40+Stored_C!M40</f>
        <v>1.1581167884355363</v>
      </c>
      <c r="F34" s="474">
        <f>F33+HWP!C34</f>
        <v>0</v>
      </c>
      <c r="G34" s="472">
        <f>G33+HWP!D34</f>
        <v>21.026271538053482</v>
      </c>
      <c r="H34" s="473">
        <f>H33+HWP!E34</f>
        <v>17.34667401889412</v>
      </c>
      <c r="I34" s="456"/>
      <c r="J34" s="475">
        <f>Garden!J41</f>
        <v>0</v>
      </c>
      <c r="K34" s="476">
        <f>Paper!J41</f>
        <v>0.46272548796204627</v>
      </c>
      <c r="L34" s="477">
        <f>Wood!J41</f>
        <v>0</v>
      </c>
      <c r="M34" s="478">
        <f>J34*(1-Recovery_OX!E34)*(1-Recovery_OX!F34)</f>
        <v>0</v>
      </c>
      <c r="N34" s="476">
        <f>K34*(1-Recovery_OX!E34)*(1-Recovery_OX!F34)</f>
        <v>0.44149971140399347</v>
      </c>
      <c r="O34" s="477">
        <f>L34*(1-Recovery_OX!E34)*(1-Recovery_OX!F34)</f>
        <v>0</v>
      </c>
    </row>
    <row r="35" spans="2:15">
      <c r="B35" s="470">
        <f t="shared" si="0"/>
        <v>1973</v>
      </c>
      <c r="C35" s="471">
        <f>Stored_C!E41</f>
        <v>0</v>
      </c>
      <c r="D35" s="472">
        <f>Stored_C!F41+Stored_C!L41</f>
        <v>1.4743719323934836</v>
      </c>
      <c r="E35" s="473">
        <f>Stored_C!G41+Stored_C!M41</f>
        <v>1.216356844224624</v>
      </c>
      <c r="F35" s="474">
        <f>F34+HWP!C35</f>
        <v>0</v>
      </c>
      <c r="G35" s="472">
        <f>G34+HWP!D35</f>
        <v>22.500643470446967</v>
      </c>
      <c r="H35" s="473">
        <f>H34+HWP!E35</f>
        <v>18.563030863118744</v>
      </c>
      <c r="I35" s="456"/>
      <c r="J35" s="475">
        <f>Garden!J42</f>
        <v>0</v>
      </c>
      <c r="K35" s="476">
        <f>Paper!J42</f>
        <v>0.48542906445957384</v>
      </c>
      <c r="L35" s="477">
        <f>Wood!J42</f>
        <v>0</v>
      </c>
      <c r="M35" s="478">
        <f>J35*(1-Recovery_OX!E35)*(1-Recovery_OX!F35)</f>
        <v>0</v>
      </c>
      <c r="N35" s="476">
        <f>K35*(1-Recovery_OX!E35)*(1-Recovery_OX!F35)</f>
        <v>0.46312065154851406</v>
      </c>
      <c r="O35" s="477">
        <f>L35*(1-Recovery_OX!E35)*(1-Recovery_OX!F35)</f>
        <v>0</v>
      </c>
    </row>
    <row r="36" spans="2:15">
      <c r="B36" s="470">
        <f t="shared" si="0"/>
        <v>1974</v>
      </c>
      <c r="C36" s="471">
        <f>Stored_C!E42</f>
        <v>0</v>
      </c>
      <c r="D36" s="472">
        <f>Stored_C!F42+Stored_C!L42</f>
        <v>1.5476534271724551</v>
      </c>
      <c r="E36" s="473">
        <f>Stored_C!G42+Stored_C!M42</f>
        <v>1.2768140774172756</v>
      </c>
      <c r="F36" s="474">
        <f>F35+HWP!C36</f>
        <v>0</v>
      </c>
      <c r="G36" s="472">
        <f>G35+HWP!D36</f>
        <v>24.048296897619423</v>
      </c>
      <c r="H36" s="473">
        <f>H35+HWP!E36</f>
        <v>19.839844940536018</v>
      </c>
      <c r="I36" s="456"/>
      <c r="J36" s="475">
        <f>Garden!J43</f>
        <v>0</v>
      </c>
      <c r="K36" s="476">
        <f>Paper!J43</f>
        <v>0.5090924019747739</v>
      </c>
      <c r="L36" s="477">
        <f>Wood!J43</f>
        <v>0</v>
      </c>
      <c r="M36" s="478">
        <f>J36*(1-Recovery_OX!E36)*(1-Recovery_OX!F36)</f>
        <v>0</v>
      </c>
      <c r="N36" s="476">
        <f>K36*(1-Recovery_OX!E36)*(1-Recovery_OX!F36)</f>
        <v>0.48568521726659014</v>
      </c>
      <c r="O36" s="477">
        <f>L36*(1-Recovery_OX!E36)*(1-Recovery_OX!F36)</f>
        <v>0</v>
      </c>
    </row>
    <row r="37" spans="2:15">
      <c r="B37" s="470">
        <f t="shared" si="0"/>
        <v>1975</v>
      </c>
      <c r="C37" s="471">
        <f>Stored_C!E43</f>
        <v>0</v>
      </c>
      <c r="D37" s="472">
        <f>Stored_C!F43+Stored_C!L43</f>
        <v>1.623713567836115</v>
      </c>
      <c r="E37" s="473">
        <f>Stored_C!G43+Stored_C!M43</f>
        <v>1.3395636934647948</v>
      </c>
      <c r="F37" s="474">
        <f>F36+HWP!C37</f>
        <v>0</v>
      </c>
      <c r="G37" s="472">
        <f>G36+HWP!D37</f>
        <v>25.672010465455539</v>
      </c>
      <c r="H37" s="473">
        <f>H36+HWP!E37</f>
        <v>21.179408634000811</v>
      </c>
      <c r="I37" s="456"/>
      <c r="J37" s="475">
        <f>Garden!J44</f>
        <v>0</v>
      </c>
      <c r="K37" s="476">
        <f>Paper!J44</f>
        <v>0.53372136719760543</v>
      </c>
      <c r="L37" s="477">
        <f>Wood!J44</f>
        <v>0</v>
      </c>
      <c r="M37" s="478">
        <f>J37*(1-Recovery_OX!E37)*(1-Recovery_OX!F37)</f>
        <v>0</v>
      </c>
      <c r="N37" s="476">
        <f>K37*(1-Recovery_OX!E37)*(1-Recovery_OX!F37)</f>
        <v>0.50919278508372379</v>
      </c>
      <c r="O37" s="477">
        <f>L37*(1-Recovery_OX!E37)*(1-Recovery_OX!F37)</f>
        <v>0</v>
      </c>
    </row>
    <row r="38" spans="2:15">
      <c r="B38" s="470">
        <f t="shared" si="0"/>
        <v>1976</v>
      </c>
      <c r="C38" s="471">
        <f>Stored_C!E44</f>
        <v>0</v>
      </c>
      <c r="D38" s="472">
        <f>Stored_C!F44+Stored_C!L44</f>
        <v>1.7026464140326028</v>
      </c>
      <c r="E38" s="473">
        <f>Stored_C!G44+Stored_C!M44</f>
        <v>1.4046832915768972</v>
      </c>
      <c r="F38" s="474">
        <f>F37+HWP!C38</f>
        <v>0</v>
      </c>
      <c r="G38" s="472">
        <f>G37+HWP!D38</f>
        <v>27.374656879488143</v>
      </c>
      <c r="H38" s="473">
        <f>H37+HWP!E38</f>
        <v>22.58409192557771</v>
      </c>
      <c r="I38" s="456"/>
      <c r="J38" s="475">
        <f>Garden!J45</f>
        <v>0</v>
      </c>
      <c r="K38" s="476">
        <f>Paper!J45</f>
        <v>0.55932159142337778</v>
      </c>
      <c r="L38" s="477">
        <f>Wood!J45</f>
        <v>0</v>
      </c>
      <c r="M38" s="478">
        <f>J38*(1-Recovery_OX!E38)*(1-Recovery_OX!F38)</f>
        <v>0</v>
      </c>
      <c r="N38" s="476">
        <f>K38*(1-Recovery_OX!E38)*(1-Recovery_OX!F38)</f>
        <v>0.53364447859454156</v>
      </c>
      <c r="O38" s="477">
        <f>L38*(1-Recovery_OX!E38)*(1-Recovery_OX!F38)</f>
        <v>0</v>
      </c>
    </row>
    <row r="39" spans="2:15">
      <c r="B39" s="470">
        <f t="shared" si="0"/>
        <v>1977</v>
      </c>
      <c r="C39" s="471">
        <f>Stored_C!E45</f>
        <v>0</v>
      </c>
      <c r="D39" s="472">
        <f>Stored_C!F45+Stored_C!L45</f>
        <v>1.7845490156376258</v>
      </c>
      <c r="E39" s="473">
        <f>Stored_C!G45+Stored_C!M45</f>
        <v>1.4722529379010414</v>
      </c>
      <c r="F39" s="474">
        <f>F38+HWP!C39</f>
        <v>0</v>
      </c>
      <c r="G39" s="472">
        <f>G38+HWP!D39</f>
        <v>29.159205895125769</v>
      </c>
      <c r="H39" s="473">
        <f>H38+HWP!E39</f>
        <v>24.056344863478749</v>
      </c>
      <c r="I39" s="456"/>
      <c r="J39" s="475">
        <f>Garden!J46</f>
        <v>0</v>
      </c>
      <c r="K39" s="476">
        <f>Paper!J46</f>
        <v>0.58589829611756139</v>
      </c>
      <c r="L39" s="477">
        <f>Wood!J46</f>
        <v>0</v>
      </c>
      <c r="M39" s="478">
        <f>J39*(1-Recovery_OX!E39)*(1-Recovery_OX!F39)</f>
        <v>0</v>
      </c>
      <c r="N39" s="476">
        <f>K39*(1-Recovery_OX!E39)*(1-Recovery_OX!F39)</f>
        <v>0.55904242294334272</v>
      </c>
      <c r="O39" s="477">
        <f>L39*(1-Recovery_OX!E39)*(1-Recovery_OX!F39)</f>
        <v>0</v>
      </c>
    </row>
    <row r="40" spans="2:15">
      <c r="B40" s="470">
        <f t="shared" si="0"/>
        <v>1978</v>
      </c>
      <c r="C40" s="471">
        <f>Stored_C!E46</f>
        <v>0</v>
      </c>
      <c r="D40" s="472">
        <f>Stored_C!F46+Stored_C!L46</f>
        <v>1.8695215040937803</v>
      </c>
      <c r="E40" s="473">
        <f>Stored_C!G46+Stored_C!M46</f>
        <v>1.5423552408773686</v>
      </c>
      <c r="F40" s="474">
        <f>F39+HWP!C40</f>
        <v>0</v>
      </c>
      <c r="G40" s="472">
        <f>G39+HWP!D40</f>
        <v>31.028727399219548</v>
      </c>
      <c r="H40" s="473">
        <f>H39+HWP!E40</f>
        <v>25.598700104356119</v>
      </c>
      <c r="I40" s="456"/>
      <c r="J40" s="475">
        <f>Garden!J47</f>
        <v>0</v>
      </c>
      <c r="K40" s="476">
        <f>Paper!J47</f>
        <v>0.61345610791169025</v>
      </c>
      <c r="L40" s="477">
        <f>Wood!J47</f>
        <v>0</v>
      </c>
      <c r="M40" s="478">
        <f>J40*(1-Recovery_OX!E40)*(1-Recovery_OX!F40)</f>
        <v>0</v>
      </c>
      <c r="N40" s="476">
        <f>K40*(1-Recovery_OX!E40)*(1-Recovery_OX!F40)</f>
        <v>0.58538915499862165</v>
      </c>
      <c r="O40" s="477">
        <f>L40*(1-Recovery_OX!E40)*(1-Recovery_OX!F40)</f>
        <v>0</v>
      </c>
    </row>
    <row r="41" spans="2:15">
      <c r="B41" s="470">
        <f t="shared" si="0"/>
        <v>1979</v>
      </c>
      <c r="C41" s="471">
        <f>Stored_C!E47</f>
        <v>0</v>
      </c>
      <c r="D41" s="472">
        <f>Stored_C!F47+Stored_C!L47</f>
        <v>1.9576671864637807</v>
      </c>
      <c r="E41" s="473">
        <f>Stored_C!G47+Stored_C!M47</f>
        <v>1.6150754288326188</v>
      </c>
      <c r="F41" s="474">
        <f>F40+HWP!C41</f>
        <v>0</v>
      </c>
      <c r="G41" s="472">
        <f>G40+HWP!D41</f>
        <v>32.986394585683328</v>
      </c>
      <c r="H41" s="473">
        <f>H40+HWP!E41</f>
        <v>27.213775533188738</v>
      </c>
      <c r="I41" s="456"/>
      <c r="J41" s="475">
        <f>Garden!J48</f>
        <v>0</v>
      </c>
      <c r="K41" s="476">
        <f>Paper!J48</f>
        <v>0.64199886170904852</v>
      </c>
      <c r="L41" s="477">
        <f>Wood!J48</f>
        <v>0</v>
      </c>
      <c r="M41" s="478">
        <f>J41*(1-Recovery_OX!E41)*(1-Recovery_OX!F41)</f>
        <v>0</v>
      </c>
      <c r="N41" s="476">
        <f>K41*(1-Recovery_OX!E41)*(1-Recovery_OX!F41)</f>
        <v>0.61268714642774225</v>
      </c>
      <c r="O41" s="477">
        <f>L41*(1-Recovery_OX!E41)*(1-Recovery_OX!F41)</f>
        <v>0</v>
      </c>
    </row>
    <row r="42" spans="2:15">
      <c r="B42" s="470">
        <f t="shared" si="0"/>
        <v>1980</v>
      </c>
      <c r="C42" s="471">
        <f>Stored_C!E48</f>
        <v>0</v>
      </c>
      <c r="D42" s="472">
        <f>Stored_C!F48+Stored_C!L48</f>
        <v>2.0504552994090002</v>
      </c>
      <c r="E42" s="473">
        <f>Stored_C!G48+Stored_C!M48</f>
        <v>1.6916256220124251</v>
      </c>
      <c r="F42" s="474">
        <f>F41+HWP!C42</f>
        <v>0</v>
      </c>
      <c r="G42" s="472">
        <f>G41+HWP!D42</f>
        <v>35.03684988509233</v>
      </c>
      <c r="H42" s="473">
        <f>H41+HWP!E42</f>
        <v>28.905401155201162</v>
      </c>
      <c r="I42" s="456"/>
      <c r="J42" s="475">
        <f>Garden!J49</f>
        <v>0</v>
      </c>
      <c r="K42" s="476">
        <f>Paper!J49</f>
        <v>0.67152939049695126</v>
      </c>
      <c r="L42" s="477">
        <f>Wood!J49</f>
        <v>0</v>
      </c>
      <c r="M42" s="478">
        <f>J42*(1-Recovery_OX!E42)*(1-Recovery_OX!F42)</f>
        <v>0</v>
      </c>
      <c r="N42" s="476">
        <f>K42*(1-Recovery_OX!E42)*(1-Recovery_OX!F42)</f>
        <v>0.64091678176167644</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35.03684988509233</v>
      </c>
      <c r="H43" s="473">
        <f>H42+HWP!E43</f>
        <v>28.905401155201162</v>
      </c>
      <c r="I43" s="456"/>
      <c r="J43" s="475">
        <f>Garden!J50</f>
        <v>0</v>
      </c>
      <c r="K43" s="476">
        <f>Paper!J50</f>
        <v>0.70210296035809983</v>
      </c>
      <c r="L43" s="477">
        <f>Wood!J50</f>
        <v>0</v>
      </c>
      <c r="M43" s="478">
        <f>J43*(1-Recovery_OX!E43)*(1-Recovery_OX!F43)</f>
        <v>0</v>
      </c>
      <c r="N43" s="476">
        <f>K43*(1-Recovery_OX!E43)*(1-Recovery_OX!F43)</f>
        <v>0.70210296035809983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35.03684988509233</v>
      </c>
      <c r="H44" s="473">
        <f>H43+HWP!E44</f>
        <v>28.905401155201162</v>
      </c>
      <c r="I44" s="456"/>
      <c r="J44" s="475">
        <f>Garden!J51</f>
        <v>0</v>
      </c>
      <c r="K44" s="476">
        <f>Paper!J51</f>
        <v>0.65463646117556329</v>
      </c>
      <c r="L44" s="477">
        <f>Wood!J51</f>
        <v>0</v>
      </c>
      <c r="M44" s="478">
        <f>J44*(1-Recovery_OX!E44)*(1-Recovery_OX!F44)</f>
        <v>0</v>
      </c>
      <c r="N44" s="476">
        <f>K44*(1-Recovery_OX!E44)*(1-Recovery_OX!F44)</f>
        <v>0.65463646117556329</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35.03684988509233</v>
      </c>
      <c r="H45" s="473">
        <f>H44+HWP!E45</f>
        <v>28.905401155201162</v>
      </c>
      <c r="I45" s="456"/>
      <c r="J45" s="475">
        <f>Garden!J52</f>
        <v>0</v>
      </c>
      <c r="K45" s="476">
        <f>Paper!J52</f>
        <v>0.61037899068519541</v>
      </c>
      <c r="L45" s="477">
        <f>Wood!J52</f>
        <v>0</v>
      </c>
      <c r="M45" s="478">
        <f>J45*(1-Recovery_OX!E45)*(1-Recovery_OX!F45)</f>
        <v>0</v>
      </c>
      <c r="N45" s="476">
        <f>K45*(1-Recovery_OX!E45)*(1-Recovery_OX!F45)</f>
        <v>0.61037899068519541</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35.03684988509233</v>
      </c>
      <c r="H46" s="473">
        <f>H45+HWP!E46</f>
        <v>28.905401155201162</v>
      </c>
      <c r="I46" s="456"/>
      <c r="J46" s="475">
        <f>Garden!J53</f>
        <v>0</v>
      </c>
      <c r="K46" s="476">
        <f>Paper!J53</f>
        <v>0.56911359871530653</v>
      </c>
      <c r="L46" s="477">
        <f>Wood!J53</f>
        <v>0</v>
      </c>
      <c r="M46" s="478">
        <f>J46*(1-Recovery_OX!E46)*(1-Recovery_OX!F46)</f>
        <v>0</v>
      </c>
      <c r="N46" s="476">
        <f>K46*(1-Recovery_OX!E46)*(1-Recovery_OX!F46)</f>
        <v>0.56911359871530653</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35.03684988509233</v>
      </c>
      <c r="H47" s="473">
        <f>H46+HWP!E47</f>
        <v>28.905401155201162</v>
      </c>
      <c r="I47" s="456"/>
      <c r="J47" s="475">
        <f>Garden!J54</f>
        <v>0</v>
      </c>
      <c r="K47" s="476">
        <f>Paper!J54</f>
        <v>0.53063800226658564</v>
      </c>
      <c r="L47" s="477">
        <f>Wood!J54</f>
        <v>0</v>
      </c>
      <c r="M47" s="478">
        <f>J47*(1-Recovery_OX!E47)*(1-Recovery_OX!F47)</f>
        <v>0</v>
      </c>
      <c r="N47" s="476">
        <f>K47*(1-Recovery_OX!E47)*(1-Recovery_OX!F47)</f>
        <v>0.53063800226658564</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35.03684988509233</v>
      </c>
      <c r="H48" s="473">
        <f>H47+HWP!E48</f>
        <v>28.905401155201162</v>
      </c>
      <c r="I48" s="456"/>
      <c r="J48" s="475">
        <f>Garden!J55</f>
        <v>0</v>
      </c>
      <c r="K48" s="476">
        <f>Paper!J55</f>
        <v>0.49476359392060304</v>
      </c>
      <c r="L48" s="477">
        <f>Wood!J55</f>
        <v>0</v>
      </c>
      <c r="M48" s="478">
        <f>J48*(1-Recovery_OX!E48)*(1-Recovery_OX!F48)</f>
        <v>0</v>
      </c>
      <c r="N48" s="476">
        <f>K48*(1-Recovery_OX!E48)*(1-Recovery_OX!F48)</f>
        <v>0.49476359392060304</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35.03684988509233</v>
      </c>
      <c r="H49" s="473">
        <f>H48+HWP!E49</f>
        <v>28.905401155201162</v>
      </c>
      <c r="I49" s="456"/>
      <c r="J49" s="475">
        <f>Garden!J56</f>
        <v>0</v>
      </c>
      <c r="K49" s="476">
        <f>Paper!J56</f>
        <v>0.46131451728602646</v>
      </c>
      <c r="L49" s="477">
        <f>Wood!J56</f>
        <v>0</v>
      </c>
      <c r="M49" s="478">
        <f>J49*(1-Recovery_OX!E49)*(1-Recovery_OX!F49)</f>
        <v>0</v>
      </c>
      <c r="N49" s="476">
        <f>K49*(1-Recovery_OX!E49)*(1-Recovery_OX!F49)</f>
        <v>0.46131451728602646</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35.03684988509233</v>
      </c>
      <c r="H50" s="473">
        <f>H49+HWP!E50</f>
        <v>28.905401155201162</v>
      </c>
      <c r="I50" s="456"/>
      <c r="J50" s="475">
        <f>Garden!J57</f>
        <v>0</v>
      </c>
      <c r="K50" s="476">
        <f>Paper!J57</f>
        <v>0.43012680495038685</v>
      </c>
      <c r="L50" s="477">
        <f>Wood!J57</f>
        <v>0</v>
      </c>
      <c r="M50" s="478">
        <f>J50*(1-Recovery_OX!E50)*(1-Recovery_OX!F50)</f>
        <v>0</v>
      </c>
      <c r="N50" s="476">
        <f>K50*(1-Recovery_OX!E50)*(1-Recovery_OX!F50)</f>
        <v>0.43012680495038685</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35.03684988509233</v>
      </c>
      <c r="H51" s="473">
        <f>H50+HWP!E51</f>
        <v>28.905401155201162</v>
      </c>
      <c r="I51" s="456"/>
      <c r="J51" s="475">
        <f>Garden!J58</f>
        <v>0</v>
      </c>
      <c r="K51" s="476">
        <f>Paper!J58</f>
        <v>0.40104757471163194</v>
      </c>
      <c r="L51" s="477">
        <f>Wood!J58</f>
        <v>0</v>
      </c>
      <c r="M51" s="478">
        <f>J51*(1-Recovery_OX!E51)*(1-Recovery_OX!F51)</f>
        <v>0</v>
      </c>
      <c r="N51" s="476">
        <f>K51*(1-Recovery_OX!E51)*(1-Recovery_OX!F51)</f>
        <v>0.40104757471163194</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35.03684988509233</v>
      </c>
      <c r="H52" s="473">
        <f>H51+HWP!E52</f>
        <v>28.905401155201162</v>
      </c>
      <c r="I52" s="456"/>
      <c r="J52" s="475">
        <f>Garden!J59</f>
        <v>0</v>
      </c>
      <c r="K52" s="476">
        <f>Paper!J59</f>
        <v>0.37393428014939467</v>
      </c>
      <c r="L52" s="477">
        <f>Wood!J59</f>
        <v>0</v>
      </c>
      <c r="M52" s="478">
        <f>J52*(1-Recovery_OX!E52)*(1-Recovery_OX!F52)</f>
        <v>0</v>
      </c>
      <c r="N52" s="476">
        <f>K52*(1-Recovery_OX!E52)*(1-Recovery_OX!F52)</f>
        <v>0.37393428014939467</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35.03684988509233</v>
      </c>
      <c r="H53" s="473">
        <f>H52+HWP!E53</f>
        <v>28.905401155201162</v>
      </c>
      <c r="I53" s="456"/>
      <c r="J53" s="475">
        <f>Garden!J60</f>
        <v>0</v>
      </c>
      <c r="K53" s="476">
        <f>Paper!J60</f>
        <v>0.34865401186227513</v>
      </c>
      <c r="L53" s="477">
        <f>Wood!J60</f>
        <v>0</v>
      </c>
      <c r="M53" s="478">
        <f>J53*(1-Recovery_OX!E53)*(1-Recovery_OX!F53)</f>
        <v>0</v>
      </c>
      <c r="N53" s="476">
        <f>K53*(1-Recovery_OX!E53)*(1-Recovery_OX!F53)</f>
        <v>0.34865401186227513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35.03684988509233</v>
      </c>
      <c r="H54" s="473">
        <f>H53+HWP!E54</f>
        <v>28.905401155201162</v>
      </c>
      <c r="I54" s="456"/>
      <c r="J54" s="475">
        <f>Garden!J61</f>
        <v>0</v>
      </c>
      <c r="K54" s="476">
        <f>Paper!J61</f>
        <v>0.32508284594580045</v>
      </c>
      <c r="L54" s="477">
        <f>Wood!J61</f>
        <v>0</v>
      </c>
      <c r="M54" s="478">
        <f>J54*(1-Recovery_OX!E54)*(1-Recovery_OX!F54)</f>
        <v>0</v>
      </c>
      <c r="N54" s="476">
        <f>K54*(1-Recovery_OX!E54)*(1-Recovery_OX!F54)</f>
        <v>0.32508284594580045</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35.03684988509233</v>
      </c>
      <c r="H55" s="473">
        <f>H54+HWP!E55</f>
        <v>28.905401155201162</v>
      </c>
      <c r="I55" s="456"/>
      <c r="J55" s="475">
        <f>Garden!J62</f>
        <v>0</v>
      </c>
      <c r="K55" s="476">
        <f>Paper!J62</f>
        <v>0.30310523651730181</v>
      </c>
      <c r="L55" s="477">
        <f>Wood!J62</f>
        <v>0</v>
      </c>
      <c r="M55" s="478">
        <f>J55*(1-Recovery_OX!E55)*(1-Recovery_OX!F55)</f>
        <v>0</v>
      </c>
      <c r="N55" s="476">
        <f>K55*(1-Recovery_OX!E55)*(1-Recovery_OX!F55)</f>
        <v>0.30310523651730181</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35.03684988509233</v>
      </c>
      <c r="H56" s="473">
        <f>H55+HWP!E56</f>
        <v>28.905401155201162</v>
      </c>
      <c r="I56" s="456"/>
      <c r="J56" s="475">
        <f>Garden!J63</f>
        <v>0</v>
      </c>
      <c r="K56" s="476">
        <f>Paper!J63</f>
        <v>0.28261344930986293</v>
      </c>
      <c r="L56" s="477">
        <f>Wood!J63</f>
        <v>0</v>
      </c>
      <c r="M56" s="478">
        <f>J56*(1-Recovery_OX!E56)*(1-Recovery_OX!F56)</f>
        <v>0</v>
      </c>
      <c r="N56" s="476">
        <f>K56*(1-Recovery_OX!E56)*(1-Recovery_OX!F56)</f>
        <v>0.28261344930986293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35.03684988509233</v>
      </c>
      <c r="H57" s="473">
        <f>H56+HWP!E57</f>
        <v>28.905401155201162</v>
      </c>
      <c r="I57" s="456"/>
      <c r="J57" s="475">
        <f>Garden!J64</f>
        <v>0</v>
      </c>
      <c r="K57" s="476">
        <f>Paper!J64</f>
        <v>0.26350703355881916</v>
      </c>
      <c r="L57" s="477">
        <f>Wood!J64</f>
        <v>0</v>
      </c>
      <c r="M57" s="478">
        <f>J57*(1-Recovery_OX!E57)*(1-Recovery_OX!F57)</f>
        <v>0</v>
      </c>
      <c r="N57" s="476">
        <f>K57*(1-Recovery_OX!E57)*(1-Recovery_OX!F57)</f>
        <v>0.26350703355881916</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35.03684988509233</v>
      </c>
      <c r="H58" s="473">
        <f>H57+HWP!E58</f>
        <v>28.905401155201162</v>
      </c>
      <c r="I58" s="456"/>
      <c r="J58" s="475">
        <f>Garden!J65</f>
        <v>0</v>
      </c>
      <c r="K58" s="476">
        <f>Paper!J65</f>
        <v>0.2456923295919923</v>
      </c>
      <c r="L58" s="477">
        <f>Wood!J65</f>
        <v>0</v>
      </c>
      <c r="M58" s="478">
        <f>J58*(1-Recovery_OX!E58)*(1-Recovery_OX!F58)</f>
        <v>0</v>
      </c>
      <c r="N58" s="476">
        <f>K58*(1-Recovery_OX!E58)*(1-Recovery_OX!F58)</f>
        <v>0.2456923295919923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35.03684988509233</v>
      </c>
      <c r="H59" s="473">
        <f>H58+HWP!E59</f>
        <v>28.905401155201162</v>
      </c>
      <c r="I59" s="456"/>
      <c r="J59" s="475">
        <f>Garden!J66</f>
        <v>0</v>
      </c>
      <c r="K59" s="476">
        <f>Paper!J66</f>
        <v>0.22908200970986897</v>
      </c>
      <c r="L59" s="477">
        <f>Wood!J66</f>
        <v>0</v>
      </c>
      <c r="M59" s="478">
        <f>J59*(1-Recovery_OX!E59)*(1-Recovery_OX!F59)</f>
        <v>0</v>
      </c>
      <c r="N59" s="476">
        <f>K59*(1-Recovery_OX!E59)*(1-Recovery_OX!F59)</f>
        <v>0.22908200970986897</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35.03684988509233</v>
      </c>
      <c r="H60" s="473">
        <f>H59+HWP!E60</f>
        <v>28.905401155201162</v>
      </c>
      <c r="I60" s="456"/>
      <c r="J60" s="475">
        <f>Garden!J67</f>
        <v>0</v>
      </c>
      <c r="K60" s="476">
        <f>Paper!J67</f>
        <v>0.21359465010511625</v>
      </c>
      <c r="L60" s="477">
        <f>Wood!J67</f>
        <v>0</v>
      </c>
      <c r="M60" s="478">
        <f>J60*(1-Recovery_OX!E60)*(1-Recovery_OX!F60)</f>
        <v>0</v>
      </c>
      <c r="N60" s="476">
        <f>K60*(1-Recovery_OX!E60)*(1-Recovery_OX!F60)</f>
        <v>0.21359465010511625</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35.03684988509233</v>
      </c>
      <c r="H61" s="473">
        <f>H60+HWP!E61</f>
        <v>28.905401155201162</v>
      </c>
      <c r="I61" s="456"/>
      <c r="J61" s="475">
        <f>Garden!J68</f>
        <v>0</v>
      </c>
      <c r="K61" s="476">
        <f>Paper!J68</f>
        <v>0.1991543317229838</v>
      </c>
      <c r="L61" s="477">
        <f>Wood!J68</f>
        <v>0</v>
      </c>
      <c r="M61" s="478">
        <f>J61*(1-Recovery_OX!E61)*(1-Recovery_OX!F61)</f>
        <v>0</v>
      </c>
      <c r="N61" s="476">
        <f>K61*(1-Recovery_OX!E61)*(1-Recovery_OX!F61)</f>
        <v>0.1991543317229838</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35.03684988509233</v>
      </c>
      <c r="H62" s="473">
        <f>H61+HWP!E62</f>
        <v>28.905401155201162</v>
      </c>
      <c r="I62" s="456"/>
      <c r="J62" s="475">
        <f>Garden!J69</f>
        <v>0</v>
      </c>
      <c r="K62" s="476">
        <f>Paper!J69</f>
        <v>0.18569026810600922</v>
      </c>
      <c r="L62" s="477">
        <f>Wood!J69</f>
        <v>0</v>
      </c>
      <c r="M62" s="478">
        <f>J62*(1-Recovery_OX!E62)*(1-Recovery_OX!F62)</f>
        <v>0</v>
      </c>
      <c r="N62" s="476">
        <f>K62*(1-Recovery_OX!E62)*(1-Recovery_OX!F62)</f>
        <v>0.18569026810600922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35.03684988509233</v>
      </c>
      <c r="H63" s="473">
        <f>H62+HWP!E63</f>
        <v>28.905401155201162</v>
      </c>
      <c r="I63" s="456"/>
      <c r="J63" s="475">
        <f>Garden!J70</f>
        <v>0</v>
      </c>
      <c r="K63" s="476">
        <f>Paper!J70</f>
        <v>0.17313645839872163</v>
      </c>
      <c r="L63" s="477">
        <f>Wood!J70</f>
        <v>0</v>
      </c>
      <c r="M63" s="478">
        <f>J63*(1-Recovery_OX!E63)*(1-Recovery_OX!F63)</f>
        <v>0</v>
      </c>
      <c r="N63" s="476">
        <f>K63*(1-Recovery_OX!E63)*(1-Recovery_OX!F63)</f>
        <v>0.17313645839872163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35.03684988509233</v>
      </c>
      <c r="H64" s="473">
        <f>H63+HWP!E64</f>
        <v>28.905401155201162</v>
      </c>
      <c r="I64" s="456"/>
      <c r="J64" s="475">
        <f>Garden!J71</f>
        <v>0</v>
      </c>
      <c r="K64" s="476">
        <f>Paper!J71</f>
        <v>0.16143136381137135</v>
      </c>
      <c r="L64" s="477">
        <f>Wood!J71</f>
        <v>0</v>
      </c>
      <c r="M64" s="478">
        <f>J64*(1-Recovery_OX!E64)*(1-Recovery_OX!F64)</f>
        <v>0</v>
      </c>
      <c r="N64" s="476">
        <f>K64*(1-Recovery_OX!E64)*(1-Recovery_OX!F64)</f>
        <v>0.16143136381137135</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35.03684988509233</v>
      </c>
      <c r="H65" s="473">
        <f>H64+HWP!E65</f>
        <v>28.905401155201162</v>
      </c>
      <c r="I65" s="456"/>
      <c r="J65" s="475">
        <f>Garden!J72</f>
        <v>0</v>
      </c>
      <c r="K65" s="476">
        <f>Paper!J72</f>
        <v>0.1505176059567114</v>
      </c>
      <c r="L65" s="477">
        <f>Wood!J72</f>
        <v>0</v>
      </c>
      <c r="M65" s="478">
        <f>J65*(1-Recovery_OX!E65)*(1-Recovery_OX!F65)</f>
        <v>0</v>
      </c>
      <c r="N65" s="476">
        <f>K65*(1-Recovery_OX!E65)*(1-Recovery_OX!F65)</f>
        <v>0.1505176059567114</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35.03684988509233</v>
      </c>
      <c r="H66" s="473">
        <f>H65+HWP!E66</f>
        <v>28.905401155201162</v>
      </c>
      <c r="I66" s="456"/>
      <c r="J66" s="475">
        <f>Garden!J73</f>
        <v>0</v>
      </c>
      <c r="K66" s="476">
        <f>Paper!J73</f>
        <v>0.14034168558107646</v>
      </c>
      <c r="L66" s="477">
        <f>Wood!J73</f>
        <v>0</v>
      </c>
      <c r="M66" s="478">
        <f>J66*(1-Recovery_OX!E66)*(1-Recovery_OX!F66)</f>
        <v>0</v>
      </c>
      <c r="N66" s="476">
        <f>K66*(1-Recovery_OX!E66)*(1-Recovery_OX!F66)</f>
        <v>0.14034168558107646</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35.03684988509233</v>
      </c>
      <c r="H67" s="473">
        <f>H66+HWP!E67</f>
        <v>28.905401155201162</v>
      </c>
      <c r="I67" s="456"/>
      <c r="J67" s="475">
        <f>Garden!J74</f>
        <v>0</v>
      </c>
      <c r="K67" s="476">
        <f>Paper!J74</f>
        <v>0.13085372031097942</v>
      </c>
      <c r="L67" s="477">
        <f>Wood!J74</f>
        <v>0</v>
      </c>
      <c r="M67" s="478">
        <f>J67*(1-Recovery_OX!E67)*(1-Recovery_OX!F67)</f>
        <v>0</v>
      </c>
      <c r="N67" s="476">
        <f>K67*(1-Recovery_OX!E67)*(1-Recovery_OX!F67)</f>
        <v>0.13085372031097942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35.03684988509233</v>
      </c>
      <c r="H68" s="473">
        <f>H67+HWP!E68</f>
        <v>28.905401155201162</v>
      </c>
      <c r="I68" s="456"/>
      <c r="J68" s="475">
        <f>Garden!J75</f>
        <v>0</v>
      </c>
      <c r="K68" s="476">
        <f>Paper!J75</f>
        <v>0.12200720012965867</v>
      </c>
      <c r="L68" s="477">
        <f>Wood!J75</f>
        <v>0</v>
      </c>
      <c r="M68" s="478">
        <f>J68*(1-Recovery_OX!E68)*(1-Recovery_OX!F68)</f>
        <v>0</v>
      </c>
      <c r="N68" s="476">
        <f>K68*(1-Recovery_OX!E68)*(1-Recovery_OX!F68)</f>
        <v>0.12200720012965867</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35.03684988509233</v>
      </c>
      <c r="H69" s="473">
        <f>H68+HWP!E69</f>
        <v>28.905401155201162</v>
      </c>
      <c r="I69" s="456"/>
      <c r="J69" s="475">
        <f>Garden!J76</f>
        <v>0</v>
      </c>
      <c r="K69" s="476">
        <f>Paper!J76</f>
        <v>0.11375875938492197</v>
      </c>
      <c r="L69" s="477">
        <f>Wood!J76</f>
        <v>0</v>
      </c>
      <c r="M69" s="478">
        <f>J69*(1-Recovery_OX!E69)*(1-Recovery_OX!F69)</f>
        <v>0</v>
      </c>
      <c r="N69" s="476">
        <f>K69*(1-Recovery_OX!E69)*(1-Recovery_OX!F69)</f>
        <v>0.11375875938492197</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35.03684988509233</v>
      </c>
      <c r="H70" s="473">
        <f>H69+HWP!E70</f>
        <v>28.905401155201162</v>
      </c>
      <c r="I70" s="456"/>
      <c r="J70" s="475">
        <f>Garden!J77</f>
        <v>0</v>
      </c>
      <c r="K70" s="476">
        <f>Paper!J77</f>
        <v>0.10606796421066904</v>
      </c>
      <c r="L70" s="477">
        <f>Wood!J77</f>
        <v>0</v>
      </c>
      <c r="M70" s="478">
        <f>J70*(1-Recovery_OX!E70)*(1-Recovery_OX!F70)</f>
        <v>0</v>
      </c>
      <c r="N70" s="476">
        <f>K70*(1-Recovery_OX!E70)*(1-Recovery_OX!F70)</f>
        <v>0.10606796421066904</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35.03684988509233</v>
      </c>
      <c r="H71" s="473">
        <f>H70+HWP!E71</f>
        <v>28.905401155201162</v>
      </c>
      <c r="I71" s="456"/>
      <c r="J71" s="475">
        <f>Garden!J78</f>
        <v>0</v>
      </c>
      <c r="K71" s="476">
        <f>Paper!J78</f>
        <v>9.8897114320033119E-2</v>
      </c>
      <c r="L71" s="477">
        <f>Wood!J78</f>
        <v>0</v>
      </c>
      <c r="M71" s="478">
        <f>J71*(1-Recovery_OX!E71)*(1-Recovery_OX!F71)</f>
        <v>0</v>
      </c>
      <c r="N71" s="476">
        <f>K71*(1-Recovery_OX!E71)*(1-Recovery_OX!F71)</f>
        <v>9.8897114320033119E-2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35.03684988509233</v>
      </c>
      <c r="H72" s="473">
        <f>H71+HWP!E72</f>
        <v>28.905401155201162</v>
      </c>
      <c r="I72" s="456"/>
      <c r="J72" s="475">
        <f>Garden!J79</f>
        <v>0</v>
      </c>
      <c r="K72" s="476">
        <f>Paper!J79</f>
        <v>9.221105819853094E-2</v>
      </c>
      <c r="L72" s="477">
        <f>Wood!J79</f>
        <v>0</v>
      </c>
      <c r="M72" s="478">
        <f>J72*(1-Recovery_OX!E72)*(1-Recovery_OX!F72)</f>
        <v>0</v>
      </c>
      <c r="N72" s="476">
        <f>K72*(1-Recovery_OX!E72)*(1-Recovery_OX!F72)</f>
        <v>9.221105819853094E-2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35.03684988509233</v>
      </c>
      <c r="H73" s="473">
        <f>H72+HWP!E73</f>
        <v>28.905401155201162</v>
      </c>
      <c r="I73" s="456"/>
      <c r="J73" s="475">
        <f>Garden!J80</f>
        <v>0</v>
      </c>
      <c r="K73" s="476">
        <f>Paper!J80</f>
        <v>8.5977020791297973E-2</v>
      </c>
      <c r="L73" s="477">
        <f>Wood!J80</f>
        <v>0</v>
      </c>
      <c r="M73" s="478">
        <f>J73*(1-Recovery_OX!E73)*(1-Recovery_OX!F73)</f>
        <v>0</v>
      </c>
      <c r="N73" s="476">
        <f>K73*(1-Recovery_OX!E73)*(1-Recovery_OX!F73)</f>
        <v>8.5977020791297973E-2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35.03684988509233</v>
      </c>
      <c r="H74" s="473">
        <f>H73+HWP!E74</f>
        <v>28.905401155201162</v>
      </c>
      <c r="I74" s="456"/>
      <c r="J74" s="475">
        <f>Garden!J81</f>
        <v>0</v>
      </c>
      <c r="K74" s="476">
        <f>Paper!J81</f>
        <v>8.0164442839731453E-2</v>
      </c>
      <c r="L74" s="477">
        <f>Wood!J81</f>
        <v>0</v>
      </c>
      <c r="M74" s="478">
        <f>J74*(1-Recovery_OX!E74)*(1-Recovery_OX!F74)</f>
        <v>0</v>
      </c>
      <c r="N74" s="476">
        <f>K74*(1-Recovery_OX!E74)*(1-Recovery_OX!F74)</f>
        <v>8.0164442839731453E-2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35.03684988509233</v>
      </c>
      <c r="H75" s="473">
        <f>H74+HWP!E75</f>
        <v>28.905401155201162</v>
      </c>
      <c r="I75" s="456"/>
      <c r="J75" s="475">
        <f>Garden!J82</f>
        <v>0</v>
      </c>
      <c r="K75" s="476">
        <f>Paper!J82</f>
        <v>7.4744831079969251E-2</v>
      </c>
      <c r="L75" s="477">
        <f>Wood!J82</f>
        <v>0</v>
      </c>
      <c r="M75" s="478">
        <f>J75*(1-Recovery_OX!E75)*(1-Recovery_OX!F75)</f>
        <v>0</v>
      </c>
      <c r="N75" s="476">
        <f>K75*(1-Recovery_OX!E75)*(1-Recovery_OX!F75)</f>
        <v>7.4744831079969251E-2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35.03684988509233</v>
      </c>
      <c r="H76" s="473">
        <f>H75+HWP!E76</f>
        <v>28.905401155201162</v>
      </c>
      <c r="I76" s="456"/>
      <c r="J76" s="475">
        <f>Garden!J83</f>
        <v>0</v>
      </c>
      <c r="K76" s="476">
        <f>Paper!J83</f>
        <v>6.9691618568877386E-2</v>
      </c>
      <c r="L76" s="477">
        <f>Wood!J83</f>
        <v>0</v>
      </c>
      <c r="M76" s="478">
        <f>J76*(1-Recovery_OX!E76)*(1-Recovery_OX!F76)</f>
        <v>0</v>
      </c>
      <c r="N76" s="476">
        <f>K76*(1-Recovery_OX!E76)*(1-Recovery_OX!F76)</f>
        <v>6.9691618568877386E-2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35.03684988509233</v>
      </c>
      <c r="H77" s="473">
        <f>H76+HWP!E77</f>
        <v>28.905401155201162</v>
      </c>
      <c r="I77" s="456"/>
      <c r="J77" s="475">
        <f>Garden!J84</f>
        <v>0</v>
      </c>
      <c r="K77" s="476">
        <f>Paper!J84</f>
        <v>6.4980034452863891E-2</v>
      </c>
      <c r="L77" s="477">
        <f>Wood!J84</f>
        <v>0</v>
      </c>
      <c r="M77" s="478">
        <f>J77*(1-Recovery_OX!E77)*(1-Recovery_OX!F77)</f>
        <v>0</v>
      </c>
      <c r="N77" s="476">
        <f>K77*(1-Recovery_OX!E77)*(1-Recovery_OX!F77)</f>
        <v>6.4980034452863891E-2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35.03684988509233</v>
      </c>
      <c r="H78" s="473">
        <f>H77+HWP!E78</f>
        <v>28.905401155201162</v>
      </c>
      <c r="I78" s="456"/>
      <c r="J78" s="475">
        <f>Garden!J85</f>
        <v>0</v>
      </c>
      <c r="K78" s="476">
        <f>Paper!J85</f>
        <v>6.0586982541125892E-2</v>
      </c>
      <c r="L78" s="477">
        <f>Wood!J85</f>
        <v>0</v>
      </c>
      <c r="M78" s="478">
        <f>J78*(1-Recovery_OX!E78)*(1-Recovery_OX!F78)</f>
        <v>0</v>
      </c>
      <c r="N78" s="476">
        <f>K78*(1-Recovery_OX!E78)*(1-Recovery_OX!F78)</f>
        <v>6.0586982541125892E-2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35.03684988509233</v>
      </c>
      <c r="H79" s="473">
        <f>H78+HWP!E79</f>
        <v>28.905401155201162</v>
      </c>
      <c r="I79" s="456"/>
      <c r="J79" s="475">
        <f>Garden!J86</f>
        <v>0</v>
      </c>
      <c r="K79" s="476">
        <f>Paper!J86</f>
        <v>5.6490928088095367E-2</v>
      </c>
      <c r="L79" s="477">
        <f>Wood!J86</f>
        <v>0</v>
      </c>
      <c r="M79" s="478">
        <f>J79*(1-Recovery_OX!E79)*(1-Recovery_OX!F79)</f>
        <v>0</v>
      </c>
      <c r="N79" s="476">
        <f>K79*(1-Recovery_OX!E79)*(1-Recovery_OX!F79)</f>
        <v>5.6490928088095367E-2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35.03684988509233</v>
      </c>
      <c r="H80" s="473">
        <f>H79+HWP!E80</f>
        <v>28.905401155201162</v>
      </c>
      <c r="I80" s="456"/>
      <c r="J80" s="475">
        <f>Garden!J87</f>
        <v>0</v>
      </c>
      <c r="K80" s="476">
        <f>Paper!J87</f>
        <v>5.2671792230091462E-2</v>
      </c>
      <c r="L80" s="477">
        <f>Wood!J87</f>
        <v>0</v>
      </c>
      <c r="M80" s="478">
        <f>J80*(1-Recovery_OX!E80)*(1-Recovery_OX!F80)</f>
        <v>0</v>
      </c>
      <c r="N80" s="476">
        <f>K80*(1-Recovery_OX!E80)*(1-Recovery_OX!F80)</f>
        <v>5.2671792230091462E-2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35.03684988509233</v>
      </c>
      <c r="H81" s="473">
        <f>H80+HWP!E81</f>
        <v>28.905401155201162</v>
      </c>
      <c r="I81" s="456"/>
      <c r="J81" s="475">
        <f>Garden!J88</f>
        <v>0</v>
      </c>
      <c r="K81" s="476">
        <f>Paper!J88</f>
        <v>4.9110853558707424E-2</v>
      </c>
      <c r="L81" s="477">
        <f>Wood!J88</f>
        <v>0</v>
      </c>
      <c r="M81" s="478">
        <f>J81*(1-Recovery_OX!E81)*(1-Recovery_OX!F81)</f>
        <v>0</v>
      </c>
      <c r="N81" s="476">
        <f>K81*(1-Recovery_OX!E81)*(1-Recovery_OX!F81)</f>
        <v>4.9110853558707424E-2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35.03684988509233</v>
      </c>
      <c r="H82" s="473">
        <f>H81+HWP!E82</f>
        <v>28.905401155201162</v>
      </c>
      <c r="I82" s="456"/>
      <c r="J82" s="475">
        <f>Garden!J89</f>
        <v>0</v>
      </c>
      <c r="K82" s="476">
        <f>Paper!J89</f>
        <v>4.5790656348444848E-2</v>
      </c>
      <c r="L82" s="477">
        <f>Wood!J89</f>
        <v>0</v>
      </c>
      <c r="M82" s="478">
        <f>J82*(1-Recovery_OX!E82)*(1-Recovery_OX!F82)</f>
        <v>0</v>
      </c>
      <c r="N82" s="476">
        <f>K82*(1-Recovery_OX!E82)*(1-Recovery_OX!F82)</f>
        <v>4.5790656348444848E-2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35.03684988509233</v>
      </c>
      <c r="H83" s="473">
        <f>H82+HWP!E83</f>
        <v>28.905401155201162</v>
      </c>
      <c r="I83" s="456"/>
      <c r="J83" s="475">
        <f>Garden!J90</f>
        <v>0</v>
      </c>
      <c r="K83" s="476">
        <f>Paper!J90</f>
        <v>4.2694924988727054E-2</v>
      </c>
      <c r="L83" s="477">
        <f>Wood!J90</f>
        <v>0</v>
      </c>
      <c r="M83" s="478">
        <f>J83*(1-Recovery_OX!E83)*(1-Recovery_OX!F83)</f>
        <v>0</v>
      </c>
      <c r="N83" s="476">
        <f>K83*(1-Recovery_OX!E83)*(1-Recovery_OX!F83)</f>
        <v>4.2694924988727054E-2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35.03684988509233</v>
      </c>
      <c r="H84" s="473">
        <f>H83+HWP!E84</f>
        <v>28.905401155201162</v>
      </c>
      <c r="I84" s="456"/>
      <c r="J84" s="475">
        <f>Garden!J91</f>
        <v>0</v>
      </c>
      <c r="K84" s="476">
        <f>Paper!J91</f>
        <v>3.9808484200837144E-2</v>
      </c>
      <c r="L84" s="477">
        <f>Wood!J91</f>
        <v>0</v>
      </c>
      <c r="M84" s="478">
        <f>J84*(1-Recovery_OX!E84)*(1-Recovery_OX!F84)</f>
        <v>0</v>
      </c>
      <c r="N84" s="476">
        <f>K84*(1-Recovery_OX!E84)*(1-Recovery_OX!F84)</f>
        <v>3.9808484200837144E-2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35.03684988509233</v>
      </c>
      <c r="H85" s="473">
        <f>H84+HWP!E85</f>
        <v>28.905401155201162</v>
      </c>
      <c r="I85" s="456"/>
      <c r="J85" s="475">
        <f>Garden!J92</f>
        <v>0</v>
      </c>
      <c r="K85" s="476">
        <f>Paper!J92</f>
        <v>3.7117184648684132E-2</v>
      </c>
      <c r="L85" s="477">
        <f>Wood!J92</f>
        <v>0</v>
      </c>
      <c r="M85" s="478">
        <f>J85*(1-Recovery_OX!E85)*(1-Recovery_OX!F85)</f>
        <v>0</v>
      </c>
      <c r="N85" s="476">
        <f>K85*(1-Recovery_OX!E85)*(1-Recovery_OX!F85)</f>
        <v>3.7117184648684132E-2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35.03684988509233</v>
      </c>
      <c r="H86" s="473">
        <f>H85+HWP!E86</f>
        <v>28.905401155201162</v>
      </c>
      <c r="I86" s="456"/>
      <c r="J86" s="475">
        <f>Garden!J93</f>
        <v>0</v>
      </c>
      <c r="K86" s="476">
        <f>Paper!J93</f>
        <v>3.4607833578741018E-2</v>
      </c>
      <c r="L86" s="477">
        <f>Wood!J93</f>
        <v>0</v>
      </c>
      <c r="M86" s="478">
        <f>J86*(1-Recovery_OX!E86)*(1-Recovery_OX!F86)</f>
        <v>0</v>
      </c>
      <c r="N86" s="476">
        <f>K86*(1-Recovery_OX!E86)*(1-Recovery_OX!F86)</f>
        <v>3.4607833578741018E-2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35.03684988509233</v>
      </c>
      <c r="H87" s="473">
        <f>H86+HWP!E87</f>
        <v>28.905401155201162</v>
      </c>
      <c r="I87" s="456"/>
      <c r="J87" s="475">
        <f>Garden!J94</f>
        <v>0</v>
      </c>
      <c r="K87" s="476">
        <f>Paper!J94</f>
        <v>3.2268130149151683E-2</v>
      </c>
      <c r="L87" s="477">
        <f>Wood!J94</f>
        <v>0</v>
      </c>
      <c r="M87" s="478">
        <f>J87*(1-Recovery_OX!E87)*(1-Recovery_OX!F87)</f>
        <v>0</v>
      </c>
      <c r="N87" s="476">
        <f>K87*(1-Recovery_OX!E87)*(1-Recovery_OX!F87)</f>
        <v>3.2268130149151683E-2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35.03684988509233</v>
      </c>
      <c r="H88" s="473">
        <f>H87+HWP!E88</f>
        <v>28.905401155201162</v>
      </c>
      <c r="I88" s="456"/>
      <c r="J88" s="475">
        <f>Garden!J95</f>
        <v>0</v>
      </c>
      <c r="K88" s="476">
        <f>Paper!J95</f>
        <v>3.0086605130989829E-2</v>
      </c>
      <c r="L88" s="477">
        <f>Wood!J95</f>
        <v>0</v>
      </c>
      <c r="M88" s="478">
        <f>J88*(1-Recovery_OX!E88)*(1-Recovery_OX!F88)</f>
        <v>0</v>
      </c>
      <c r="N88" s="476">
        <f>K88*(1-Recovery_OX!E88)*(1-Recovery_OX!F88)</f>
        <v>3.0086605130989829E-2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35.03684988509233</v>
      </c>
      <c r="H89" s="473">
        <f>H88+HWP!E89</f>
        <v>28.905401155201162</v>
      </c>
      <c r="I89" s="456"/>
      <c r="J89" s="475">
        <f>Garden!J96</f>
        <v>0</v>
      </c>
      <c r="K89" s="476">
        <f>Paper!J96</f>
        <v>2.8052564686085513E-2</v>
      </c>
      <c r="L89" s="477">
        <f>Wood!J96</f>
        <v>0</v>
      </c>
      <c r="M89" s="478">
        <f>J89*(1-Recovery_OX!E89)*(1-Recovery_OX!F89)</f>
        <v>0</v>
      </c>
      <c r="N89" s="476">
        <f>K89*(1-Recovery_OX!E89)*(1-Recovery_OX!F89)</f>
        <v>2.8052564686085513E-2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35.03684988509233</v>
      </c>
      <c r="H90" s="473">
        <f>H89+HWP!E90</f>
        <v>28.905401155201162</v>
      </c>
      <c r="I90" s="456"/>
      <c r="J90" s="475">
        <f>Garden!J97</f>
        <v>0</v>
      </c>
      <c r="K90" s="476">
        <f>Paper!J97</f>
        <v>2.615603794581798E-2</v>
      </c>
      <c r="L90" s="477">
        <f>Wood!J97</f>
        <v>0</v>
      </c>
      <c r="M90" s="478">
        <f>J90*(1-Recovery_OX!E90)*(1-Recovery_OX!F90)</f>
        <v>0</v>
      </c>
      <c r="N90" s="476">
        <f>K90*(1-Recovery_OX!E90)*(1-Recovery_OX!F90)</f>
        <v>2.615603794581798E-2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35.03684988509233</v>
      </c>
      <c r="H91" s="473">
        <f>H90+HWP!E91</f>
        <v>28.905401155201162</v>
      </c>
      <c r="I91" s="456"/>
      <c r="J91" s="475">
        <f>Garden!J98</f>
        <v>0</v>
      </c>
      <c r="K91" s="476">
        <f>Paper!J98</f>
        <v>2.4387728133906154E-2</v>
      </c>
      <c r="L91" s="477">
        <f>Wood!J98</f>
        <v>0</v>
      </c>
      <c r="M91" s="478">
        <f>J91*(1-Recovery_OX!E91)*(1-Recovery_OX!F91)</f>
        <v>0</v>
      </c>
      <c r="N91" s="476">
        <f>K91*(1-Recovery_OX!E91)*(1-Recovery_OX!F91)</f>
        <v>2.4387728133906154E-2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35.03684988509233</v>
      </c>
      <c r="H92" s="482">
        <f>H91+HWP!E92</f>
        <v>28.905401155201162</v>
      </c>
      <c r="I92" s="456"/>
      <c r="J92" s="484">
        <f>Garden!J99</f>
        <v>0</v>
      </c>
      <c r="K92" s="485">
        <f>Paper!J99</f>
        <v>2.2738966993600524E-2</v>
      </c>
      <c r="L92" s="486">
        <f>Wood!J99</f>
        <v>0</v>
      </c>
      <c r="M92" s="487">
        <f>J92*(1-Recovery_OX!E92)*(1-Recovery_OX!F92)</f>
        <v>0</v>
      </c>
      <c r="N92" s="485">
        <f>K92*(1-Recovery_OX!E92)*(1-Recovery_OX!F92)</f>
        <v>2.2738966993600524E-2</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2017-09-14T08:42:33Z</dcterms:modified>
</cp:coreProperties>
</file>