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Mitigasi_2010-2030_IW\Kutim\"/>
    </mc:Choice>
  </mc:AlternateContent>
  <bookViews>
    <workbookView xWindow="0" yWindow="0" windowWidth="20490" windowHeight="7755" tabRatio="820" activeTab="7"/>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43" i="6" l="1"/>
  <c r="C42" i="6"/>
  <c r="C41" i="6"/>
  <c r="C40" i="6"/>
  <c r="C39" i="6"/>
  <c r="C38" i="6"/>
  <c r="C37" i="6"/>
  <c r="C36" i="6"/>
  <c r="C35" i="6"/>
  <c r="C34" i="6"/>
  <c r="C33" i="6"/>
  <c r="C32" i="6"/>
  <c r="C31" i="6"/>
  <c r="C30" i="6"/>
  <c r="C29" i="6"/>
  <c r="C28" i="6"/>
  <c r="C27" i="6"/>
  <c r="C26" i="6"/>
  <c r="C25" i="6"/>
  <c r="C24" i="6"/>
  <c r="O8" i="6" l="1"/>
  <c r="N8" i="6"/>
  <c r="M8" i="6"/>
  <c r="L8" i="6"/>
  <c r="K8" i="6"/>
  <c r="J8" i="6"/>
  <c r="I8" i="6"/>
  <c r="F8" i="6"/>
  <c r="E8" i="6"/>
  <c r="C23" i="6" l="1"/>
  <c r="C22" i="6"/>
  <c r="C21" i="6"/>
  <c r="C20" i="6"/>
  <c r="C19" i="6"/>
  <c r="C18" i="6"/>
  <c r="C17" i="6"/>
  <c r="C16" i="6"/>
  <c r="C15" i="6"/>
  <c r="C14" i="6"/>
  <c r="C13"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3" i="38"/>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M98" i="8"/>
  <c r="I97" i="8"/>
  <c r="J97" i="8"/>
  <c r="K97" i="8"/>
  <c r="L97" i="8"/>
  <c r="M97" i="8"/>
  <c r="S97" i="8"/>
  <c r="I96" i="8"/>
  <c r="S96" i="8" s="1"/>
  <c r="J96" i="8"/>
  <c r="K96" i="8"/>
  <c r="L96" i="8"/>
  <c r="M96" i="8"/>
  <c r="I95" i="8"/>
  <c r="S95" i="8" s="1"/>
  <c r="J95" i="8"/>
  <c r="K95" i="8"/>
  <c r="L95" i="8"/>
  <c r="M95" i="8"/>
  <c r="I94" i="8"/>
  <c r="S94" i="8" s="1"/>
  <c r="J94" i="8"/>
  <c r="K94" i="8"/>
  <c r="L94" i="8"/>
  <c r="M94" i="8"/>
  <c r="I93" i="8"/>
  <c r="J93" i="8"/>
  <c r="K93" i="8"/>
  <c r="L93" i="8"/>
  <c r="M93" i="8"/>
  <c r="I92" i="8"/>
  <c r="J92" i="8"/>
  <c r="K92" i="8"/>
  <c r="L92" i="8"/>
  <c r="M92" i="8"/>
  <c r="I91" i="8"/>
  <c r="J91" i="8"/>
  <c r="K91" i="8"/>
  <c r="L91" i="8"/>
  <c r="M91" i="8"/>
  <c r="S91" i="8"/>
  <c r="I90" i="8"/>
  <c r="J90" i="8"/>
  <c r="K90" i="8"/>
  <c r="L90" i="8"/>
  <c r="M90" i="8"/>
  <c r="I89" i="8"/>
  <c r="J89" i="8"/>
  <c r="K89" i="8"/>
  <c r="L89" i="8"/>
  <c r="M89" i="8"/>
  <c r="S89" i="8"/>
  <c r="I88" i="8"/>
  <c r="S88" i="8" s="1"/>
  <c r="J88" i="8"/>
  <c r="K88" i="8"/>
  <c r="L88" i="8"/>
  <c r="M88" i="8"/>
  <c r="I87" i="8"/>
  <c r="S87" i="8" s="1"/>
  <c r="J87" i="8"/>
  <c r="K87" i="8"/>
  <c r="L87" i="8"/>
  <c r="M87" i="8"/>
  <c r="I86" i="8"/>
  <c r="J86" i="8"/>
  <c r="K86" i="8"/>
  <c r="S86" i="8" s="1"/>
  <c r="L86" i="8"/>
  <c r="M86" i="8"/>
  <c r="I85" i="8"/>
  <c r="J85" i="8"/>
  <c r="K85" i="8"/>
  <c r="L85" i="8"/>
  <c r="M85" i="8"/>
  <c r="I84" i="8"/>
  <c r="J84" i="8"/>
  <c r="K84" i="8"/>
  <c r="S84" i="8" s="1"/>
  <c r="L84" i="8"/>
  <c r="M84" i="8"/>
  <c r="I83" i="8"/>
  <c r="J83" i="8"/>
  <c r="N83" i="8" s="1"/>
  <c r="K83" i="8"/>
  <c r="L83" i="8"/>
  <c r="M83" i="8"/>
  <c r="S83" i="8"/>
  <c r="I82" i="8"/>
  <c r="J82" i="8"/>
  <c r="K82" i="8"/>
  <c r="L82" i="8"/>
  <c r="M82" i="8"/>
  <c r="I81" i="8"/>
  <c r="J81" i="8"/>
  <c r="K81" i="8"/>
  <c r="L81" i="8"/>
  <c r="M81" i="8"/>
  <c r="S81" i="8"/>
  <c r="I80" i="8"/>
  <c r="J80" i="8"/>
  <c r="K80" i="8"/>
  <c r="L80" i="8"/>
  <c r="M80" i="8"/>
  <c r="I79" i="8"/>
  <c r="S79" i="8" s="1"/>
  <c r="J79" i="8"/>
  <c r="K79" i="8"/>
  <c r="L79" i="8"/>
  <c r="M79" i="8"/>
  <c r="I78" i="8"/>
  <c r="J78" i="8"/>
  <c r="K78" i="8"/>
  <c r="S78" i="8" s="1"/>
  <c r="L78" i="8"/>
  <c r="M78" i="8"/>
  <c r="I77" i="8"/>
  <c r="J77" i="8"/>
  <c r="K77" i="8"/>
  <c r="L77" i="8"/>
  <c r="M77" i="8"/>
  <c r="I76" i="8"/>
  <c r="J76" i="8"/>
  <c r="K76" i="8"/>
  <c r="S76" i="8" s="1"/>
  <c r="L76" i="8"/>
  <c r="M76" i="8"/>
  <c r="I75" i="8"/>
  <c r="J75" i="8"/>
  <c r="K75" i="8"/>
  <c r="L75" i="8"/>
  <c r="M75" i="8"/>
  <c r="S75" i="8"/>
  <c r="I74" i="8"/>
  <c r="J74" i="8"/>
  <c r="K74" i="8"/>
  <c r="L74" i="8"/>
  <c r="M74" i="8"/>
  <c r="I73" i="8"/>
  <c r="J73" i="8"/>
  <c r="K73" i="8"/>
  <c r="L73" i="8"/>
  <c r="M73" i="8"/>
  <c r="S73" i="8"/>
  <c r="I72" i="8"/>
  <c r="J72" i="8"/>
  <c r="K72" i="8"/>
  <c r="L72" i="8"/>
  <c r="M72" i="8"/>
  <c r="I71" i="8"/>
  <c r="S71" i="8" s="1"/>
  <c r="J71" i="8"/>
  <c r="K71" i="8"/>
  <c r="L71" i="8"/>
  <c r="M71" i="8"/>
  <c r="I70" i="8"/>
  <c r="J70" i="8"/>
  <c r="K70" i="8"/>
  <c r="S70" i="8" s="1"/>
  <c r="L70" i="8"/>
  <c r="M70" i="8"/>
  <c r="I69" i="8"/>
  <c r="J69" i="8"/>
  <c r="K69" i="8"/>
  <c r="L69" i="8"/>
  <c r="M69" i="8"/>
  <c r="I68" i="8"/>
  <c r="J68" i="8"/>
  <c r="K68" i="8"/>
  <c r="S68" i="8" s="1"/>
  <c r="L68" i="8"/>
  <c r="M68" i="8"/>
  <c r="I67" i="8"/>
  <c r="J67" i="8"/>
  <c r="K67" i="8"/>
  <c r="L67" i="8"/>
  <c r="M67" i="8"/>
  <c r="S67" i="8"/>
  <c r="I66" i="8"/>
  <c r="J66" i="8"/>
  <c r="K66" i="8"/>
  <c r="L66" i="8"/>
  <c r="M66" i="8"/>
  <c r="I65" i="8"/>
  <c r="J65" i="8"/>
  <c r="K65" i="8"/>
  <c r="L65" i="8"/>
  <c r="M65" i="8"/>
  <c r="S65" i="8"/>
  <c r="I64" i="8"/>
  <c r="J64" i="8"/>
  <c r="K64" i="8"/>
  <c r="L64" i="8"/>
  <c r="M64" i="8"/>
  <c r="I63" i="8"/>
  <c r="S63" i="8" s="1"/>
  <c r="J63" i="8"/>
  <c r="K63" i="8"/>
  <c r="L63" i="8"/>
  <c r="M63" i="8"/>
  <c r="I62" i="8"/>
  <c r="J62" i="8"/>
  <c r="K62" i="8"/>
  <c r="S62" i="8" s="1"/>
  <c r="L62" i="8"/>
  <c r="M62" i="8"/>
  <c r="I61" i="8"/>
  <c r="J61" i="8"/>
  <c r="K61" i="8"/>
  <c r="L61" i="8"/>
  <c r="M61" i="8"/>
  <c r="I60" i="8"/>
  <c r="J60" i="8"/>
  <c r="K60" i="8"/>
  <c r="S60" i="8" s="1"/>
  <c r="L60" i="8"/>
  <c r="M60" i="8"/>
  <c r="I59" i="8"/>
  <c r="J59" i="8"/>
  <c r="K59" i="8"/>
  <c r="L59" i="8"/>
  <c r="M59" i="8"/>
  <c r="S59" i="8"/>
  <c r="I58" i="8"/>
  <c r="J58" i="8"/>
  <c r="K58" i="8"/>
  <c r="L58" i="8"/>
  <c r="M58" i="8"/>
  <c r="I57" i="8"/>
  <c r="J57" i="8"/>
  <c r="K57" i="8"/>
  <c r="L57" i="8"/>
  <c r="M57" i="8"/>
  <c r="S57" i="8"/>
  <c r="I56" i="8"/>
  <c r="J56" i="8"/>
  <c r="K56" i="8"/>
  <c r="L56" i="8"/>
  <c r="M56" i="8"/>
  <c r="I55" i="8"/>
  <c r="S55" i="8" s="1"/>
  <c r="J55" i="8"/>
  <c r="K55" i="8"/>
  <c r="L55" i="8"/>
  <c r="M55" i="8"/>
  <c r="I54" i="8"/>
  <c r="J54" i="8"/>
  <c r="K54" i="8"/>
  <c r="S54" i="8" s="1"/>
  <c r="L54" i="8"/>
  <c r="M54" i="8"/>
  <c r="I53" i="8"/>
  <c r="J53" i="8"/>
  <c r="K53" i="8"/>
  <c r="L53" i="8"/>
  <c r="M53" i="8"/>
  <c r="I52" i="8"/>
  <c r="J52" i="8"/>
  <c r="K52" i="8"/>
  <c r="S52" i="8" s="1"/>
  <c r="L52" i="8"/>
  <c r="M52" i="8"/>
  <c r="I51" i="8"/>
  <c r="J51" i="8"/>
  <c r="N51" i="8" s="1"/>
  <c r="K51" i="8"/>
  <c r="L51" i="8"/>
  <c r="M51" i="8"/>
  <c r="S51" i="8"/>
  <c r="I50" i="8"/>
  <c r="J50" i="8"/>
  <c r="K50" i="8"/>
  <c r="L50" i="8"/>
  <c r="M50" i="8"/>
  <c r="I49" i="8"/>
  <c r="J49" i="8"/>
  <c r="K49" i="8"/>
  <c r="L49" i="8"/>
  <c r="M49" i="8"/>
  <c r="S49" i="8"/>
  <c r="I48" i="8"/>
  <c r="J48" i="8"/>
  <c r="K48" i="8"/>
  <c r="L48" i="8"/>
  <c r="M48" i="8"/>
  <c r="I47" i="8"/>
  <c r="S47" i="8" s="1"/>
  <c r="J47" i="8"/>
  <c r="K47" i="8"/>
  <c r="L47" i="8"/>
  <c r="M47" i="8"/>
  <c r="I46" i="8"/>
  <c r="J46" i="8"/>
  <c r="K46" i="8"/>
  <c r="S46" i="8" s="1"/>
  <c r="L46" i="8"/>
  <c r="M46" i="8"/>
  <c r="I45" i="8"/>
  <c r="J45" i="8"/>
  <c r="K45" i="8"/>
  <c r="L45" i="8"/>
  <c r="M45" i="8"/>
  <c r="I44" i="8"/>
  <c r="J44" i="8"/>
  <c r="K44" i="8"/>
  <c r="S44" i="8" s="1"/>
  <c r="L44" i="8"/>
  <c r="M44" i="8"/>
  <c r="I43" i="8"/>
  <c r="J43" i="8"/>
  <c r="K43" i="8"/>
  <c r="L43" i="8"/>
  <c r="M43" i="8"/>
  <c r="S43" i="8"/>
  <c r="I42" i="8"/>
  <c r="J42" i="8"/>
  <c r="K42" i="8"/>
  <c r="L42" i="8"/>
  <c r="M42" i="8"/>
  <c r="I41" i="8"/>
  <c r="J41" i="8"/>
  <c r="K41" i="8"/>
  <c r="L41" i="8"/>
  <c r="M41" i="8"/>
  <c r="S41" i="8"/>
  <c r="I40" i="8"/>
  <c r="J40" i="8"/>
  <c r="K40" i="8"/>
  <c r="L40" i="8"/>
  <c r="M40" i="8"/>
  <c r="I39" i="8"/>
  <c r="S39" i="8" s="1"/>
  <c r="J39" i="8"/>
  <c r="K39" i="8"/>
  <c r="L39" i="8"/>
  <c r="M39" i="8"/>
  <c r="I38" i="8"/>
  <c r="J38" i="8"/>
  <c r="K38" i="8"/>
  <c r="S38" i="8" s="1"/>
  <c r="L38" i="8"/>
  <c r="M38" i="8"/>
  <c r="I37" i="8"/>
  <c r="J37" i="8"/>
  <c r="K37" i="8"/>
  <c r="L37" i="8"/>
  <c r="M37" i="8"/>
  <c r="I36" i="8"/>
  <c r="J36" i="8"/>
  <c r="K36" i="8"/>
  <c r="S36" i="8" s="1"/>
  <c r="L36" i="8"/>
  <c r="M36" i="8"/>
  <c r="I35" i="8"/>
  <c r="J35" i="8"/>
  <c r="N35" i="8" s="1"/>
  <c r="K35" i="8"/>
  <c r="L35" i="8"/>
  <c r="M35" i="8"/>
  <c r="I34" i="8"/>
  <c r="J34" i="8"/>
  <c r="K34" i="8"/>
  <c r="L34" i="8"/>
  <c r="M34" i="8"/>
  <c r="I33" i="8"/>
  <c r="J33" i="8"/>
  <c r="K33" i="8"/>
  <c r="L33" i="8"/>
  <c r="M33" i="8"/>
  <c r="S33" i="8"/>
  <c r="I32" i="8"/>
  <c r="J32" i="8"/>
  <c r="K32" i="8"/>
  <c r="L32" i="8"/>
  <c r="M32" i="8"/>
  <c r="I31" i="8"/>
  <c r="S31" i="8" s="1"/>
  <c r="J31" i="8"/>
  <c r="K31" i="8"/>
  <c r="L31" i="8"/>
  <c r="M31" i="8"/>
  <c r="I30" i="8"/>
  <c r="J30" i="8"/>
  <c r="K30" i="8"/>
  <c r="S30" i="8" s="1"/>
  <c r="L30" i="8"/>
  <c r="M30" i="8"/>
  <c r="I29" i="8"/>
  <c r="J29" i="8"/>
  <c r="K29" i="8"/>
  <c r="L29" i="8"/>
  <c r="M29" i="8"/>
  <c r="I28" i="8"/>
  <c r="J28" i="8"/>
  <c r="K28" i="8"/>
  <c r="S28" i="8" s="1"/>
  <c r="L28" i="8"/>
  <c r="M28" i="8"/>
  <c r="I27" i="8"/>
  <c r="J27" i="8"/>
  <c r="K27" i="8"/>
  <c r="L27" i="8"/>
  <c r="M27" i="8"/>
  <c r="S27" i="8"/>
  <c r="I26" i="8"/>
  <c r="J26" i="8"/>
  <c r="K26" i="8"/>
  <c r="L26" i="8"/>
  <c r="M26" i="8"/>
  <c r="I25" i="8"/>
  <c r="J25" i="8"/>
  <c r="K25" i="8"/>
  <c r="L25" i="8"/>
  <c r="M25" i="8"/>
  <c r="S25" i="8"/>
  <c r="I24" i="8"/>
  <c r="J24" i="8"/>
  <c r="K24" i="8"/>
  <c r="L24" i="8"/>
  <c r="M24" i="8"/>
  <c r="I23" i="8"/>
  <c r="S23" i="8" s="1"/>
  <c r="J23" i="8"/>
  <c r="K23" i="8"/>
  <c r="L23" i="8"/>
  <c r="M23" i="8"/>
  <c r="I22" i="8"/>
  <c r="J22" i="8"/>
  <c r="K22" i="8"/>
  <c r="S22" i="8" s="1"/>
  <c r="L22" i="8"/>
  <c r="M22" i="8"/>
  <c r="I21" i="8"/>
  <c r="J21" i="8"/>
  <c r="K21" i="8"/>
  <c r="L21" i="8"/>
  <c r="M21" i="8"/>
  <c r="I20" i="8"/>
  <c r="J20" i="8"/>
  <c r="K20" i="8"/>
  <c r="S20" i="8" s="1"/>
  <c r="L20" i="8"/>
  <c r="M20" i="8"/>
  <c r="I19" i="8"/>
  <c r="J19" i="8"/>
  <c r="N19" i="8" s="1"/>
  <c r="K19" i="8"/>
  <c r="L19" i="8"/>
  <c r="M19" i="8"/>
  <c r="S19" i="8"/>
  <c r="I18" i="8"/>
  <c r="J18" i="8"/>
  <c r="K18" i="8"/>
  <c r="L18" i="8"/>
  <c r="M18" i="8"/>
  <c r="D36" i="4"/>
  <c r="E36" i="4" s="1"/>
  <c r="C36" i="4"/>
  <c r="B36" i="4"/>
  <c r="L47" i="4"/>
  <c r="D47" i="4"/>
  <c r="E47" i="4" s="1"/>
  <c r="C47" i="4"/>
  <c r="B47" i="4"/>
  <c r="E51" i="4"/>
  <c r="K13" i="40" s="1"/>
  <c r="W13" i="40"/>
  <c r="E30" i="4"/>
  <c r="W7" i="40" s="1"/>
  <c r="K7" i="40"/>
  <c r="H28" i="4"/>
  <c r="I28" i="4"/>
  <c r="J28" i="4" s="1"/>
  <c r="C28" i="4"/>
  <c r="I17" i="4"/>
  <c r="J17" i="4" s="1"/>
  <c r="R28" i="4" s="1"/>
  <c r="H17" i="4"/>
  <c r="D17" i="4"/>
  <c r="C17" i="4"/>
  <c r="B17" i="4"/>
  <c r="D28" i="4"/>
  <c r="E28" i="4" s="1"/>
  <c r="O28" i="4" s="1"/>
  <c r="K6" i="40" s="1"/>
  <c r="L28" i="4"/>
  <c r="B28" i="4"/>
  <c r="V93" i="6"/>
  <c r="X93" i="6" s="1"/>
  <c r="P94" i="7" s="1"/>
  <c r="V92" i="6"/>
  <c r="X92" i="6" s="1"/>
  <c r="P93" i="7"/>
  <c r="V91" i="6"/>
  <c r="X91" i="6" s="1"/>
  <c r="P92" i="7" s="1"/>
  <c r="V90" i="6"/>
  <c r="X90" i="6" s="1"/>
  <c r="P91" i="7"/>
  <c r="V89" i="6"/>
  <c r="X89" i="6" s="1"/>
  <c r="P90" i="7" s="1"/>
  <c r="V88" i="6"/>
  <c r="X88" i="6" s="1"/>
  <c r="P89" i="7" s="1"/>
  <c r="V87" i="6"/>
  <c r="X87" i="6" s="1"/>
  <c r="P88" i="7" s="1"/>
  <c r="V86" i="6"/>
  <c r="X86" i="6" s="1"/>
  <c r="P87" i="7" s="1"/>
  <c r="V85" i="6"/>
  <c r="X85" i="6" s="1"/>
  <c r="P86" i="7" s="1"/>
  <c r="V84" i="6"/>
  <c r="X84" i="6" s="1"/>
  <c r="P85" i="7"/>
  <c r="P90" i="40" s="1"/>
  <c r="V83" i="6"/>
  <c r="X83" i="6" s="1"/>
  <c r="P84" i="7" s="1"/>
  <c r="V82" i="6"/>
  <c r="X82" i="6" s="1"/>
  <c r="P83" i="7"/>
  <c r="V81" i="6"/>
  <c r="X81" i="6" s="1"/>
  <c r="P82" i="7" s="1"/>
  <c r="P87" i="40" s="1"/>
  <c r="V80" i="6"/>
  <c r="X80" i="6" s="1"/>
  <c r="P81" i="7" s="1"/>
  <c r="V79" i="6"/>
  <c r="X79" i="6" s="1"/>
  <c r="P80" i="7" s="1"/>
  <c r="V78" i="6"/>
  <c r="X78" i="6" s="1"/>
  <c r="P79" i="7" s="1"/>
  <c r="V77" i="6"/>
  <c r="X77" i="6" s="1"/>
  <c r="P78" i="7" s="1"/>
  <c r="V76" i="6"/>
  <c r="X76" i="6" s="1"/>
  <c r="P77" i="7"/>
  <c r="V75" i="6"/>
  <c r="X75" i="6" s="1"/>
  <c r="P76" i="7" s="1"/>
  <c r="V74" i="6"/>
  <c r="X74" i="6" s="1"/>
  <c r="P75" i="7"/>
  <c r="V73" i="6"/>
  <c r="X73" i="6" s="1"/>
  <c r="P74" i="7" s="1"/>
  <c r="V72" i="6"/>
  <c r="X72" i="6" s="1"/>
  <c r="P73" i="7" s="1"/>
  <c r="V71" i="6"/>
  <c r="X71" i="6" s="1"/>
  <c r="P72" i="7" s="1"/>
  <c r="V70" i="6"/>
  <c r="X70" i="6" s="1"/>
  <c r="P71" i="7" s="1"/>
  <c r="V69" i="6"/>
  <c r="X69" i="6" s="1"/>
  <c r="P70" i="7" s="1"/>
  <c r="V68" i="6"/>
  <c r="X68" i="6" s="1"/>
  <c r="P69" i="7"/>
  <c r="P74" i="40" s="1"/>
  <c r="V67" i="6"/>
  <c r="X67" i="6" s="1"/>
  <c r="P68" i="7" s="1"/>
  <c r="V66" i="6"/>
  <c r="X66" i="6" s="1"/>
  <c r="P67" i="7"/>
  <c r="V65" i="6"/>
  <c r="X65" i="6" s="1"/>
  <c r="P66" i="7" s="1"/>
  <c r="P71" i="40" s="1"/>
  <c r="V64" i="6"/>
  <c r="X64" i="6" s="1"/>
  <c r="P65" i="7" s="1"/>
  <c r="V63" i="6"/>
  <c r="X63" i="6" s="1"/>
  <c r="P64" i="7" s="1"/>
  <c r="V62" i="6"/>
  <c r="X62" i="6" s="1"/>
  <c r="P63" i="7" s="1"/>
  <c r="V61" i="6"/>
  <c r="X61" i="6" s="1"/>
  <c r="P62" i="7" s="1"/>
  <c r="V60" i="6"/>
  <c r="X60" i="6" s="1"/>
  <c r="P61" i="7"/>
  <c r="V59" i="6"/>
  <c r="X59" i="6" s="1"/>
  <c r="P60" i="7" s="1"/>
  <c r="V58" i="6"/>
  <c r="X58" i="6" s="1"/>
  <c r="P59" i="7"/>
  <c r="V57" i="6"/>
  <c r="X57" i="6" s="1"/>
  <c r="P58" i="7" s="1"/>
  <c r="V56" i="6"/>
  <c r="X56" i="6" s="1"/>
  <c r="P57" i="7" s="1"/>
  <c r="V55" i="6"/>
  <c r="X55" i="6" s="1"/>
  <c r="P56" i="7" s="1"/>
  <c r="V54" i="6"/>
  <c r="X54" i="6" s="1"/>
  <c r="P55" i="7" s="1"/>
  <c r="V53" i="6"/>
  <c r="X53" i="6" s="1"/>
  <c r="P54" i="7" s="1"/>
  <c r="V52" i="6"/>
  <c r="X52" i="6" s="1"/>
  <c r="P53" i="7"/>
  <c r="P58" i="40" s="1"/>
  <c r="V51" i="6"/>
  <c r="X51" i="6" s="1"/>
  <c r="P52" i="7" s="1"/>
  <c r="V50" i="6"/>
  <c r="X50" i="6"/>
  <c r="P51" i="7" s="1"/>
  <c r="V49" i="6"/>
  <c r="X49" i="6" s="1"/>
  <c r="P50" i="7" s="1"/>
  <c r="P55" i="40" s="1"/>
  <c r="V48" i="6"/>
  <c r="X48" i="6" s="1"/>
  <c r="P49" i="7" s="1"/>
  <c r="V47" i="6"/>
  <c r="X47" i="6" s="1"/>
  <c r="P48" i="7" s="1"/>
  <c r="V46" i="6"/>
  <c r="X46" i="6" s="1"/>
  <c r="P47" i="7" s="1"/>
  <c r="V45" i="6"/>
  <c r="X45" i="6" s="1"/>
  <c r="P46" i="7" s="1"/>
  <c r="V44" i="6"/>
  <c r="X44" i="6"/>
  <c r="P45" i="7" s="1"/>
  <c r="V43" i="6"/>
  <c r="X43" i="6" s="1"/>
  <c r="P44" i="7" s="1"/>
  <c r="V42" i="6"/>
  <c r="X42" i="6"/>
  <c r="P43" i="7" s="1"/>
  <c r="V41" i="6"/>
  <c r="X41" i="6" s="1"/>
  <c r="P42" i="7" s="1"/>
  <c r="V40" i="6"/>
  <c r="X40" i="6" s="1"/>
  <c r="P41" i="7" s="1"/>
  <c r="V39" i="6"/>
  <c r="X39" i="6" s="1"/>
  <c r="P40" i="7" s="1"/>
  <c r="V38" i="6"/>
  <c r="X38" i="6" s="1"/>
  <c r="P39" i="7" s="1"/>
  <c r="V37" i="6"/>
  <c r="X37" i="6" s="1"/>
  <c r="P38" i="7" s="1"/>
  <c r="V36" i="6"/>
  <c r="X36" i="6"/>
  <c r="P37" i="7" s="1"/>
  <c r="P42" i="40" s="1"/>
  <c r="V35" i="6"/>
  <c r="X35" i="6" s="1"/>
  <c r="P36" i="7" s="1"/>
  <c r="V34" i="6"/>
  <c r="X34" i="6"/>
  <c r="P35" i="7" s="1"/>
  <c r="V33" i="6"/>
  <c r="X33" i="6" s="1"/>
  <c r="P34" i="7" s="1"/>
  <c r="P39" i="40" s="1"/>
  <c r="V32" i="6"/>
  <c r="X32" i="6" s="1"/>
  <c r="P33" i="7" s="1"/>
  <c r="V31" i="6"/>
  <c r="X31" i="6" s="1"/>
  <c r="P32" i="7" s="1"/>
  <c r="V30" i="6"/>
  <c r="X30" i="6" s="1"/>
  <c r="P31" i="7" s="1"/>
  <c r="V29" i="6"/>
  <c r="X29" i="6" s="1"/>
  <c r="P30" i="7" s="1"/>
  <c r="V28" i="6"/>
  <c r="X28" i="6"/>
  <c r="P29" i="7" s="1"/>
  <c r="V27" i="6"/>
  <c r="X27" i="6" s="1"/>
  <c r="P28" i="7" s="1"/>
  <c r="V26" i="6"/>
  <c r="X26" i="6"/>
  <c r="P27" i="7" s="1"/>
  <c r="V25" i="6"/>
  <c r="X25" i="6" s="1"/>
  <c r="P26" i="7" s="1"/>
  <c r="V24" i="6"/>
  <c r="X24" i="6" s="1"/>
  <c r="P25" i="7" s="1"/>
  <c r="V23" i="6"/>
  <c r="X23" i="6" s="1"/>
  <c r="P24" i="7" s="1"/>
  <c r="V22" i="6"/>
  <c r="X22" i="6" s="1"/>
  <c r="P23" i="7" s="1"/>
  <c r="V21" i="6"/>
  <c r="X21" i="6" s="1"/>
  <c r="P22" i="7" s="1"/>
  <c r="V20" i="6"/>
  <c r="X20" i="6"/>
  <c r="P21" i="7" s="1"/>
  <c r="P26" i="40" s="1"/>
  <c r="V19" i="6"/>
  <c r="X19" i="6" s="1"/>
  <c r="P20" i="7" s="1"/>
  <c r="V18" i="6"/>
  <c r="X18" i="6"/>
  <c r="P19" i="7" s="1"/>
  <c r="V17" i="6"/>
  <c r="X17" i="6" s="1"/>
  <c r="P18" i="7" s="1"/>
  <c r="P23" i="40" s="1"/>
  <c r="V16" i="6"/>
  <c r="X16" i="6" s="1"/>
  <c r="P17" i="7" s="1"/>
  <c r="V15" i="6"/>
  <c r="X15" i="6" s="1"/>
  <c r="P16" i="7" s="1"/>
  <c r="V14" i="6"/>
  <c r="X14" i="6" s="1"/>
  <c r="P15" i="7" s="1"/>
  <c r="V13" i="6"/>
  <c r="X13" i="6" s="1"/>
  <c r="P14" i="7"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G88" i="7" s="1"/>
  <c r="P93" i="34" s="1"/>
  <c r="I86" i="6"/>
  <c r="I85" i="6"/>
  <c r="I84" i="6"/>
  <c r="G85" i="7" s="1"/>
  <c r="P90" i="34" s="1"/>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G54" i="7" s="1"/>
  <c r="P59" i="34" s="1"/>
  <c r="I52" i="6"/>
  <c r="I51" i="6"/>
  <c r="I50" i="6"/>
  <c r="I49" i="6"/>
  <c r="I48" i="6"/>
  <c r="I47" i="6"/>
  <c r="I46" i="6"/>
  <c r="I45" i="6"/>
  <c r="I44" i="6"/>
  <c r="G45" i="7" s="1"/>
  <c r="P50" i="34" s="1"/>
  <c r="I43" i="6"/>
  <c r="I42" i="6"/>
  <c r="G43" i="7" s="1"/>
  <c r="P48" i="34" s="1"/>
  <c r="I41" i="6"/>
  <c r="I40" i="6"/>
  <c r="I39" i="6"/>
  <c r="I38" i="6"/>
  <c r="I37" i="6"/>
  <c r="I36" i="6"/>
  <c r="I35" i="6"/>
  <c r="I34" i="6"/>
  <c r="I33" i="6"/>
  <c r="I32" i="6"/>
  <c r="G33" i="7" s="1"/>
  <c r="P38" i="34" s="1"/>
  <c r="I31" i="6"/>
  <c r="I30" i="6"/>
  <c r="I29" i="6"/>
  <c r="G30" i="7" s="1"/>
  <c r="P35" i="34" s="1"/>
  <c r="I28" i="6"/>
  <c r="I27" i="6"/>
  <c r="G28" i="7" s="1"/>
  <c r="P33" i="34" s="1"/>
  <c r="I26" i="6"/>
  <c r="I25" i="6"/>
  <c r="G26" i="7" s="1"/>
  <c r="P31" i="34" s="1"/>
  <c r="I24" i="6"/>
  <c r="I23" i="6"/>
  <c r="I22" i="6"/>
  <c r="I21" i="6"/>
  <c r="G22" i="7" s="1"/>
  <c r="P27" i="34" s="1"/>
  <c r="I20" i="6"/>
  <c r="I19" i="6"/>
  <c r="I18" i="6"/>
  <c r="I17" i="6"/>
  <c r="I16" i="6"/>
  <c r="I15" i="6"/>
  <c r="G16" i="7" s="1"/>
  <c r="P21" i="34" s="1"/>
  <c r="I14" i="6"/>
  <c r="G93" i="6"/>
  <c r="G92" i="6"/>
  <c r="G91" i="6"/>
  <c r="E92" i="7" s="1"/>
  <c r="P97" i="35" s="1"/>
  <c r="G90" i="6"/>
  <c r="G89" i="6"/>
  <c r="G88" i="6"/>
  <c r="G87" i="6"/>
  <c r="G86" i="6"/>
  <c r="G85" i="6"/>
  <c r="G84" i="6"/>
  <c r="G83" i="6"/>
  <c r="G82" i="6"/>
  <c r="G81" i="6"/>
  <c r="G80" i="6"/>
  <c r="E81" i="7" s="1"/>
  <c r="P86" i="35" s="1"/>
  <c r="G79" i="6"/>
  <c r="G78" i="6"/>
  <c r="G77" i="6"/>
  <c r="G76" i="6"/>
  <c r="G75" i="6"/>
  <c r="G74" i="6"/>
  <c r="G73" i="6"/>
  <c r="E74" i="7" s="1"/>
  <c r="P79" i="35" s="1"/>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E35" i="7" s="1"/>
  <c r="P40" i="35" s="1"/>
  <c r="G33" i="6"/>
  <c r="G32" i="6"/>
  <c r="G31" i="6"/>
  <c r="G30" i="6"/>
  <c r="G29" i="6"/>
  <c r="G28" i="6"/>
  <c r="G27" i="6"/>
  <c r="E28" i="7" s="1"/>
  <c r="P33" i="35" s="1"/>
  <c r="G26" i="6"/>
  <c r="G25" i="6"/>
  <c r="E26" i="7" s="1"/>
  <c r="P31" i="35" s="1"/>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R25" i="4" s="1"/>
  <c r="I24" i="4"/>
  <c r="J24" i="4" s="1"/>
  <c r="R24" i="4" s="1"/>
  <c r="I23" i="4"/>
  <c r="J23" i="4" s="1"/>
  <c r="R23" i="4" s="1"/>
  <c r="I22" i="4"/>
  <c r="J22" i="4" s="1"/>
  <c r="R22" i="4" s="1"/>
  <c r="D25" i="4"/>
  <c r="O25" i="4" s="1"/>
  <c r="D24" i="4"/>
  <c r="O24" i="4" s="1"/>
  <c r="D23" i="4"/>
  <c r="O23" i="4" s="1"/>
  <c r="D22" i="4"/>
  <c r="O22" i="4"/>
  <c r="H25" i="4"/>
  <c r="H24" i="4"/>
  <c r="H23" i="4"/>
  <c r="H22" i="4"/>
  <c r="C25" i="4"/>
  <c r="C24" i="4"/>
  <c r="C23" i="4"/>
  <c r="C22" i="4"/>
  <c r="R62" i="4"/>
  <c r="AC4" i="5"/>
  <c r="AB4" i="5"/>
  <c r="Z4" i="5"/>
  <c r="AH25" i="5" s="1"/>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M17" i="6"/>
  <c r="N17" i="6"/>
  <c r="L18" i="7" s="1"/>
  <c r="M18" i="6"/>
  <c r="N18" i="6"/>
  <c r="M19" i="6"/>
  <c r="N19" i="6"/>
  <c r="L20" i="7" s="1"/>
  <c r="M20" i="6"/>
  <c r="N20" i="6"/>
  <c r="M21" i="6"/>
  <c r="N21" i="6"/>
  <c r="M22" i="6"/>
  <c r="N22" i="6"/>
  <c r="M23" i="6"/>
  <c r="K24" i="7" s="1"/>
  <c r="N23" i="6"/>
  <c r="M24" i="6"/>
  <c r="N24" i="6"/>
  <c r="M25" i="6"/>
  <c r="K26" i="7" s="1"/>
  <c r="N25" i="6"/>
  <c r="L26" i="7" s="1"/>
  <c r="M26" i="6"/>
  <c r="N26" i="6"/>
  <c r="M27" i="6"/>
  <c r="K28" i="7" s="1"/>
  <c r="N27" i="6"/>
  <c r="M28" i="6"/>
  <c r="N28" i="6"/>
  <c r="M29" i="6"/>
  <c r="N29" i="6"/>
  <c r="M30" i="6"/>
  <c r="N30" i="6"/>
  <c r="M31" i="6"/>
  <c r="N31" i="6"/>
  <c r="M32" i="6"/>
  <c r="N32" i="6"/>
  <c r="M33" i="6"/>
  <c r="N33" i="6"/>
  <c r="O34" i="7"/>
  <c r="C39" i="37" s="1"/>
  <c r="M34" i="6"/>
  <c r="N34" i="6"/>
  <c r="M35" i="6"/>
  <c r="N35" i="6"/>
  <c r="M36" i="6"/>
  <c r="N36" i="6"/>
  <c r="L37" i="7" s="1"/>
  <c r="M37" i="6"/>
  <c r="N37" i="6"/>
  <c r="M38" i="6"/>
  <c r="N38" i="6"/>
  <c r="M39" i="6"/>
  <c r="N39" i="6"/>
  <c r="M40" i="6"/>
  <c r="N40" i="6"/>
  <c r="M41" i="6"/>
  <c r="N41" i="6"/>
  <c r="M42" i="6"/>
  <c r="N42" i="6"/>
  <c r="L43" i="7" s="1"/>
  <c r="M43" i="6"/>
  <c r="K44" i="7" s="1"/>
  <c r="N43" i="6"/>
  <c r="M44" i="6"/>
  <c r="N44" i="6"/>
  <c r="M45" i="6"/>
  <c r="N45" i="6"/>
  <c r="M46" i="6"/>
  <c r="N46" i="6"/>
  <c r="M47" i="6"/>
  <c r="K48" i="7" s="1"/>
  <c r="N47" i="6"/>
  <c r="M48" i="6"/>
  <c r="N48" i="6"/>
  <c r="M49" i="6"/>
  <c r="N49" i="6"/>
  <c r="M50" i="6"/>
  <c r="N50" i="6"/>
  <c r="M51" i="6"/>
  <c r="N51" i="6"/>
  <c r="M52" i="6"/>
  <c r="N52" i="6"/>
  <c r="M53" i="6"/>
  <c r="N53" i="6"/>
  <c r="M54" i="6"/>
  <c r="N54" i="6"/>
  <c r="M55" i="6"/>
  <c r="K56" i="7" s="1"/>
  <c r="N55" i="6"/>
  <c r="M56" i="6"/>
  <c r="N56" i="6"/>
  <c r="M57" i="6"/>
  <c r="N57" i="6"/>
  <c r="M58" i="6"/>
  <c r="N58" i="6"/>
  <c r="M59" i="6"/>
  <c r="N59" i="6"/>
  <c r="M60" i="6"/>
  <c r="N60" i="6"/>
  <c r="M61" i="6"/>
  <c r="N61" i="6"/>
  <c r="M62" i="6"/>
  <c r="K63" i="7" s="1"/>
  <c r="N62" i="6"/>
  <c r="M63" i="6"/>
  <c r="N63" i="6"/>
  <c r="L64" i="7" s="1"/>
  <c r="M64" i="6"/>
  <c r="N64" i="6"/>
  <c r="M65" i="6"/>
  <c r="N65" i="6"/>
  <c r="M66" i="6"/>
  <c r="N66" i="6"/>
  <c r="M67" i="6"/>
  <c r="N67" i="6"/>
  <c r="M68" i="6"/>
  <c r="N68" i="6"/>
  <c r="M69" i="6"/>
  <c r="N69" i="6"/>
  <c r="M70" i="6"/>
  <c r="N70" i="6"/>
  <c r="M71" i="6"/>
  <c r="N71" i="6"/>
  <c r="M72" i="6"/>
  <c r="N72" i="6"/>
  <c r="M73" i="6"/>
  <c r="N73" i="6"/>
  <c r="M74" i="6"/>
  <c r="K75" i="7" s="1"/>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N88" i="6"/>
  <c r="L89" i="7" s="1"/>
  <c r="M89" i="6"/>
  <c r="N89" i="6"/>
  <c r="M90" i="6"/>
  <c r="N90" i="6"/>
  <c r="M91" i="6"/>
  <c r="K92" i="7" s="1"/>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Y4" i="5"/>
  <c r="AA4" i="5"/>
  <c r="AD4" i="5"/>
  <c r="E58" i="4"/>
  <c r="E59" i="4"/>
  <c r="E55" i="4"/>
  <c r="F75" i="28" s="1"/>
  <c r="C94" i="8"/>
  <c r="D94" i="8"/>
  <c r="E94" i="8"/>
  <c r="F94" i="8"/>
  <c r="G94" i="8"/>
  <c r="C95" i="8"/>
  <c r="D95" i="8"/>
  <c r="E95" i="8"/>
  <c r="F95" i="8"/>
  <c r="G95" i="8"/>
  <c r="C96" i="8"/>
  <c r="D96" i="8"/>
  <c r="E96" i="8"/>
  <c r="F96" i="8"/>
  <c r="G96" i="8"/>
  <c r="C97" i="8"/>
  <c r="D97" i="8"/>
  <c r="E97" i="8"/>
  <c r="F97" i="8"/>
  <c r="G97" i="8"/>
  <c r="C98" i="8"/>
  <c r="D98" i="8"/>
  <c r="E98" i="8"/>
  <c r="F98" i="8"/>
  <c r="G98" i="8"/>
  <c r="B14" i="7"/>
  <c r="O19" i="36"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s="1"/>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E83" i="6"/>
  <c r="J17" i="6"/>
  <c r="K13" i="18"/>
  <c r="H76" i="6"/>
  <c r="J46" i="6"/>
  <c r="E70" i="6"/>
  <c r="E29" i="6"/>
  <c r="E18" i="6"/>
  <c r="E43" i="6"/>
  <c r="F43" i="6"/>
  <c r="H43" i="6"/>
  <c r="J43" i="6"/>
  <c r="K43" i="6"/>
  <c r="L43" i="6"/>
  <c r="E44" i="6"/>
  <c r="E35" i="6"/>
  <c r="E34" i="6"/>
  <c r="E37" i="6"/>
  <c r="E28" i="6"/>
  <c r="E20" i="6"/>
  <c r="E58" i="6"/>
  <c r="J41" i="6"/>
  <c r="E67" i="6"/>
  <c r="E23" i="6"/>
  <c r="J80" i="6"/>
  <c r="H81" i="7" s="1"/>
  <c r="E63" i="6"/>
  <c r="F63" i="6"/>
  <c r="H63" i="6"/>
  <c r="J63" i="6"/>
  <c r="K63" i="6"/>
  <c r="L63" i="6"/>
  <c r="J53" i="6"/>
  <c r="E46" i="6"/>
  <c r="L65" i="6"/>
  <c r="E82" i="6"/>
  <c r="E64" i="6"/>
  <c r="E76" i="6"/>
  <c r="E60" i="6"/>
  <c r="L13" i="6"/>
  <c r="J67" i="6"/>
  <c r="E55" i="6"/>
  <c r="E36" i="6"/>
  <c r="E21" i="6"/>
  <c r="K51" i="6"/>
  <c r="E54" i="6"/>
  <c r="E13" i="6"/>
  <c r="E66" i="6"/>
  <c r="E79" i="6"/>
  <c r="F79" i="6"/>
  <c r="H79" i="6"/>
  <c r="J79" i="6"/>
  <c r="K79" i="6"/>
  <c r="L79" i="6"/>
  <c r="J42" i="6"/>
  <c r="E88" i="6"/>
  <c r="J22" i="6"/>
  <c r="J92" i="6"/>
  <c r="E87" i="6"/>
  <c r="E51" i="6"/>
  <c r="E33" i="6"/>
  <c r="J82" i="6"/>
  <c r="E45" i="6"/>
  <c r="E27" i="6"/>
  <c r="E74" i="6"/>
  <c r="E57" i="6"/>
  <c r="L89" i="6"/>
  <c r="K38" i="6"/>
  <c r="K28" i="6"/>
  <c r="L38" i="6"/>
  <c r="E38" i="6"/>
  <c r="F38" i="6"/>
  <c r="H38" i="6"/>
  <c r="J38" i="6"/>
  <c r="H39" i="7" s="1"/>
  <c r="C44" i="33" s="1"/>
  <c r="K17" i="6"/>
  <c r="F91" i="6"/>
  <c r="D92" i="7" s="1"/>
  <c r="K42" i="6"/>
  <c r="L93" i="6"/>
  <c r="L54" i="6"/>
  <c r="J55" i="7" s="1"/>
  <c r="K23" i="6"/>
  <c r="K88" i="6"/>
  <c r="I89" i="7" s="1"/>
  <c r="L40" i="6"/>
  <c r="L24" i="6"/>
  <c r="L42" i="6"/>
  <c r="K65" i="6"/>
  <c r="F18" i="6"/>
  <c r="K26" i="6"/>
  <c r="L34" i="6"/>
  <c r="F41" i="6"/>
  <c r="F93" i="6"/>
  <c r="O23" i="7"/>
  <c r="F20" i="6"/>
  <c r="L71" i="6"/>
  <c r="L55" i="6"/>
  <c r="L25" i="6"/>
  <c r="K22" i="6"/>
  <c r="E22" i="6"/>
  <c r="F22" i="6"/>
  <c r="H22" i="6"/>
  <c r="L22" i="6"/>
  <c r="F92" i="6"/>
  <c r="K47" i="6"/>
  <c r="F26" i="6"/>
  <c r="L17" i="6"/>
  <c r="L75" i="6"/>
  <c r="F77" i="6"/>
  <c r="L52" i="6"/>
  <c r="L57" i="6"/>
  <c r="L70" i="6"/>
  <c r="L72" i="6"/>
  <c r="K25" i="6"/>
  <c r="K72" i="6"/>
  <c r="E72" i="6"/>
  <c r="F72" i="6"/>
  <c r="D73" i="7" s="1"/>
  <c r="C78" i="35" s="1"/>
  <c r="H72" i="6"/>
  <c r="J72" i="6"/>
  <c r="K46" i="6"/>
  <c r="F53" i="6"/>
  <c r="L86" i="6"/>
  <c r="K92" i="6"/>
  <c r="F59" i="6"/>
  <c r="K48" i="6"/>
  <c r="I49" i="7" s="1"/>
  <c r="L46" i="6"/>
  <c r="O68" i="7"/>
  <c r="F19" i="6"/>
  <c r="L68" i="6"/>
  <c r="L39" i="6"/>
  <c r="L29" i="6"/>
  <c r="J30" i="7" s="1"/>
  <c r="K77" i="6"/>
  <c r="K55" i="6"/>
  <c r="K81" i="6"/>
  <c r="K59" i="6"/>
  <c r="K74" i="6"/>
  <c r="E71" i="7"/>
  <c r="P76" i="35" s="1"/>
  <c r="F86" i="6"/>
  <c r="H14" i="6"/>
  <c r="K68" i="6"/>
  <c r="L31" i="6"/>
  <c r="L59" i="6"/>
  <c r="L83" i="6"/>
  <c r="H86" i="6"/>
  <c r="H26" i="6"/>
  <c r="L18" i="6"/>
  <c r="L80" i="6"/>
  <c r="J81" i="7" s="1"/>
  <c r="L81" i="6"/>
  <c r="L44" i="6"/>
  <c r="L82" i="6"/>
  <c r="L45" i="6"/>
  <c r="L78" i="6"/>
  <c r="K53" i="6"/>
  <c r="I54" i="7" s="1"/>
  <c r="K87" i="6"/>
  <c r="K33" i="6"/>
  <c r="K78" i="6"/>
  <c r="K19" i="6"/>
  <c r="K75" i="6"/>
  <c r="K52" i="6"/>
  <c r="K18" i="6"/>
  <c r="I19" i="7" s="1"/>
  <c r="L23" i="6"/>
  <c r="H67" i="6"/>
  <c r="H80" i="6"/>
  <c r="F81" i="7" s="1"/>
  <c r="H71" i="6"/>
  <c r="H53" i="6"/>
  <c r="K36" i="6"/>
  <c r="K70" i="6"/>
  <c r="L87" i="6"/>
  <c r="H36" i="6"/>
  <c r="F37" i="7" s="1"/>
  <c r="P42" i="32" s="1"/>
  <c r="H48" i="6"/>
  <c r="L26" i="6"/>
  <c r="L27" i="6"/>
  <c r="L20" i="6"/>
  <c r="L49" i="6"/>
  <c r="L16" i="6"/>
  <c r="J17" i="7" s="1"/>
  <c r="L50" i="6"/>
  <c r="L90" i="6"/>
  <c r="K34" i="6"/>
  <c r="K45" i="6"/>
  <c r="I46" i="7" s="1"/>
  <c r="K84" i="6"/>
  <c r="I85" i="7" s="1"/>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J92" i="7" s="1"/>
  <c r="L47" i="6"/>
  <c r="J48" i="7" s="1"/>
  <c r="L74" i="6"/>
  <c r="L67" i="6"/>
  <c r="J68" i="7" s="1"/>
  <c r="L56" i="6"/>
  <c r="L64" i="6"/>
  <c r="L73" i="6"/>
  <c r="L85" i="6"/>
  <c r="K37" i="6"/>
  <c r="K29" i="6"/>
  <c r="K32" i="6"/>
  <c r="I33" i="7" s="1"/>
  <c r="K44" i="6"/>
  <c r="K24" i="6"/>
  <c r="K80" i="6"/>
  <c r="K67" i="6"/>
  <c r="K35" i="6"/>
  <c r="K40" i="6"/>
  <c r="K86" i="6"/>
  <c r="K73" i="6"/>
  <c r="K41" i="6"/>
  <c r="K56" i="6"/>
  <c r="K71" i="6"/>
  <c r="K21" i="6"/>
  <c r="K90" i="6"/>
  <c r="K66" i="6"/>
  <c r="K76" i="6"/>
  <c r="I77" i="7" s="1"/>
  <c r="K93" i="6"/>
  <c r="K61" i="6"/>
  <c r="K82" i="6"/>
  <c r="I83" i="7" s="1"/>
  <c r="K62" i="6"/>
  <c r="K20" i="6"/>
  <c r="K58" i="6"/>
  <c r="L15" i="6"/>
  <c r="J16" i="7" s="1"/>
  <c r="L36" i="6"/>
  <c r="L61" i="6"/>
  <c r="L77" i="6"/>
  <c r="J78" i="7" s="1"/>
  <c r="F83" i="6"/>
  <c r="F57" i="6"/>
  <c r="F23" i="6"/>
  <c r="D24" i="7" s="1"/>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C54" i="7" s="1"/>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H50" i="7" s="1"/>
  <c r="J37" i="6"/>
  <c r="J24" i="6"/>
  <c r="J85" i="6"/>
  <c r="J21" i="6"/>
  <c r="J58" i="6"/>
  <c r="J84" i="6"/>
  <c r="J75" i="6"/>
  <c r="H76" i="7" s="1"/>
  <c r="P81" i="33" s="1"/>
  <c r="J55" i="6"/>
  <c r="J29" i="6"/>
  <c r="J16" i="6"/>
  <c r="H17" i="7" s="1"/>
  <c r="P22" i="33" s="1"/>
  <c r="J47" i="6"/>
  <c r="H48" i="7" s="1"/>
  <c r="J68" i="6"/>
  <c r="J14" i="6"/>
  <c r="J87" i="6"/>
  <c r="J93" i="6"/>
  <c r="J39" i="6"/>
  <c r="J70" i="6"/>
  <c r="J51" i="6"/>
  <c r="J35" i="6"/>
  <c r="J13" i="6"/>
  <c r="J45" i="6"/>
  <c r="J77" i="6"/>
  <c r="H46" i="6"/>
  <c r="H52" i="6"/>
  <c r="H20" i="6"/>
  <c r="H84" i="6"/>
  <c r="J65" i="6"/>
  <c r="H27" i="6"/>
  <c r="F28" i="7" s="1"/>
  <c r="J56" i="6"/>
  <c r="H74" i="6"/>
  <c r="J20" i="6"/>
  <c r="H21" i="7" s="1"/>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H18" i="6"/>
  <c r="H82" i="6"/>
  <c r="H42" i="6"/>
  <c r="H13" i="6"/>
  <c r="H73" i="6"/>
  <c r="H83" i="6"/>
  <c r="H57" i="6"/>
  <c r="H50" i="6"/>
  <c r="H62" i="6"/>
  <c r="H88" i="6"/>
  <c r="H40" i="6"/>
  <c r="H93" i="6"/>
  <c r="H70" i="6"/>
  <c r="H29" i="6"/>
  <c r="H64" i="6"/>
  <c r="F65" i="7" s="1"/>
  <c r="P70" i="32" s="1"/>
  <c r="H65" i="6"/>
  <c r="J33" i="6"/>
  <c r="J61" i="6"/>
  <c r="J90" i="6"/>
  <c r="H81" i="6"/>
  <c r="H21" i="6"/>
  <c r="H92" i="6"/>
  <c r="H30" i="6"/>
  <c r="H31" i="6"/>
  <c r="J32" i="6"/>
  <c r="H47" i="6"/>
  <c r="H34" i="6"/>
  <c r="H41" i="6"/>
  <c r="H55" i="6"/>
  <c r="F66" i="6"/>
  <c r="F64" i="6"/>
  <c r="F81" i="6"/>
  <c r="F45" i="6"/>
  <c r="F70" i="6"/>
  <c r="D71" i="7" s="1"/>
  <c r="P76" i="31" s="1"/>
  <c r="F56" i="6"/>
  <c r="D57" i="7" s="1"/>
  <c r="P62" i="31" s="1"/>
  <c r="F74" i="6"/>
  <c r="F88" i="6"/>
  <c r="D89" i="7" s="1"/>
  <c r="C94" i="35" s="1"/>
  <c r="F47" i="6"/>
  <c r="D48" i="7" s="1"/>
  <c r="C53" i="35" s="1"/>
  <c r="F14" i="6"/>
  <c r="F71" i="6"/>
  <c r="F44" i="6"/>
  <c r="F16" i="6"/>
  <c r="F65" i="6"/>
  <c r="F42" i="6"/>
  <c r="F85" i="6"/>
  <c r="F52" i="6"/>
  <c r="F17" i="6"/>
  <c r="F80" i="6"/>
  <c r="D81" i="7" s="1"/>
  <c r="C86" i="31" s="1"/>
  <c r="F36" i="6"/>
  <c r="F40" i="6"/>
  <c r="F25" i="6"/>
  <c r="D26" i="7" s="1"/>
  <c r="C31" i="31" s="1"/>
  <c r="F76" i="6"/>
  <c r="E19" i="6"/>
  <c r="E56" i="6"/>
  <c r="C57" i="7" s="1"/>
  <c r="E24" i="6"/>
  <c r="E40" i="6"/>
  <c r="E49" i="6"/>
  <c r="E32" i="6"/>
  <c r="C33" i="7" s="1"/>
  <c r="E31" i="6"/>
  <c r="E71" i="6"/>
  <c r="E92" i="6"/>
  <c r="H69" i="6"/>
  <c r="J89" i="6"/>
  <c r="J48" i="6"/>
  <c r="J23" i="6"/>
  <c r="J81" i="6"/>
  <c r="J69" i="6"/>
  <c r="J36" i="6"/>
  <c r="O81" i="7"/>
  <c r="C86" i="37" s="1"/>
  <c r="O56" i="7"/>
  <c r="C61" i="37" s="1"/>
  <c r="L45" i="7"/>
  <c r="O43" i="7"/>
  <c r="P48" i="37" s="1"/>
  <c r="F70" i="28"/>
  <c r="F47" i="28"/>
  <c r="F49" i="28"/>
  <c r="F21" i="28"/>
  <c r="F58" i="28"/>
  <c r="F64" i="28"/>
  <c r="F38" i="28"/>
  <c r="F92" i="28"/>
  <c r="F81" i="28"/>
  <c r="F79" i="28"/>
  <c r="F66" i="28"/>
  <c r="F19" i="28"/>
  <c r="F40" i="28"/>
  <c r="F62" i="28"/>
  <c r="F14" i="28"/>
  <c r="F45" i="28"/>
  <c r="F73" i="28"/>
  <c r="F24" i="28"/>
  <c r="F16" i="28"/>
  <c r="W13" i="18"/>
  <c r="K7" i="18"/>
  <c r="W7" i="18"/>
  <c r="F60" i="28"/>
  <c r="K7" i="31"/>
  <c r="W7" i="31"/>
  <c r="K13" i="31"/>
  <c r="W13" i="31"/>
  <c r="K7" i="32"/>
  <c r="W7" i="32"/>
  <c r="K13" i="32"/>
  <c r="W13" i="32"/>
  <c r="K7" i="33"/>
  <c r="K13" i="33"/>
  <c r="E46" i="7"/>
  <c r="P51" i="35" s="1"/>
  <c r="O46" i="4"/>
  <c r="K7" i="34"/>
  <c r="W7" i="34"/>
  <c r="K13" i="34"/>
  <c r="W13" i="34"/>
  <c r="K7" i="35"/>
  <c r="K13" i="35"/>
  <c r="H73" i="7"/>
  <c r="C78" i="33" s="1"/>
  <c r="L17" i="7"/>
  <c r="O24" i="7"/>
  <c r="P29" i="37" s="1"/>
  <c r="O52" i="7"/>
  <c r="C57" i="37" s="1"/>
  <c r="O26" i="7"/>
  <c r="C31" i="37" s="1"/>
  <c r="L93" i="7"/>
  <c r="L77" i="7"/>
  <c r="L30" i="7"/>
  <c r="K89" i="7"/>
  <c r="O89" i="7"/>
  <c r="P94" i="37" s="1"/>
  <c r="D79" i="7"/>
  <c r="C84" i="31" s="1"/>
  <c r="O79" i="7"/>
  <c r="C84" i="37" s="1"/>
  <c r="O46" i="7"/>
  <c r="C51" i="37" s="1"/>
  <c r="O21" i="7"/>
  <c r="C26" i="37" s="1"/>
  <c r="F57" i="7"/>
  <c r="C62" i="32" s="1"/>
  <c r="F35" i="7"/>
  <c r="C40" i="32" s="1"/>
  <c r="H35" i="7"/>
  <c r="P40" i="33" s="1"/>
  <c r="O28" i="7"/>
  <c r="P33" i="37" s="1"/>
  <c r="O74" i="7"/>
  <c r="O45" i="7"/>
  <c r="G92" i="7"/>
  <c r="P97" i="34" s="1"/>
  <c r="O92" i="7"/>
  <c r="P97" i="37" s="1"/>
  <c r="L49" i="7"/>
  <c r="W13" i="35"/>
  <c r="W7" i="36"/>
  <c r="W13" i="36"/>
  <c r="W7" i="37"/>
  <c r="W13" i="37"/>
  <c r="K7" i="36"/>
  <c r="K13" i="36"/>
  <c r="C94" i="37"/>
  <c r="P61" i="37"/>
  <c r="P22" i="40"/>
  <c r="C22" i="40"/>
  <c r="P24" i="40"/>
  <c r="C24" i="40"/>
  <c r="P27" i="40"/>
  <c r="C27" i="40"/>
  <c r="P29" i="40"/>
  <c r="C29" i="40"/>
  <c r="P31" i="40"/>
  <c r="C31" i="40"/>
  <c r="P33" i="40"/>
  <c r="C33" i="40"/>
  <c r="P35" i="40"/>
  <c r="C35" i="40"/>
  <c r="P37" i="40"/>
  <c r="C37" i="40"/>
  <c r="P41" i="40"/>
  <c r="C41" i="40"/>
  <c r="P43" i="40"/>
  <c r="C43" i="40"/>
  <c r="P45" i="40"/>
  <c r="C45" i="40"/>
  <c r="P47" i="40"/>
  <c r="C47" i="40"/>
  <c r="P49" i="40"/>
  <c r="C49" i="40"/>
  <c r="P51" i="40"/>
  <c r="C51" i="40"/>
  <c r="P53" i="40"/>
  <c r="C53" i="40"/>
  <c r="P57" i="40"/>
  <c r="C57" i="40"/>
  <c r="P60" i="40"/>
  <c r="C60" i="40"/>
  <c r="P64" i="40"/>
  <c r="C64" i="40"/>
  <c r="P68" i="40"/>
  <c r="C68" i="40"/>
  <c r="P72" i="40"/>
  <c r="C72" i="40"/>
  <c r="P76" i="40"/>
  <c r="C76" i="40"/>
  <c r="P78" i="40"/>
  <c r="C78" i="40"/>
  <c r="P80" i="40"/>
  <c r="C80" i="40"/>
  <c r="P82" i="40"/>
  <c r="C82" i="40"/>
  <c r="P84" i="40"/>
  <c r="C84" i="40"/>
  <c r="P86" i="40"/>
  <c r="C86" i="40"/>
  <c r="P88" i="40"/>
  <c r="C88" i="40"/>
  <c r="P93" i="40"/>
  <c r="C93" i="40"/>
  <c r="P95" i="40"/>
  <c r="C95" i="40"/>
  <c r="P97" i="40"/>
  <c r="C97" i="40"/>
  <c r="P99" i="40"/>
  <c r="C99" i="40"/>
  <c r="P57" i="37"/>
  <c r="P19" i="40"/>
  <c r="C19" i="40"/>
  <c r="P21" i="40"/>
  <c r="C21" i="40"/>
  <c r="P25" i="40"/>
  <c r="C25" i="40"/>
  <c r="P28" i="40"/>
  <c r="C28" i="40"/>
  <c r="P30" i="40"/>
  <c r="C30" i="40"/>
  <c r="P32" i="40"/>
  <c r="C32" i="40"/>
  <c r="P34" i="40"/>
  <c r="C34" i="40"/>
  <c r="P36" i="40"/>
  <c r="C36" i="40"/>
  <c r="P38" i="40"/>
  <c r="C38" i="40"/>
  <c r="P40" i="40"/>
  <c r="C40" i="40"/>
  <c r="P44" i="40"/>
  <c r="C44" i="40"/>
  <c r="P46" i="40"/>
  <c r="C46" i="40"/>
  <c r="P48" i="40"/>
  <c r="C48" i="40"/>
  <c r="P50" i="40"/>
  <c r="C50" i="40"/>
  <c r="P52" i="40"/>
  <c r="C52" i="40"/>
  <c r="P54" i="40"/>
  <c r="C54" i="40"/>
  <c r="P56" i="40"/>
  <c r="C56" i="40"/>
  <c r="P59" i="40"/>
  <c r="C59" i="40"/>
  <c r="P61" i="40"/>
  <c r="C61" i="40"/>
  <c r="P63" i="40"/>
  <c r="C63" i="40"/>
  <c r="P65" i="40"/>
  <c r="C65" i="40"/>
  <c r="P67" i="40"/>
  <c r="C67" i="40"/>
  <c r="P69" i="40"/>
  <c r="C69" i="40"/>
  <c r="C71" i="40"/>
  <c r="P73" i="40"/>
  <c r="C73" i="40"/>
  <c r="P75" i="40"/>
  <c r="C75" i="40"/>
  <c r="P77" i="40"/>
  <c r="C77" i="40"/>
  <c r="P79" i="40"/>
  <c r="C79" i="40"/>
  <c r="P81" i="40"/>
  <c r="C81" i="40"/>
  <c r="P83" i="40"/>
  <c r="C83" i="40"/>
  <c r="P85" i="40"/>
  <c r="C85" i="40"/>
  <c r="C87" i="40"/>
  <c r="P89" i="40"/>
  <c r="C89" i="40"/>
  <c r="P91" i="40"/>
  <c r="C91" i="40"/>
  <c r="P92" i="40"/>
  <c r="C92" i="40"/>
  <c r="P94" i="40"/>
  <c r="C94" i="40"/>
  <c r="P96" i="40"/>
  <c r="C96" i="40"/>
  <c r="P98" i="40"/>
  <c r="C98" i="40"/>
  <c r="W6" i="37"/>
  <c r="D10" i="39"/>
  <c r="F12" i="39"/>
  <c r="R16" i="4"/>
  <c r="O17" i="4"/>
  <c r="K6" i="32" s="1"/>
  <c r="W8" i="34"/>
  <c r="O19" i="32"/>
  <c r="O19" i="40"/>
  <c r="W6" i="36"/>
  <c r="W8" i="35"/>
  <c r="R15" i="4"/>
  <c r="F10" i="39" s="1"/>
  <c r="K8" i="33"/>
  <c r="K8" i="37"/>
  <c r="K12" i="37" s="1"/>
  <c r="W8" i="37"/>
  <c r="W10" i="35"/>
  <c r="K12" i="34"/>
  <c r="K9" i="34"/>
  <c r="K12" i="35"/>
  <c r="K9" i="37"/>
  <c r="K10" i="37"/>
  <c r="W10" i="37"/>
  <c r="W12" i="37"/>
  <c r="W9" i="37"/>
  <c r="C42" i="32" l="1"/>
  <c r="B19" i="31"/>
  <c r="B19" i="37"/>
  <c r="P51" i="37"/>
  <c r="C97" i="37"/>
  <c r="P79" i="37"/>
  <c r="C79" i="37"/>
  <c r="W6" i="18"/>
  <c r="B19" i="36"/>
  <c r="B19" i="33"/>
  <c r="C40" i="33"/>
  <c r="O19" i="33"/>
  <c r="B19" i="35"/>
  <c r="F36" i="28"/>
  <c r="F55" i="28"/>
  <c r="F15" i="28"/>
  <c r="F29" i="28"/>
  <c r="F41" i="28"/>
  <c r="F31" i="28"/>
  <c r="F65" i="28"/>
  <c r="F22" i="28"/>
  <c r="F27" i="28"/>
  <c r="B19" i="32"/>
  <c r="AH24" i="5"/>
  <c r="G56" i="7"/>
  <c r="P61" i="34" s="1"/>
  <c r="I56" i="7"/>
  <c r="K73" i="7"/>
  <c r="O73" i="7"/>
  <c r="E79" i="7"/>
  <c r="P84" i="35" s="1"/>
  <c r="L79" i="7"/>
  <c r="K65" i="7"/>
  <c r="O65" i="7"/>
  <c r="P70" i="37" s="1"/>
  <c r="I75" i="7"/>
  <c r="H75" i="7"/>
  <c r="C80" i="33" s="1"/>
  <c r="C75" i="7"/>
  <c r="C80" i="18" s="1"/>
  <c r="L33" i="7"/>
  <c r="F33" i="7"/>
  <c r="C38" i="34" s="1"/>
  <c r="H74" i="7"/>
  <c r="P79" i="33" s="1"/>
  <c r="G74" i="7"/>
  <c r="P79" i="34" s="1"/>
  <c r="L74" i="7"/>
  <c r="F48" i="7"/>
  <c r="O48" i="7"/>
  <c r="C53" i="37" s="1"/>
  <c r="G48" i="7"/>
  <c r="P53" i="34" s="1"/>
  <c r="G62" i="7"/>
  <c r="P67" i="34" s="1"/>
  <c r="E62" i="7"/>
  <c r="P67" i="35" s="1"/>
  <c r="O62" i="7"/>
  <c r="C67" i="37" s="1"/>
  <c r="I57" i="7"/>
  <c r="G57" i="7"/>
  <c r="P62" i="34" s="1"/>
  <c r="L57" i="7"/>
  <c r="H30" i="7"/>
  <c r="P35" i="33" s="1"/>
  <c r="F30" i="7"/>
  <c r="P35" i="32" s="1"/>
  <c r="E30" i="7"/>
  <c r="P35" i="35" s="1"/>
  <c r="C30" i="7"/>
  <c r="P35" i="18" s="1"/>
  <c r="I30" i="7"/>
  <c r="O54" i="7"/>
  <c r="C59" i="37" s="1"/>
  <c r="E54" i="7"/>
  <c r="P59" i="35" s="1"/>
  <c r="C97" i="35"/>
  <c r="P97" i="31"/>
  <c r="P20" i="40"/>
  <c r="C20" i="40"/>
  <c r="P62" i="40"/>
  <c r="C62" i="40"/>
  <c r="S29" i="8"/>
  <c r="S45" i="8"/>
  <c r="S61" i="8"/>
  <c r="N67" i="8"/>
  <c r="S77" i="8"/>
  <c r="S93" i="8"/>
  <c r="S35" i="8"/>
  <c r="C42" i="40"/>
  <c r="C90" i="40"/>
  <c r="C29" i="7"/>
  <c r="C34" i="18" s="1"/>
  <c r="F29" i="7"/>
  <c r="P34" i="32" s="1"/>
  <c r="I29" i="7"/>
  <c r="G72" i="7"/>
  <c r="P77" i="34" s="1"/>
  <c r="L72" i="7"/>
  <c r="F83" i="7"/>
  <c r="C88" i="34" s="1"/>
  <c r="C83" i="7"/>
  <c r="C88" i="18" s="1"/>
  <c r="E78" i="7"/>
  <c r="P83" i="35" s="1"/>
  <c r="D78" i="7"/>
  <c r="C83" i="35" s="1"/>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G82" i="7"/>
  <c r="P87" i="34" s="1"/>
  <c r="K82" i="7"/>
  <c r="H58" i="7"/>
  <c r="P63" i="33" s="1"/>
  <c r="P66" i="40"/>
  <c r="C66" i="40"/>
  <c r="B15" i="7"/>
  <c r="B20" i="37" s="1"/>
  <c r="O19" i="35"/>
  <c r="O19" i="37"/>
  <c r="O19" i="31"/>
  <c r="O19" i="34"/>
  <c r="C58" i="40"/>
  <c r="C26" i="40"/>
  <c r="C23" i="40"/>
  <c r="C74" i="40"/>
  <c r="C55" i="40"/>
  <c r="C39" i="40"/>
  <c r="AH15" i="5"/>
  <c r="I47" i="7"/>
  <c r="K47" i="7"/>
  <c r="B19" i="40"/>
  <c r="B19" i="18"/>
  <c r="B19" i="34"/>
  <c r="F59" i="28"/>
  <c r="F83" i="28"/>
  <c r="F26" i="28"/>
  <c r="F52" i="28"/>
  <c r="F76" i="28"/>
  <c r="F87" i="28"/>
  <c r="F84" i="28"/>
  <c r="F43" i="28"/>
  <c r="F71" i="28"/>
  <c r="C47" i="7"/>
  <c r="P52" i="18" s="1"/>
  <c r="O19" i="18"/>
  <c r="AH16" i="5"/>
  <c r="AH19" i="5"/>
  <c r="R81" i="8"/>
  <c r="E82" i="33" s="1"/>
  <c r="L65" i="7"/>
  <c r="E59" i="7"/>
  <c r="P64" i="35" s="1"/>
  <c r="L56" i="7"/>
  <c r="L54" i="7"/>
  <c r="L48" i="7"/>
  <c r="K33" i="7"/>
  <c r="P70" i="40"/>
  <c r="C70" i="40"/>
  <c r="S21" i="8"/>
  <c r="S37" i="8"/>
  <c r="S53" i="8"/>
  <c r="S69" i="8"/>
  <c r="S85" i="8"/>
  <c r="E24" i="7"/>
  <c r="P29" i="35" s="1"/>
  <c r="E48" i="7"/>
  <c r="P53" i="35" s="1"/>
  <c r="S18" i="8"/>
  <c r="S26" i="8"/>
  <c r="S34" i="8"/>
  <c r="S42" i="8"/>
  <c r="S50" i="8"/>
  <c r="S58" i="8"/>
  <c r="S66" i="8"/>
  <c r="S74" i="8"/>
  <c r="S82" i="8"/>
  <c r="I25" i="7"/>
  <c r="L24" i="7"/>
  <c r="L86" i="7"/>
  <c r="I27" i="7"/>
  <c r="F40" i="7"/>
  <c r="C45" i="32" s="1"/>
  <c r="I50" i="7"/>
  <c r="F80" i="7"/>
  <c r="C85" i="34" s="1"/>
  <c r="G81" i="7"/>
  <c r="P86" i="34" s="1"/>
  <c r="S24" i="8"/>
  <c r="S32" i="8"/>
  <c r="S40" i="8"/>
  <c r="S48" i="8"/>
  <c r="S56" i="8"/>
  <c r="S64" i="8"/>
  <c r="S72" i="8"/>
  <c r="S80" i="8"/>
  <c r="S92" i="8"/>
  <c r="H56" i="7"/>
  <c r="P61" i="33" s="1"/>
  <c r="C74" i="7"/>
  <c r="P79" i="18" s="1"/>
  <c r="C62" i="7"/>
  <c r="P67" i="18" s="1"/>
  <c r="C43" i="7"/>
  <c r="C48" i="18" s="1"/>
  <c r="J65" i="7"/>
  <c r="C46" i="7"/>
  <c r="C51" i="18" s="1"/>
  <c r="F36" i="7"/>
  <c r="P41" i="32" s="1"/>
  <c r="H96" i="8"/>
  <c r="H20" i="8"/>
  <c r="L81" i="7"/>
  <c r="S90" i="8"/>
  <c r="S98" i="8"/>
  <c r="G89" i="7"/>
  <c r="P94" i="34" s="1"/>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C83" i="34" s="1"/>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65" i="33" s="1"/>
  <c r="C26" i="7"/>
  <c r="P31" i="18" s="1"/>
  <c r="D29" i="7"/>
  <c r="C34" i="35" s="1"/>
  <c r="J24" i="7"/>
  <c r="J83" i="7"/>
  <c r="J23" i="7"/>
  <c r="I23" i="7"/>
  <c r="C24" i="7"/>
  <c r="P29" i="18" s="1"/>
  <c r="C21" i="7"/>
  <c r="C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C77" i="33" s="1"/>
  <c r="K23" i="7"/>
  <c r="D39" i="7"/>
  <c r="C44" i="31" s="1"/>
  <c r="O71" i="7"/>
  <c r="P76" i="37" s="1"/>
  <c r="H26" i="7"/>
  <c r="P31" i="33" s="1"/>
  <c r="C68" i="7"/>
  <c r="P73" i="18" s="1"/>
  <c r="O47" i="7"/>
  <c r="O40" i="7"/>
  <c r="P45" i="37" s="1"/>
  <c r="O78" i="7"/>
  <c r="I63" i="7"/>
  <c r="J63" i="7"/>
  <c r="D63" i="7"/>
  <c r="C68" i="35" s="1"/>
  <c r="C73" i="7"/>
  <c r="P78" i="18" s="1"/>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67" i="37"/>
  <c r="C86" i="33"/>
  <c r="P86" i="33"/>
  <c r="H85" i="7"/>
  <c r="P90" i="33" s="1"/>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P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C55" i="35" s="1"/>
  <c r="D30" i="7"/>
  <c r="P35" i="31" s="1"/>
  <c r="J40" i="7"/>
  <c r="E63" i="7"/>
  <c r="P68" i="35" s="1"/>
  <c r="O63" i="7"/>
  <c r="P68" i="37" s="1"/>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50" i="33" s="1"/>
  <c r="C79" i="7"/>
  <c r="C84" i="18" s="1"/>
  <c r="J36" i="7"/>
  <c r="I21" i="7"/>
  <c r="I74" i="7"/>
  <c r="I68" i="7"/>
  <c r="D52" i="7"/>
  <c r="C57" i="31" s="1"/>
  <c r="D47" i="7"/>
  <c r="C52" i="35" s="1"/>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96" i="31"/>
  <c r="E32" i="36"/>
  <c r="R98" i="8"/>
  <c r="E99" i="37" s="1"/>
  <c r="R26" i="8"/>
  <c r="E27" i="34" s="1"/>
  <c r="H30" i="8"/>
  <c r="R37" i="8"/>
  <c r="E38" i="40" s="1"/>
  <c r="Q82" i="36"/>
  <c r="R82" i="36" s="1"/>
  <c r="R97" i="8"/>
  <c r="R19" i="8"/>
  <c r="E20" i="31" s="1"/>
  <c r="H23" i="8"/>
  <c r="R68" i="8"/>
  <c r="E69" i="36" s="1"/>
  <c r="R83" i="8"/>
  <c r="E84" i="31" s="1"/>
  <c r="H91" i="8"/>
  <c r="R18" i="8"/>
  <c r="E19" i="35" s="1"/>
  <c r="H39" i="8"/>
  <c r="H41" i="8"/>
  <c r="R51" i="8"/>
  <c r="E52" i="37" s="1"/>
  <c r="H56" i="8"/>
  <c r="R63" i="8"/>
  <c r="E64" i="36" s="1"/>
  <c r="R65" i="8"/>
  <c r="Q66" i="32" s="1"/>
  <c r="R67" i="8"/>
  <c r="E68" i="34" s="1"/>
  <c r="H69" i="8"/>
  <c r="R71" i="8"/>
  <c r="Q72" i="33" s="1"/>
  <c r="H73" i="8"/>
  <c r="R75" i="8"/>
  <c r="E76" i="18"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E82" i="18"/>
  <c r="Q82" i="33"/>
  <c r="E82" i="34"/>
  <c r="Q82" i="37"/>
  <c r="Q82" i="32"/>
  <c r="Q20" i="31"/>
  <c r="E82" i="32"/>
  <c r="H77" i="8"/>
  <c r="R77" i="8"/>
  <c r="R93" i="8"/>
  <c r="Q94" i="35" s="1"/>
  <c r="H93" i="8"/>
  <c r="Q82" i="34"/>
  <c r="E82" i="37"/>
  <c r="R39" i="8"/>
  <c r="H98" i="8"/>
  <c r="H22" i="8"/>
  <c r="R29" i="8"/>
  <c r="E30" i="36" s="1"/>
  <c r="H43" i="8"/>
  <c r="H47" i="8"/>
  <c r="H54" i="8"/>
  <c r="R61" i="8"/>
  <c r="H65" i="8"/>
  <c r="H68" i="8"/>
  <c r="H72" i="8"/>
  <c r="R87" i="8"/>
  <c r="E88" i="31" s="1"/>
  <c r="R91" i="8"/>
  <c r="Q92" i="40" s="1"/>
  <c r="E36" i="18"/>
  <c r="E36" i="34"/>
  <c r="E36" i="36"/>
  <c r="E36" i="35"/>
  <c r="Q36" i="35"/>
  <c r="E36" i="40"/>
  <c r="F36" i="40" s="1"/>
  <c r="Q36" i="34"/>
  <c r="E36" i="37"/>
  <c r="E36" i="32"/>
  <c r="Q36" i="37"/>
  <c r="Q36" i="18"/>
  <c r="E76" i="31"/>
  <c r="E58" i="31"/>
  <c r="E35" i="18"/>
  <c r="E35" i="34"/>
  <c r="E35" i="33"/>
  <c r="E35" i="32"/>
  <c r="R85" i="8"/>
  <c r="H85" i="8"/>
  <c r="E35" i="40"/>
  <c r="F35" i="40" s="1"/>
  <c r="Q96" i="40"/>
  <c r="Q96" i="34"/>
  <c r="E96" i="36"/>
  <c r="R89" i="8"/>
  <c r="R27" i="8"/>
  <c r="R53" i="8"/>
  <c r="H53" i="8"/>
  <c r="E83" i="32"/>
  <c r="Q96" i="33"/>
  <c r="Q96" i="37"/>
  <c r="E96" i="34"/>
  <c r="E68" i="36"/>
  <c r="Q82" i="40"/>
  <c r="E82" i="35"/>
  <c r="E82" i="31"/>
  <c r="Q82" i="35"/>
  <c r="Q82" i="31"/>
  <c r="E34" i="40"/>
  <c r="F34" i="40" s="1"/>
  <c r="Q92" i="34"/>
  <c r="H87" i="8"/>
  <c r="I88" i="7"/>
  <c r="P79" i="32"/>
  <c r="C79" i="34"/>
  <c r="C79" i="32"/>
  <c r="C67" i="32"/>
  <c r="P67" i="32"/>
  <c r="C67" i="34"/>
  <c r="C62" i="34"/>
  <c r="P62" i="32"/>
  <c r="C42" i="34"/>
  <c r="F46" i="7"/>
  <c r="E16" i="7"/>
  <c r="P21" i="35" s="1"/>
  <c r="E56" i="7"/>
  <c r="P61" i="35" s="1"/>
  <c r="O62" i="6"/>
  <c r="M63" i="7" s="1"/>
  <c r="O74" i="6"/>
  <c r="M75" i="7" s="1"/>
  <c r="O23" i="6"/>
  <c r="M24" i="7" s="1"/>
  <c r="J26" i="7"/>
  <c r="P82" i="33"/>
  <c r="C82" i="33"/>
  <c r="F82" i="33" s="1"/>
  <c r="O89" i="6"/>
  <c r="M90" i="7" s="1"/>
  <c r="O76" i="6"/>
  <c r="M77" i="7" s="1"/>
  <c r="P78" i="33"/>
  <c r="O82" i="6"/>
  <c r="M83" i="7" s="1"/>
  <c r="O30" i="6"/>
  <c r="M31" i="7" s="1"/>
  <c r="O24" i="6"/>
  <c r="M25" i="7" s="1"/>
  <c r="H15" i="7"/>
  <c r="C20" i="33" s="1"/>
  <c r="O83" i="6"/>
  <c r="P83" i="6" s="1"/>
  <c r="O42" i="6"/>
  <c r="M43" i="7" s="1"/>
  <c r="O72" i="6"/>
  <c r="M73" i="7" s="1"/>
  <c r="D49" i="7"/>
  <c r="P54" i="31" s="1"/>
  <c r="P21" i="6"/>
  <c r="C52" i="31"/>
  <c r="C88" i="31"/>
  <c r="P88" i="31"/>
  <c r="C88" i="35"/>
  <c r="D65" i="7"/>
  <c r="C70" i="31" s="1"/>
  <c r="O88" i="6"/>
  <c r="M89" i="7" s="1"/>
  <c r="O50" i="6"/>
  <c r="P50" i="6" s="1"/>
  <c r="O20" i="6"/>
  <c r="M21" i="7" s="1"/>
  <c r="O14" i="6"/>
  <c r="M15" i="7" s="1"/>
  <c r="C97" i="31"/>
  <c r="O64" i="6"/>
  <c r="M65" i="7" s="1"/>
  <c r="O31" i="6"/>
  <c r="M32" i="7" s="1"/>
  <c r="O49" i="6"/>
  <c r="M50" i="7" s="1"/>
  <c r="P38" i="18"/>
  <c r="C62" i="18"/>
  <c r="P62" i="18"/>
  <c r="C67"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O37" i="6"/>
  <c r="M38" i="7" s="1"/>
  <c r="O29" i="6"/>
  <c r="P29" i="6" s="1"/>
  <c r="O15" i="6"/>
  <c r="M16" i="7" s="1"/>
  <c r="O41" i="6"/>
  <c r="M42" i="7" s="1"/>
  <c r="O65" i="6"/>
  <c r="M66" i="7" s="1"/>
  <c r="O71" i="6"/>
  <c r="P71" i="6" s="1"/>
  <c r="O68" i="6"/>
  <c r="P68" i="6" s="1"/>
  <c r="O45" i="6"/>
  <c r="M46" i="7" s="1"/>
  <c r="O28" i="6"/>
  <c r="O75" i="6"/>
  <c r="P75" i="6" s="1"/>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72" i="6"/>
  <c r="P26" i="37"/>
  <c r="C22" i="33"/>
  <c r="P22" i="18"/>
  <c r="C59" i="18"/>
  <c r="P59" i="18"/>
  <c r="C55" i="31"/>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G94" i="7"/>
  <c r="P99" i="34" s="1"/>
  <c r="O90" i="7"/>
  <c r="C31" i="7"/>
  <c r="G25" i="7"/>
  <c r="P30" i="34" s="1"/>
  <c r="C66" i="7"/>
  <c r="J61" i="7"/>
  <c r="O38" i="7"/>
  <c r="C38" i="7"/>
  <c r="O36" i="7"/>
  <c r="P41" i="37" s="1"/>
  <c r="P83" i="18"/>
  <c r="C83" i="18"/>
  <c r="C53" i="33"/>
  <c r="P53" i="33"/>
  <c r="I64" i="7"/>
  <c r="J67" i="7"/>
  <c r="I14" i="7"/>
  <c r="P59" i="37"/>
  <c r="F41" i="7"/>
  <c r="J41" i="7"/>
  <c r="P31" i="37"/>
  <c r="K18" i="7"/>
  <c r="I86" i="7"/>
  <c r="L90" i="7"/>
  <c r="C81" i="33"/>
  <c r="J31" i="7"/>
  <c r="H55" i="7"/>
  <c r="C60" i="33" s="1"/>
  <c r="G70" i="7"/>
  <c r="P75" i="34" s="1"/>
  <c r="G53" i="7"/>
  <c r="P58" i="34" s="1"/>
  <c r="C70" i="37"/>
  <c r="K20" i="7"/>
  <c r="J44" i="7"/>
  <c r="C40" i="34"/>
  <c r="P40" i="32"/>
  <c r="O61" i="7"/>
  <c r="L19" i="7"/>
  <c r="D41" i="7"/>
  <c r="O91" i="7"/>
  <c r="F22" i="7"/>
  <c r="P53" i="18"/>
  <c r="C53" i="18"/>
  <c r="L67" i="7"/>
  <c r="E66" i="7"/>
  <c r="P71" i="35" s="1"/>
  <c r="O15" i="7"/>
  <c r="P20" i="37" s="1"/>
  <c r="M22" i="7"/>
  <c r="F64" i="7"/>
  <c r="O80" i="7"/>
  <c r="C26" i="33"/>
  <c r="P26" i="33"/>
  <c r="C78" i="31"/>
  <c r="C86" i="34"/>
  <c r="P86" i="32"/>
  <c r="C86" i="32"/>
  <c r="C62" i="35"/>
  <c r="C62" i="31"/>
  <c r="H14" i="7"/>
  <c r="C51" i="7"/>
  <c r="J86" i="7"/>
  <c r="I20"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3" i="37"/>
  <c r="C29" i="37"/>
  <c r="C33" i="32"/>
  <c r="C29" i="34"/>
  <c r="B20" i="35"/>
  <c r="O20" i="34"/>
  <c r="P84" i="31"/>
  <c r="C84" i="35"/>
  <c r="C21" i="31"/>
  <c r="P21" i="31"/>
  <c r="C55" i="33"/>
  <c r="P55" i="33"/>
  <c r="P80" i="33"/>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P53" i="31"/>
  <c r="C53" i="31"/>
  <c r="C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C63" i="37" s="1"/>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F27" i="7"/>
  <c r="J27" i="7"/>
  <c r="H27" i="7"/>
  <c r="C27" i="7"/>
  <c r="K71" i="7"/>
  <c r="F71" i="7"/>
  <c r="P76" i="32" s="1"/>
  <c r="G69" i="7"/>
  <c r="P74" i="34" s="1"/>
  <c r="J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W9" i="34"/>
  <c r="W12" i="34"/>
  <c r="W10" i="34"/>
  <c r="K10" i="31"/>
  <c r="K12" i="31"/>
  <c r="K9" i="31"/>
  <c r="W12" i="33"/>
  <c r="W10" i="33"/>
  <c r="D12" i="39"/>
  <c r="W6" i="34"/>
  <c r="K9" i="18"/>
  <c r="C31" i="35"/>
  <c r="C29" i="32"/>
  <c r="P93" i="32"/>
  <c r="P33" i="31"/>
  <c r="P86" i="31"/>
  <c r="P76" i="33"/>
  <c r="P44" i="33"/>
  <c r="C86" i="35"/>
  <c r="C97" i="18"/>
  <c r="C38" i="18"/>
  <c r="C33" i="31"/>
  <c r="C93" i="34"/>
  <c r="C68" i="18"/>
  <c r="P31" i="31"/>
  <c r="C94" i="31"/>
  <c r="P78" i="31"/>
  <c r="P94" i="31"/>
  <c r="P41" i="31"/>
  <c r="C41" i="35"/>
  <c r="P52" i="31" l="1"/>
  <c r="P50" i="33"/>
  <c r="C64" i="33"/>
  <c r="C73" i="18"/>
  <c r="P82" i="6"/>
  <c r="C63" i="32"/>
  <c r="C79" i="33"/>
  <c r="P88" i="33"/>
  <c r="P83" i="32"/>
  <c r="M37" i="7"/>
  <c r="P90" i="32"/>
  <c r="C83" i="32"/>
  <c r="F83" i="32" s="1"/>
  <c r="P88" i="18"/>
  <c r="C77" i="35"/>
  <c r="C82" i="31"/>
  <c r="F82" i="31" s="1"/>
  <c r="G82" i="31" s="1"/>
  <c r="C78" i="18"/>
  <c r="P80" i="32"/>
  <c r="C80" i="34"/>
  <c r="P65" i="33"/>
  <c r="C82" i="35"/>
  <c r="P51" i="33"/>
  <c r="P77" i="33"/>
  <c r="C83" i="31"/>
  <c r="F83" i="31" s="1"/>
  <c r="G83" i="31" s="1"/>
  <c r="P83" i="31"/>
  <c r="M76" i="7"/>
  <c r="C76" i="18"/>
  <c r="P82" i="18"/>
  <c r="C90" i="34"/>
  <c r="M69" i="7"/>
  <c r="C59" i="33"/>
  <c r="P23" i="6"/>
  <c r="C42" i="31"/>
  <c r="P42" i="18"/>
  <c r="C44" i="18"/>
  <c r="C41" i="32"/>
  <c r="C34" i="31"/>
  <c r="C39" i="32"/>
  <c r="C41" i="34"/>
  <c r="P42" i="31"/>
  <c r="O20" i="32"/>
  <c r="O20" i="18"/>
  <c r="B20" i="36"/>
  <c r="O20" i="36"/>
  <c r="O20" i="37"/>
  <c r="B20" i="40"/>
  <c r="P31" i="32"/>
  <c r="P26" i="18"/>
  <c r="C31" i="34"/>
  <c r="C31" i="33"/>
  <c r="O20" i="40"/>
  <c r="O20" i="35"/>
  <c r="B20" i="31"/>
  <c r="B20" i="32"/>
  <c r="B20" i="34"/>
  <c r="B20" i="18"/>
  <c r="P22" i="37"/>
  <c r="P28" i="18"/>
  <c r="P21" i="37"/>
  <c r="C45" i="34"/>
  <c r="P63" i="32"/>
  <c r="P54" i="18"/>
  <c r="C52" i="18"/>
  <c r="F52" i="18" s="1"/>
  <c r="P54" i="37"/>
  <c r="C61" i="33"/>
  <c r="F61" i="33" s="1"/>
  <c r="H61" i="33" s="1"/>
  <c r="P41" i="33"/>
  <c r="P34" i="18"/>
  <c r="C68" i="37"/>
  <c r="P48" i="18"/>
  <c r="P53" i="37"/>
  <c r="C35" i="33"/>
  <c r="F35" i="33" s="1"/>
  <c r="H35" i="33" s="1"/>
  <c r="C50" i="32"/>
  <c r="C50" i="34"/>
  <c r="C89" i="33"/>
  <c r="C39" i="35"/>
  <c r="P47" i="33"/>
  <c r="C45" i="33"/>
  <c r="P52" i="32"/>
  <c r="F88" i="31"/>
  <c r="G88" i="31" s="1"/>
  <c r="P68" i="32"/>
  <c r="C58" i="33"/>
  <c r="P80" i="18"/>
  <c r="P45" i="32"/>
  <c r="P77" i="37"/>
  <c r="C28" i="32"/>
  <c r="P28" i="32"/>
  <c r="P32" i="37"/>
  <c r="C35" i="31"/>
  <c r="F35" i="31" s="1"/>
  <c r="G35" i="31" s="1"/>
  <c r="C45" i="31"/>
  <c r="C38" i="35"/>
  <c r="P38" i="31"/>
  <c r="C48" i="33"/>
  <c r="P34" i="33"/>
  <c r="P45" i="31"/>
  <c r="C35" i="35"/>
  <c r="F35" i="35" s="1"/>
  <c r="P38" i="32"/>
  <c r="C34" i="34"/>
  <c r="F34" i="34" s="1"/>
  <c r="H34" i="34" s="1"/>
  <c r="C32" i="35"/>
  <c r="C34" i="32"/>
  <c r="C35" i="18"/>
  <c r="F35" i="18" s="1"/>
  <c r="C32" i="31"/>
  <c r="P21" i="18"/>
  <c r="C19" i="32"/>
  <c r="Q76" i="18"/>
  <c r="R76" i="18" s="1"/>
  <c r="Q20" i="40"/>
  <c r="Q76" i="33"/>
  <c r="E52" i="33"/>
  <c r="F52" i="33" s="1"/>
  <c r="E52" i="34"/>
  <c r="Q52" i="37"/>
  <c r="C53" i="34"/>
  <c r="C53" i="32"/>
  <c r="P53" i="32"/>
  <c r="P85" i="32"/>
  <c r="P77" i="18"/>
  <c r="E99" i="36"/>
  <c r="C79" i="18"/>
  <c r="C38" i="32"/>
  <c r="R82" i="31"/>
  <c r="Q58" i="35"/>
  <c r="E83" i="40"/>
  <c r="F83" i="40" s="1"/>
  <c r="Q34" i="40"/>
  <c r="B20" i="33"/>
  <c r="O20" i="31"/>
  <c r="O20" i="33"/>
  <c r="B16" i="7"/>
  <c r="P78" i="37"/>
  <c r="C78" i="37"/>
  <c r="C88" i="32"/>
  <c r="C31" i="18"/>
  <c r="Q83" i="33"/>
  <c r="C85" i="32"/>
  <c r="P55" i="18"/>
  <c r="P88" i="32"/>
  <c r="C28" i="33"/>
  <c r="P76" i="6"/>
  <c r="Q58" i="37"/>
  <c r="C35" i="32"/>
  <c r="F35" i="32" s="1"/>
  <c r="C35" i="34"/>
  <c r="F35" i="34" s="1"/>
  <c r="C30" i="32"/>
  <c r="P51" i="18"/>
  <c r="C48" i="35"/>
  <c r="P24" i="6"/>
  <c r="E83" i="37"/>
  <c r="P22" i="31"/>
  <c r="M94" i="7"/>
  <c r="E83" i="31"/>
  <c r="P73" i="33"/>
  <c r="C73" i="33"/>
  <c r="P68" i="31"/>
  <c r="F82" i="34"/>
  <c r="H82" i="34" s="1"/>
  <c r="C52" i="34"/>
  <c r="C52" i="37"/>
  <c r="P52" i="37"/>
  <c r="R52" i="37" s="1"/>
  <c r="C69" i="18"/>
  <c r="C68" i="31"/>
  <c r="F68" i="31" s="1"/>
  <c r="G68" i="31" s="1"/>
  <c r="P44" i="31"/>
  <c r="P96" i="32"/>
  <c r="P34" i="31"/>
  <c r="C61" i="34"/>
  <c r="C43" i="32"/>
  <c r="C61" i="31"/>
  <c r="C92" i="33"/>
  <c r="C56" i="34"/>
  <c r="C90" i="37"/>
  <c r="C56" i="32"/>
  <c r="P52" i="33"/>
  <c r="R52" i="33" s="1"/>
  <c r="T52" i="33" s="1"/>
  <c r="P42" i="33"/>
  <c r="C68" i="34"/>
  <c r="F68" i="34" s="1"/>
  <c r="F52" i="34"/>
  <c r="H52" i="34" s="1"/>
  <c r="P57" i="31"/>
  <c r="P44" i="37"/>
  <c r="P20" i="33"/>
  <c r="P59" i="31"/>
  <c r="C44" i="35"/>
  <c r="C92" i="34"/>
  <c r="C82" i="32"/>
  <c r="F82" i="32" s="1"/>
  <c r="C39" i="31"/>
  <c r="C29" i="18"/>
  <c r="C37" i="33"/>
  <c r="C77" i="31"/>
  <c r="C55" i="32"/>
  <c r="C83" i="37"/>
  <c r="P83" i="37"/>
  <c r="C28" i="31"/>
  <c r="C28" i="35"/>
  <c r="R82" i="37"/>
  <c r="T82" i="37" s="1"/>
  <c r="P98" i="32"/>
  <c r="P49" i="33"/>
  <c r="C45" i="37"/>
  <c r="C76" i="37"/>
  <c r="Q35" i="33"/>
  <c r="R35" i="33" s="1"/>
  <c r="T35" i="33" s="1"/>
  <c r="E35" i="37"/>
  <c r="E69" i="34"/>
  <c r="E34" i="34"/>
  <c r="Q58" i="40"/>
  <c r="R58" i="40" s="1"/>
  <c r="Q96" i="35"/>
  <c r="E96" i="33"/>
  <c r="E96" i="32"/>
  <c r="E58" i="34"/>
  <c r="E68" i="18"/>
  <c r="Q35" i="40"/>
  <c r="R35" i="40" s="1"/>
  <c r="Q58" i="34"/>
  <c r="E76" i="36"/>
  <c r="E72" i="18"/>
  <c r="E52" i="32"/>
  <c r="F52" i="32" s="1"/>
  <c r="E20" i="40"/>
  <c r="F20" i="40" s="1"/>
  <c r="R96" i="18"/>
  <c r="S96" i="18" s="1"/>
  <c r="Q35" i="18"/>
  <c r="R35" i="18" s="1"/>
  <c r="Q35" i="35"/>
  <c r="R35" i="35" s="1"/>
  <c r="E68" i="31"/>
  <c r="E35" i="35"/>
  <c r="Q96" i="36"/>
  <c r="R96" i="36" s="1"/>
  <c r="Q35" i="31"/>
  <c r="R35" i="31" s="1"/>
  <c r="Q96" i="18"/>
  <c r="E96" i="40"/>
  <c r="F96" i="40" s="1"/>
  <c r="E35" i="36"/>
  <c r="Q76" i="36"/>
  <c r="R76" i="36" s="1"/>
  <c r="E96" i="35"/>
  <c r="Q20" i="33"/>
  <c r="E96" i="37"/>
  <c r="E61" i="18"/>
  <c r="Q70" i="36"/>
  <c r="R70" i="36" s="1"/>
  <c r="Q92" i="32"/>
  <c r="Q32" i="33"/>
  <c r="Q32" i="37"/>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E32" i="31"/>
  <c r="Q64" i="36"/>
  <c r="R64" i="36" s="1"/>
  <c r="E61" i="36"/>
  <c r="Q69" i="32"/>
  <c r="Q61" i="33"/>
  <c r="R61" i="33" s="1"/>
  <c r="T61" i="33" s="1"/>
  <c r="Q61" i="36"/>
  <c r="R61" i="36" s="1"/>
  <c r="E32" i="32"/>
  <c r="E26" i="32"/>
  <c r="E61" i="33"/>
  <c r="Q32" i="35"/>
  <c r="R32" i="35" s="1"/>
  <c r="E32" i="35"/>
  <c r="E61" i="31"/>
  <c r="R76" i="33"/>
  <c r="T76" i="33" s="1"/>
  <c r="Q61" i="18"/>
  <c r="Q61" i="34"/>
  <c r="Q61" i="37"/>
  <c r="R61" i="37" s="1"/>
  <c r="S61" i="37" s="1"/>
  <c r="E52" i="40"/>
  <c r="F52" i="40" s="1"/>
  <c r="Q32" i="32"/>
  <c r="E61" i="35"/>
  <c r="E32" i="18"/>
  <c r="E61" i="34"/>
  <c r="F61" i="34" s="1"/>
  <c r="G61" i="34" s="1"/>
  <c r="Q32" i="18"/>
  <c r="E68" i="40"/>
  <c r="E32" i="37"/>
  <c r="Q32" i="40"/>
  <c r="R32" i="40" s="1"/>
  <c r="Q76" i="40"/>
  <c r="R76" i="40" s="1"/>
  <c r="E76" i="40"/>
  <c r="Q36" i="36"/>
  <c r="R36" i="36" s="1"/>
  <c r="Q36" i="31"/>
  <c r="E36" i="31"/>
  <c r="E22" i="35"/>
  <c r="E68" i="32"/>
  <c r="F68" i="32" s="1"/>
  <c r="Q52" i="35"/>
  <c r="R52" i="35" s="1"/>
  <c r="E20" i="34"/>
  <c r="E32" i="33"/>
  <c r="E22" i="40"/>
  <c r="E19" i="31"/>
  <c r="Q52" i="18"/>
  <c r="R52" i="18" s="1"/>
  <c r="Q52" i="40"/>
  <c r="R52" i="40" s="1"/>
  <c r="Q68" i="33"/>
  <c r="E68" i="35"/>
  <c r="F68" i="35" s="1"/>
  <c r="G68" i="35" s="1"/>
  <c r="Q68" i="36"/>
  <c r="R68" i="36" s="1"/>
  <c r="Q68" i="18"/>
  <c r="R68" i="18" s="1"/>
  <c r="E53" i="37"/>
  <c r="Q94" i="31"/>
  <c r="R94" i="31" s="1"/>
  <c r="Q52" i="34"/>
  <c r="Q68" i="32"/>
  <c r="Q68" i="31"/>
  <c r="Q68" i="34"/>
  <c r="R68" i="34" s="1"/>
  <c r="E76" i="37"/>
  <c r="Q76" i="31"/>
  <c r="R76" i="31" s="1"/>
  <c r="E76" i="34"/>
  <c r="Q22" i="35"/>
  <c r="R22" i="35" s="1"/>
  <c r="E20" i="36"/>
  <c r="E52" i="36"/>
  <c r="Q20" i="34"/>
  <c r="R20" i="34" s="1"/>
  <c r="E20" i="35"/>
  <c r="Q76" i="34"/>
  <c r="E76" i="33"/>
  <c r="Q76" i="37"/>
  <c r="R76" i="37" s="1"/>
  <c r="S76" i="37" s="1"/>
  <c r="E22" i="31"/>
  <c r="Q52" i="31"/>
  <c r="R52" i="31" s="1"/>
  <c r="T52" i="31" s="1"/>
  <c r="Q20" i="18"/>
  <c r="Q20" i="35"/>
  <c r="R20" i="35" s="1"/>
  <c r="F76" i="40"/>
  <c r="E72" i="34"/>
  <c r="E22" i="36"/>
  <c r="E22" i="37"/>
  <c r="Q22" i="40"/>
  <c r="R22" i="40" s="1"/>
  <c r="Q68" i="40"/>
  <c r="R68" i="40" s="1"/>
  <c r="Q38" i="40"/>
  <c r="E19" i="34"/>
  <c r="E94" i="36"/>
  <c r="E52" i="18"/>
  <c r="Q68" i="37"/>
  <c r="R68" i="37" s="1"/>
  <c r="T68" i="37" s="1"/>
  <c r="E68" i="33"/>
  <c r="Q76" i="32"/>
  <c r="E76" i="32"/>
  <c r="Q76" i="35"/>
  <c r="R76" i="35" s="1"/>
  <c r="T76" i="35" s="1"/>
  <c r="E76" i="35"/>
  <c r="E22" i="34"/>
  <c r="Q22" i="31"/>
  <c r="Q20" i="36"/>
  <c r="R20" i="36" s="1"/>
  <c r="E20" i="32"/>
  <c r="E20" i="18"/>
  <c r="E40" i="33"/>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E53" i="35"/>
  <c r="F53" i="35" s="1"/>
  <c r="Q53" i="32"/>
  <c r="Q53" i="36"/>
  <c r="R53" i="36" s="1"/>
  <c r="E53" i="34"/>
  <c r="F53" i="34" s="1"/>
  <c r="H53" i="34" s="1"/>
  <c r="E53" i="36"/>
  <c r="Q53" i="35"/>
  <c r="R53" i="35" s="1"/>
  <c r="T53" i="35" s="1"/>
  <c r="Q53" i="31"/>
  <c r="R53" i="31" s="1"/>
  <c r="Q53" i="34"/>
  <c r="R53" i="34" s="1"/>
  <c r="Q27" i="32"/>
  <c r="E74" i="36"/>
  <c r="Q84" i="33"/>
  <c r="R84" i="33" s="1"/>
  <c r="E53" i="18"/>
  <c r="E53" i="32"/>
  <c r="F53" i="32" s="1"/>
  <c r="E24" i="34"/>
  <c r="E24" i="36"/>
  <c r="Q24" i="18"/>
  <c r="E24" i="35"/>
  <c r="E72" i="31"/>
  <c r="Q72" i="40"/>
  <c r="R72" i="40" s="1"/>
  <c r="E72" i="36"/>
  <c r="E72" i="33"/>
  <c r="F72" i="33" s="1"/>
  <c r="Q72" i="34"/>
  <c r="R72" i="34" s="1"/>
  <c r="E72" i="40"/>
  <c r="F72" i="40" s="1"/>
  <c r="Q64" i="40"/>
  <c r="R64" i="40" s="1"/>
  <c r="Q64" i="34"/>
  <c r="R64" i="34" s="1"/>
  <c r="E64" i="37"/>
  <c r="E64" i="35"/>
  <c r="Q64" i="18"/>
  <c r="E64" i="32"/>
  <c r="E69" i="31"/>
  <c r="E69" i="18"/>
  <c r="E69" i="40"/>
  <c r="F69" i="40" s="1"/>
  <c r="E69" i="37"/>
  <c r="E99" i="34"/>
  <c r="E99" i="18"/>
  <c r="Q99" i="33"/>
  <c r="Q99" i="32"/>
  <c r="E83" i="35"/>
  <c r="Q83" i="37"/>
  <c r="Q83" i="36"/>
  <c r="R83" i="36" s="1"/>
  <c r="E83" i="36"/>
  <c r="Q83" i="32"/>
  <c r="E83" i="34"/>
  <c r="Q83" i="40"/>
  <c r="R83" i="40" s="1"/>
  <c r="Q83" i="35"/>
  <c r="R83" i="35" s="1"/>
  <c r="T83" i="35" s="1"/>
  <c r="Q83" i="31"/>
  <c r="R83" i="31" s="1"/>
  <c r="E58" i="36"/>
  <c r="E58" i="40"/>
  <c r="F58" i="40" s="1"/>
  <c r="E58" i="18"/>
  <c r="E58" i="32"/>
  <c r="E58" i="37"/>
  <c r="Q58" i="18"/>
  <c r="E34" i="32"/>
  <c r="Q34" i="31"/>
  <c r="E34" i="18"/>
  <c r="Q34" i="33"/>
  <c r="E34" i="36"/>
  <c r="Q34" i="32"/>
  <c r="F83" i="37"/>
  <c r="H83" i="37" s="1"/>
  <c r="Q69" i="33"/>
  <c r="Q53" i="37"/>
  <c r="R53" i="37" s="1"/>
  <c r="S53" i="37" s="1"/>
  <c r="Q83" i="18"/>
  <c r="R83" i="18" s="1"/>
  <c r="E83" i="18"/>
  <c r="Q69" i="40"/>
  <c r="R69" i="40" s="1"/>
  <c r="Q34" i="36"/>
  <c r="R34" i="36" s="1"/>
  <c r="Q58" i="31"/>
  <c r="R58" i="31" s="1"/>
  <c r="E58" i="35"/>
  <c r="E83" i="33"/>
  <c r="E53" i="33"/>
  <c r="Q58" i="32"/>
  <c r="Q72" i="18"/>
  <c r="E64" i="31"/>
  <c r="Q92" i="36"/>
  <c r="R92" i="36" s="1"/>
  <c r="E92" i="36"/>
  <c r="E92" i="31"/>
  <c r="E92" i="40"/>
  <c r="E92" i="32"/>
  <c r="E34" i="31"/>
  <c r="F68" i="36"/>
  <c r="R96" i="31"/>
  <c r="E80" i="18"/>
  <c r="E26" i="35"/>
  <c r="C34" i="37"/>
  <c r="F34" i="37" s="1"/>
  <c r="P34" i="37"/>
  <c r="C93" i="37"/>
  <c r="P93" i="37"/>
  <c r="C87" i="34"/>
  <c r="C87" i="32"/>
  <c r="C22" i="34"/>
  <c r="P22" i="32"/>
  <c r="C22" i="32"/>
  <c r="F22" i="32" s="1"/>
  <c r="P81" i="32"/>
  <c r="P61" i="32"/>
  <c r="P91" i="32"/>
  <c r="C21" i="34"/>
  <c r="R82" i="33"/>
  <c r="T82" i="33" s="1"/>
  <c r="P48" i="32"/>
  <c r="C48" i="34"/>
  <c r="C48" i="32"/>
  <c r="C58" i="35"/>
  <c r="C43" i="34"/>
  <c r="C98" i="34"/>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F61" i="35" s="1"/>
  <c r="P82" i="32"/>
  <c r="C96" i="34"/>
  <c r="P62" i="33"/>
  <c r="P93" i="33"/>
  <c r="C93" i="33"/>
  <c r="C61" i="18"/>
  <c r="P61" i="18"/>
  <c r="Q50" i="18"/>
  <c r="Q50" i="36"/>
  <c r="R50" i="36" s="1"/>
  <c r="Q50" i="32"/>
  <c r="Q50" i="31"/>
  <c r="Q50" i="40"/>
  <c r="R50" i="40" s="1"/>
  <c r="E50" i="36"/>
  <c r="Q50" i="34"/>
  <c r="R50" i="34" s="1"/>
  <c r="E50" i="40"/>
  <c r="Q50" i="37"/>
  <c r="R50" i="37" s="1"/>
  <c r="S50" i="37" s="1"/>
  <c r="E50" i="37"/>
  <c r="E50" i="18"/>
  <c r="F50" i="18" s="1"/>
  <c r="E50" i="31"/>
  <c r="Q50" i="33"/>
  <c r="R50" i="33" s="1"/>
  <c r="S50" i="33" s="1"/>
  <c r="Q50" i="35"/>
  <c r="R50" i="35" s="1"/>
  <c r="T50" i="35" s="1"/>
  <c r="E88" i="32"/>
  <c r="F88" i="32" s="1"/>
  <c r="Q26" i="36"/>
  <c r="R26" i="36" s="1"/>
  <c r="E50" i="32"/>
  <c r="E62" i="40"/>
  <c r="E62" i="18"/>
  <c r="E62" i="33"/>
  <c r="E40" i="37"/>
  <c r="Q40" i="36"/>
  <c r="R40" i="36" s="1"/>
  <c r="Q40" i="18"/>
  <c r="R40" i="18" s="1"/>
  <c r="Q40" i="33"/>
  <c r="R40" i="33" s="1"/>
  <c r="S40" i="33" s="1"/>
  <c r="Q40" i="34"/>
  <c r="R40" i="34" s="1"/>
  <c r="E40" i="34"/>
  <c r="Q40" i="40"/>
  <c r="E40" i="32"/>
  <c r="F40" i="32" s="1"/>
  <c r="E26" i="34"/>
  <c r="E26" i="36"/>
  <c r="Q26" i="37"/>
  <c r="R26" i="37" s="1"/>
  <c r="Q26" i="35"/>
  <c r="R26" i="35" s="1"/>
  <c r="Q26" i="33"/>
  <c r="R26" i="33" s="1"/>
  <c r="T26" i="33" s="1"/>
  <c r="E26" i="37"/>
  <c r="E26" i="40"/>
  <c r="F26" i="40" s="1"/>
  <c r="Q26" i="34"/>
  <c r="Q26" i="40"/>
  <c r="R26" i="40" s="1"/>
  <c r="E26" i="31"/>
  <c r="Q26" i="18"/>
  <c r="Q26" i="32"/>
  <c r="Q26" i="31"/>
  <c r="E26" i="18"/>
  <c r="Q80" i="35"/>
  <c r="Q80" i="18"/>
  <c r="E80" i="40"/>
  <c r="E80" i="33"/>
  <c r="Q80" i="32"/>
  <c r="E80" i="31"/>
  <c r="Q80" i="37"/>
  <c r="E80" i="36"/>
  <c r="E80" i="37"/>
  <c r="Q80" i="36"/>
  <c r="R80" i="36" s="1"/>
  <c r="E80" i="35"/>
  <c r="Q80" i="40"/>
  <c r="R80" i="40" s="1"/>
  <c r="E80" i="32"/>
  <c r="F80" i="32" s="1"/>
  <c r="E80" i="34"/>
  <c r="E50" i="35"/>
  <c r="E50" i="34"/>
  <c r="E50" i="33"/>
  <c r="E66" i="40"/>
  <c r="F66" i="40" s="1"/>
  <c r="E66" i="18"/>
  <c r="Q66" i="31"/>
  <c r="E66" i="31"/>
  <c r="E66" i="32"/>
  <c r="E66" i="35"/>
  <c r="E84" i="32"/>
  <c r="Q84" i="34"/>
  <c r="R84" i="34" s="1"/>
  <c r="E84" i="34"/>
  <c r="E84" i="33"/>
  <c r="Q84" i="35"/>
  <c r="R84" i="35" s="1"/>
  <c r="Q84" i="31"/>
  <c r="R84" i="31" s="1"/>
  <c r="Q84" i="18"/>
  <c r="R84" i="18" s="1"/>
  <c r="E98" i="35"/>
  <c r="Q98" i="33"/>
  <c r="E98" i="32"/>
  <c r="F98" i="32" s="1"/>
  <c r="E98" i="37"/>
  <c r="E98" i="36"/>
  <c r="E98" i="40"/>
  <c r="Q98" i="37"/>
  <c r="E98" i="33"/>
  <c r="Q27" i="37"/>
  <c r="Q27" i="34"/>
  <c r="R27" i="34" s="1"/>
  <c r="E27" i="37"/>
  <c r="E27" i="31"/>
  <c r="Q27" i="33"/>
  <c r="Q27" i="36"/>
  <c r="R27" i="36" s="1"/>
  <c r="Q27" i="18"/>
  <c r="E27" i="36"/>
  <c r="F82" i="35"/>
  <c r="H82" i="35" s="1"/>
  <c r="Q69" i="31"/>
  <c r="Q69" i="35"/>
  <c r="R69" i="35" s="1"/>
  <c r="S69" i="35" s="1"/>
  <c r="Q69" i="37"/>
  <c r="Q99" i="31"/>
  <c r="Q99" i="35"/>
  <c r="R99" i="35" s="1"/>
  <c r="S99" i="35" s="1"/>
  <c r="R36" i="35"/>
  <c r="T36" i="35" s="1"/>
  <c r="E99" i="35"/>
  <c r="E69" i="35"/>
  <c r="Q72" i="35"/>
  <c r="R72" i="35" s="1"/>
  <c r="Q72" i="36"/>
  <c r="R72" i="36" s="1"/>
  <c r="Q72" i="37"/>
  <c r="E72" i="37"/>
  <c r="E72" i="35"/>
  <c r="Q22" i="18"/>
  <c r="R22" i="18" s="1"/>
  <c r="Q22" i="37"/>
  <c r="E22" i="18"/>
  <c r="E22" i="33"/>
  <c r="Q22" i="36"/>
  <c r="R22" i="36" s="1"/>
  <c r="Q64" i="37"/>
  <c r="E64" i="40"/>
  <c r="E64" i="33"/>
  <c r="E64" i="34"/>
  <c r="E99" i="33"/>
  <c r="Q58" i="33"/>
  <c r="R58" i="33" s="1"/>
  <c r="T58" i="33" s="1"/>
  <c r="E58" i="33"/>
  <c r="Q34" i="34"/>
  <c r="E34" i="35"/>
  <c r="F34" i="35" s="1"/>
  <c r="H34" i="35" s="1"/>
  <c r="Q34" i="18"/>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F38" i="40"/>
  <c r="Q19" i="34"/>
  <c r="R19" i="34" s="1"/>
  <c r="E40" i="36"/>
  <c r="Q24" i="32"/>
  <c r="Q24" i="40"/>
  <c r="R24" i="40" s="1"/>
  <c r="E84" i="37"/>
  <c r="E66" i="33"/>
  <c r="Q66" i="18"/>
  <c r="Q40" i="37"/>
  <c r="E66" i="34"/>
  <c r="E66" i="36"/>
  <c r="E98" i="18"/>
  <c r="Q84" i="32"/>
  <c r="E84" i="36"/>
  <c r="E84" i="35"/>
  <c r="Q68" i="35"/>
  <c r="R68" i="35" s="1"/>
  <c r="E68" i="37"/>
  <c r="Q52" i="36"/>
  <c r="R52" i="36" s="1"/>
  <c r="E52" i="31"/>
  <c r="Q52" i="32"/>
  <c r="E52" i="35"/>
  <c r="E20" i="33"/>
  <c r="E20" i="37"/>
  <c r="Q20" i="37"/>
  <c r="R20" i="37" s="1"/>
  <c r="T20" i="37" s="1"/>
  <c r="E19" i="40"/>
  <c r="E19" i="33"/>
  <c r="Q19" i="18"/>
  <c r="E19" i="18"/>
  <c r="E19" i="32"/>
  <c r="Q19" i="31"/>
  <c r="Q19" i="37"/>
  <c r="Q19" i="35"/>
  <c r="E19" i="36"/>
  <c r="Q19" i="33"/>
  <c r="E38" i="35"/>
  <c r="E38" i="18"/>
  <c r="Q38" i="34"/>
  <c r="E38" i="31"/>
  <c r="E38" i="34"/>
  <c r="F38" i="34" s="1"/>
  <c r="G38" i="34" s="1"/>
  <c r="Q38" i="37"/>
  <c r="Q38" i="33"/>
  <c r="Q38" i="31"/>
  <c r="E38" i="37"/>
  <c r="E38" i="33"/>
  <c r="E38" i="36"/>
  <c r="Q38" i="32"/>
  <c r="E38" i="32"/>
  <c r="Q38" i="35"/>
  <c r="R38" i="35" s="1"/>
  <c r="Q38" i="18"/>
  <c r="R38" i="18" s="1"/>
  <c r="S38" i="18" s="1"/>
  <c r="Q38" i="36"/>
  <c r="R38" i="36" s="1"/>
  <c r="R19" i="35"/>
  <c r="S19" i="35" s="1"/>
  <c r="U19" i="35" s="1"/>
  <c r="Q19" i="36"/>
  <c r="R19" i="36" s="1"/>
  <c r="Q66" i="35"/>
  <c r="R66" i="35" s="1"/>
  <c r="E66" i="37"/>
  <c r="E98" i="34"/>
  <c r="Q98" i="18"/>
  <c r="E27" i="33"/>
  <c r="Q27" i="40"/>
  <c r="R27" i="40" s="1"/>
  <c r="E27" i="32"/>
  <c r="E27" i="40"/>
  <c r="F27" i="40" s="1"/>
  <c r="Q27" i="31"/>
  <c r="Q27" i="35"/>
  <c r="R27" i="35" s="1"/>
  <c r="R80" i="31"/>
  <c r="F96" i="34"/>
  <c r="F26" i="33"/>
  <c r="G26" i="33" s="1"/>
  <c r="Q98" i="36"/>
  <c r="R98" i="36" s="1"/>
  <c r="Q70" i="32"/>
  <c r="E19" i="37"/>
  <c r="E92" i="37"/>
  <c r="Q19" i="32"/>
  <c r="Q19" i="40"/>
  <c r="R19" i="40" s="1"/>
  <c r="Q74" i="32"/>
  <c r="E84" i="40"/>
  <c r="Q84" i="36"/>
  <c r="R84" i="36" s="1"/>
  <c r="Q24" i="35"/>
  <c r="R24" i="35" s="1"/>
  <c r="S24" i="35" s="1"/>
  <c r="Q84" i="37"/>
  <c r="R84" i="37" s="1"/>
  <c r="Q40" i="35"/>
  <c r="R40" i="35" s="1"/>
  <c r="Q66" i="40"/>
  <c r="R66" i="40" s="1"/>
  <c r="E40" i="31"/>
  <c r="Q66" i="37"/>
  <c r="Q66" i="36"/>
  <c r="R66" i="36" s="1"/>
  <c r="E27" i="18"/>
  <c r="E27" i="35"/>
  <c r="Q98" i="34"/>
  <c r="Q98" i="40"/>
  <c r="R98" i="40" s="1"/>
  <c r="Q98" i="31"/>
  <c r="E98" i="31"/>
  <c r="E84" i="18"/>
  <c r="E69" i="32"/>
  <c r="E69" i="33"/>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Q30" i="40"/>
  <c r="R30" i="40" s="1"/>
  <c r="E30" i="35"/>
  <c r="F30" i="35" s="1"/>
  <c r="E30" i="33"/>
  <c r="Q30" i="34"/>
  <c r="R30" i="34" s="1"/>
  <c r="E30" i="34"/>
  <c r="F30" i="34" s="1"/>
  <c r="G30" i="34" s="1"/>
  <c r="E30" i="18"/>
  <c r="E30" i="31"/>
  <c r="Q30" i="35"/>
  <c r="R30" i="35" s="1"/>
  <c r="E30" i="40"/>
  <c r="F30" i="40" s="1"/>
  <c r="E30" i="37"/>
  <c r="Q30" i="32"/>
  <c r="E62" i="32"/>
  <c r="F62" i="32" s="1"/>
  <c r="E88" i="37"/>
  <c r="Q30" i="36"/>
  <c r="R30" i="36" s="1"/>
  <c r="Q62" i="34"/>
  <c r="R62" i="34" s="1"/>
  <c r="Q62" i="32"/>
  <c r="E88" i="18"/>
  <c r="Q30" i="18"/>
  <c r="Q88" i="32"/>
  <c r="Q30" i="33"/>
  <c r="R30" i="33" s="1"/>
  <c r="S30" i="33" s="1"/>
  <c r="E94" i="37"/>
  <c r="E94" i="31"/>
  <c r="F94" i="31" s="1"/>
  <c r="G94" i="31" s="1"/>
  <c r="Q94" i="33"/>
  <c r="E94" i="35"/>
  <c r="Q94" i="37"/>
  <c r="R94" i="37" s="1"/>
  <c r="Q94" i="32"/>
  <c r="E94" i="33"/>
  <c r="Q94" i="40"/>
  <c r="R94" i="40" s="1"/>
  <c r="Q94" i="34"/>
  <c r="R94" i="34" s="1"/>
  <c r="Q94" i="18"/>
  <c r="Q94" i="36"/>
  <c r="R94" i="36" s="1"/>
  <c r="E94" i="18"/>
  <c r="E94" i="34"/>
  <c r="E62" i="31"/>
  <c r="F62" i="31" s="1"/>
  <c r="H62" i="31" s="1"/>
  <c r="Q62" i="31"/>
  <c r="R62" i="31" s="1"/>
  <c r="E62" i="36"/>
  <c r="Q62" i="37"/>
  <c r="Q62" i="18"/>
  <c r="R62" i="18" s="1"/>
  <c r="T62" i="18" s="1"/>
  <c r="Q62" i="40"/>
  <c r="R62" i="40" s="1"/>
  <c r="E62" i="34"/>
  <c r="F62" i="34" s="1"/>
  <c r="H62" i="34" s="1"/>
  <c r="Q62" i="33"/>
  <c r="Q62" i="35"/>
  <c r="R62" i="35" s="1"/>
  <c r="S62" i="35" s="1"/>
  <c r="E62" i="35"/>
  <c r="F62" i="35" s="1"/>
  <c r="G62" i="35" s="1"/>
  <c r="E62" i="37"/>
  <c r="Q30" i="37"/>
  <c r="E88" i="36"/>
  <c r="E56" i="34"/>
  <c r="F56" i="34" s="1"/>
  <c r="H56" i="34" s="1"/>
  <c r="E56" i="18"/>
  <c r="Q56" i="34"/>
  <c r="R56" i="34" s="1"/>
  <c r="Q56" i="18"/>
  <c r="E56" i="40"/>
  <c r="E56" i="37"/>
  <c r="E56" i="33"/>
  <c r="Q56" i="37"/>
  <c r="Q56" i="33"/>
  <c r="E56" i="31"/>
  <c r="F56" i="31" s="1"/>
  <c r="Q56" i="31"/>
  <c r="E56" i="35"/>
  <c r="E56" i="36"/>
  <c r="Q56" i="36"/>
  <c r="R56" i="36" s="1"/>
  <c r="Q56" i="35"/>
  <c r="R56" i="35" s="1"/>
  <c r="S56" i="35" s="1"/>
  <c r="Q56" i="40"/>
  <c r="E56" i="32"/>
  <c r="Q56" i="32"/>
  <c r="R82" i="18"/>
  <c r="F96" i="32"/>
  <c r="Q62" i="36"/>
  <c r="R62" i="36" s="1"/>
  <c r="Q88" i="31"/>
  <c r="R88" i="31" s="1"/>
  <c r="Q30" i="31"/>
  <c r="Q88" i="34"/>
  <c r="R88" i="34" s="1"/>
  <c r="Q88" i="36"/>
  <c r="R88" i="36" s="1"/>
  <c r="E30" i="32"/>
  <c r="E92" i="34"/>
  <c r="Q92" i="35"/>
  <c r="R92" i="35" s="1"/>
  <c r="E92" i="33"/>
  <c r="Q92" i="33"/>
  <c r="R92" i="33" s="1"/>
  <c r="E92" i="35"/>
  <c r="Q92" i="18"/>
  <c r="Q92" i="37"/>
  <c r="E92" i="18"/>
  <c r="Q92" i="31"/>
  <c r="E40" i="18"/>
  <c r="Q40" i="32"/>
  <c r="E40" i="35"/>
  <c r="E78" i="34"/>
  <c r="E78" i="18"/>
  <c r="Q78" i="32"/>
  <c r="Q78" i="36"/>
  <c r="R78" i="36" s="1"/>
  <c r="Q78" i="40"/>
  <c r="R78" i="40" s="1"/>
  <c r="E78" i="33"/>
  <c r="Q78" i="35"/>
  <c r="Q78" i="31"/>
  <c r="R78" i="31" s="1"/>
  <c r="E78" i="37"/>
  <c r="E78" i="31"/>
  <c r="Q78" i="37"/>
  <c r="R78" i="37" s="1"/>
  <c r="S78" i="37" s="1"/>
  <c r="Q78" i="33"/>
  <c r="R78" i="33" s="1"/>
  <c r="T78" i="33" s="1"/>
  <c r="E78" i="40"/>
  <c r="Q78" i="34"/>
  <c r="R78" i="34" s="1"/>
  <c r="E78" i="36"/>
  <c r="E78" i="35"/>
  <c r="E78" i="32"/>
  <c r="Q78" i="18"/>
  <c r="R78" i="18" s="1"/>
  <c r="E60" i="40"/>
  <c r="F60" i="40" s="1"/>
  <c r="E60" i="34"/>
  <c r="E60" i="18"/>
  <c r="Q60" i="34"/>
  <c r="R60" i="34" s="1"/>
  <c r="Q60" i="18"/>
  <c r="E60" i="37"/>
  <c r="E60" i="33"/>
  <c r="Q60" i="37"/>
  <c r="Q60" i="33"/>
  <c r="E60" i="31"/>
  <c r="Q60" i="31"/>
  <c r="E60" i="35"/>
  <c r="E60" i="36"/>
  <c r="Q60" i="36"/>
  <c r="R60" i="36" s="1"/>
  <c r="Q60" i="35"/>
  <c r="R60" i="35" s="1"/>
  <c r="E60" i="32"/>
  <c r="Q60" i="32"/>
  <c r="E74" i="40"/>
  <c r="E74" i="35"/>
  <c r="E74" i="18"/>
  <c r="E74" i="34"/>
  <c r="E74" i="31"/>
  <c r="Q74" i="33"/>
  <c r="Q74" i="35"/>
  <c r="R74" i="35" s="1"/>
  <c r="Q74" i="37"/>
  <c r="Q74" i="31"/>
  <c r="R74" i="31" s="1"/>
  <c r="E74" i="37"/>
  <c r="Q74" i="18"/>
  <c r="E74" i="33"/>
  <c r="Q74" i="34"/>
  <c r="R74" i="34" s="1"/>
  <c r="E70" i="35"/>
  <c r="Q70" i="37"/>
  <c r="R70" i="37" s="1"/>
  <c r="Q70" i="31"/>
  <c r="Q70" i="40"/>
  <c r="R70" i="40" s="1"/>
  <c r="E70" i="34"/>
  <c r="F70" i="34" s="1"/>
  <c r="G70" i="34" s="1"/>
  <c r="Q70" i="35"/>
  <c r="R70" i="35" s="1"/>
  <c r="T70" i="35" s="1"/>
  <c r="Q70" i="18"/>
  <c r="E70" i="36"/>
  <c r="Q70" i="33"/>
  <c r="E70" i="31"/>
  <c r="E70" i="32"/>
  <c r="F70" i="32" s="1"/>
  <c r="E70" i="18"/>
  <c r="Q70" i="34"/>
  <c r="R70" i="34" s="1"/>
  <c r="T70" i="34" s="1"/>
  <c r="E24" i="32"/>
  <c r="E24" i="31"/>
  <c r="E24" i="40"/>
  <c r="F24" i="40" s="1"/>
  <c r="E24" i="37"/>
  <c r="Q24" i="37"/>
  <c r="Q24" i="31"/>
  <c r="E24" i="33"/>
  <c r="Q24" i="34"/>
  <c r="R24" i="34" s="1"/>
  <c r="Q24" i="33"/>
  <c r="Q24" i="36"/>
  <c r="R24" i="36" s="1"/>
  <c r="F72" i="34"/>
  <c r="G72" i="34" s="1"/>
  <c r="E90" i="36"/>
  <c r="E90" i="32"/>
  <c r="F90" i="32" s="1"/>
  <c r="Q90" i="35"/>
  <c r="R90" i="35" s="1"/>
  <c r="Q90" i="31"/>
  <c r="E90" i="18"/>
  <c r="E90" i="33"/>
  <c r="Q90" i="34"/>
  <c r="R90" i="34" s="1"/>
  <c r="E90" i="37"/>
  <c r="E90" i="31"/>
  <c r="Q90" i="33"/>
  <c r="R90" i="33" s="1"/>
  <c r="T90" i="33" s="1"/>
  <c r="E90" i="35"/>
  <c r="Q90" i="37"/>
  <c r="R90" i="37" s="1"/>
  <c r="Q90" i="32"/>
  <c r="E90" i="40"/>
  <c r="Q90" i="40"/>
  <c r="R90" i="40" s="1"/>
  <c r="E90" i="34"/>
  <c r="F90" i="34" s="1"/>
  <c r="H90" i="34" s="1"/>
  <c r="Q90" i="36"/>
  <c r="R90" i="36" s="1"/>
  <c r="Q90" i="18"/>
  <c r="R90" i="18" s="1"/>
  <c r="Q86" i="40"/>
  <c r="R86" i="40" s="1"/>
  <c r="E86" i="40"/>
  <c r="F86" i="40" s="1"/>
  <c r="E86" i="36"/>
  <c r="E86" i="32"/>
  <c r="F86" i="32" s="1"/>
  <c r="Q86" i="35"/>
  <c r="R86" i="35" s="1"/>
  <c r="Q86" i="31"/>
  <c r="R86" i="31" s="1"/>
  <c r="E86" i="18"/>
  <c r="E86" i="33"/>
  <c r="Q86" i="34"/>
  <c r="R86" i="34" s="1"/>
  <c r="E86" i="37"/>
  <c r="E86" i="31"/>
  <c r="Q86" i="33"/>
  <c r="R86" i="33" s="1"/>
  <c r="T86" i="33" s="1"/>
  <c r="E86" i="35"/>
  <c r="Q86" i="37"/>
  <c r="R86" i="37" s="1"/>
  <c r="Q86" i="32"/>
  <c r="E86" i="34"/>
  <c r="F86" i="34" s="1"/>
  <c r="Q86" i="36"/>
  <c r="R86" i="36" s="1"/>
  <c r="Q86" i="18"/>
  <c r="R86" i="18" s="1"/>
  <c r="F50" i="33"/>
  <c r="G50" i="33" s="1"/>
  <c r="E54" i="36"/>
  <c r="E54" i="32"/>
  <c r="Q54" i="36"/>
  <c r="R54" i="36" s="1"/>
  <c r="Q54" i="32"/>
  <c r="Q54" i="40"/>
  <c r="R54" i="40" s="1"/>
  <c r="E54" i="37"/>
  <c r="E54" i="31"/>
  <c r="Q54" i="34"/>
  <c r="R54" i="34" s="1"/>
  <c r="E54" i="33"/>
  <c r="Q54" i="33"/>
  <c r="R54" i="33" s="1"/>
  <c r="E54" i="40"/>
  <c r="E54" i="18"/>
  <c r="Q54" i="31"/>
  <c r="R54" i="31" s="1"/>
  <c r="E54" i="35"/>
  <c r="Q54" i="37"/>
  <c r="R54" i="37" s="1"/>
  <c r="T54" i="37" s="1"/>
  <c r="Q54" i="18"/>
  <c r="E54" i="34"/>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C49" i="31"/>
  <c r="P49" i="31"/>
  <c r="C49" i="35"/>
  <c r="P38" i="33"/>
  <c r="C38" i="33"/>
  <c r="C42" i="37"/>
  <c r="P42" i="37"/>
  <c r="P33" i="33"/>
  <c r="C33" i="33"/>
  <c r="P95" i="37"/>
  <c r="C95" i="37"/>
  <c r="C23" i="37"/>
  <c r="P23" i="37"/>
  <c r="C36" i="37"/>
  <c r="F36" i="37" s="1"/>
  <c r="G36" i="37" s="1"/>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P96" i="33"/>
  <c r="R96" i="33" s="1"/>
  <c r="T96" i="33" s="1"/>
  <c r="C24" i="37"/>
  <c r="P24" i="37"/>
  <c r="P81" i="31"/>
  <c r="P47" i="32"/>
  <c r="C56" i="35"/>
  <c r="P72" i="33"/>
  <c r="R72" i="33" s="1"/>
  <c r="S72" i="33" s="1"/>
  <c r="C92" i="32"/>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P51" i="31"/>
  <c r="C96" i="35"/>
  <c r="F96" i="35" s="1"/>
  <c r="C30" i="33"/>
  <c r="C29" i="33"/>
  <c r="P39" i="18"/>
  <c r="P36" i="33"/>
  <c r="C93" i="35"/>
  <c r="C93" i="31"/>
  <c r="P93" i="31"/>
  <c r="C94" i="32"/>
  <c r="C94" i="34"/>
  <c r="P94" i="32"/>
  <c r="C97" i="34"/>
  <c r="P97" i="32"/>
  <c r="C97" i="32"/>
  <c r="C19" i="33"/>
  <c r="P19" i="33"/>
  <c r="P96" i="37"/>
  <c r="R96" i="37" s="1"/>
  <c r="S96" i="37" s="1"/>
  <c r="C96" i="37"/>
  <c r="P43" i="18"/>
  <c r="C43" i="18"/>
  <c r="C71" i="37"/>
  <c r="P71" i="37"/>
  <c r="C71" i="31"/>
  <c r="P71" i="31"/>
  <c r="C66" i="31"/>
  <c r="C66" i="35"/>
  <c r="P66" i="31"/>
  <c r="C98" i="35"/>
  <c r="P98" i="31"/>
  <c r="C56" i="33"/>
  <c r="P56" i="33"/>
  <c r="C65" i="37"/>
  <c r="P65" i="37"/>
  <c r="C75" i="18"/>
  <c r="P75" i="18"/>
  <c r="C69" i="37"/>
  <c r="P69" i="37"/>
  <c r="P69" i="31"/>
  <c r="C69" i="31"/>
  <c r="C69" i="35"/>
  <c r="C92" i="18"/>
  <c r="P92" i="18"/>
  <c r="C64" i="18"/>
  <c r="P64" i="18"/>
  <c r="C64" i="34"/>
  <c r="F64" i="34" s="1"/>
  <c r="C64" i="32"/>
  <c r="P64" i="32"/>
  <c r="C89" i="34"/>
  <c r="C89" i="32"/>
  <c r="P89" i="32"/>
  <c r="P91" i="31"/>
  <c r="C91" i="35"/>
  <c r="P92" i="37"/>
  <c r="C92" i="37"/>
  <c r="P27" i="37"/>
  <c r="C27" i="37"/>
  <c r="C37" i="34"/>
  <c r="F76" i="36"/>
  <c r="F76" i="18"/>
  <c r="F68" i="18"/>
  <c r="F52" i="37"/>
  <c r="H52" i="37" s="1"/>
  <c r="E93" i="18"/>
  <c r="Q93" i="37"/>
  <c r="R93" i="37" s="1"/>
  <c r="S93" i="37" s="1"/>
  <c r="Q93" i="36"/>
  <c r="R93" i="36" s="1"/>
  <c r="E93" i="37"/>
  <c r="Q93" i="35"/>
  <c r="R93" i="35" s="1"/>
  <c r="T93" i="35" s="1"/>
  <c r="Q93" i="34"/>
  <c r="R93" i="34" s="1"/>
  <c r="Q93" i="33"/>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Q77" i="32"/>
  <c r="Q77" i="31"/>
  <c r="R77" i="31" s="1"/>
  <c r="E77" i="36"/>
  <c r="E77" i="34"/>
  <c r="E77" i="32"/>
  <c r="Q77" i="18"/>
  <c r="E77" i="35"/>
  <c r="E77" i="33"/>
  <c r="E77" i="31"/>
  <c r="E77" i="40"/>
  <c r="Q77" i="40"/>
  <c r="R77" i="40" s="1"/>
  <c r="E89" i="18"/>
  <c r="Q89" i="37"/>
  <c r="Q89" i="36"/>
  <c r="R89" i="36" s="1"/>
  <c r="E89" i="37"/>
  <c r="Q89" i="35"/>
  <c r="R89" i="35" s="1"/>
  <c r="Q89" i="34"/>
  <c r="R89" i="34" s="1"/>
  <c r="Q89" i="33"/>
  <c r="R89" i="33" s="1"/>
  <c r="S89" i="33" s="1"/>
  <c r="Q89" i="32"/>
  <c r="Q89" i="31"/>
  <c r="Q89" i="18"/>
  <c r="R89" i="18" s="1"/>
  <c r="E89" i="35"/>
  <c r="E89" i="33"/>
  <c r="E89" i="31"/>
  <c r="E89" i="36"/>
  <c r="E89" i="34"/>
  <c r="F89" i="34" s="1"/>
  <c r="E89" i="32"/>
  <c r="F89" i="32" s="1"/>
  <c r="Q89" i="40"/>
  <c r="R89" i="40" s="1"/>
  <c r="E89" i="40"/>
  <c r="F89" i="40" s="1"/>
  <c r="E71" i="18"/>
  <c r="E71" i="37"/>
  <c r="E71" i="36"/>
  <c r="Q71" i="35"/>
  <c r="R71" i="35" s="1"/>
  <c r="S71" i="35" s="1"/>
  <c r="Q71" i="34"/>
  <c r="R71" i="34" s="1"/>
  <c r="Q71" i="33"/>
  <c r="Q71" i="32"/>
  <c r="Q71" i="31"/>
  <c r="Q71" i="37"/>
  <c r="R71" i="37" s="1"/>
  <c r="T71" i="37" s="1"/>
  <c r="E71" i="34"/>
  <c r="E71" i="32"/>
  <c r="Q71" i="36"/>
  <c r="R71" i="36" s="1"/>
  <c r="E71" i="35"/>
  <c r="E71" i="33"/>
  <c r="E71" i="31"/>
  <c r="Q71" i="18"/>
  <c r="Q71" i="40"/>
  <c r="R71" i="40" s="1"/>
  <c r="E71" i="40"/>
  <c r="E55" i="18"/>
  <c r="E55" i="37"/>
  <c r="E55" i="36"/>
  <c r="Q55" i="35"/>
  <c r="R55" i="35" s="1"/>
  <c r="Q55" i="34"/>
  <c r="R55" i="34" s="1"/>
  <c r="Q55" i="33"/>
  <c r="R55" i="33" s="1"/>
  <c r="S55" i="33" s="1"/>
  <c r="Q55" i="32"/>
  <c r="Q55" i="31"/>
  <c r="R55" i="31" s="1"/>
  <c r="Q55" i="18"/>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E37" i="36"/>
  <c r="E37" i="35"/>
  <c r="E37" i="33"/>
  <c r="E37" i="37"/>
  <c r="E37" i="34"/>
  <c r="E37" i="32"/>
  <c r="Q37" i="18"/>
  <c r="Q37" i="31"/>
  <c r="Q37" i="40"/>
  <c r="R37" i="40" s="1"/>
  <c r="E37" i="40"/>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E95" i="34"/>
  <c r="E95" i="32"/>
  <c r="F95" i="32" s="1"/>
  <c r="E95" i="18"/>
  <c r="E95" i="35"/>
  <c r="E95" i="33"/>
  <c r="E95" i="31"/>
  <c r="Q95" i="40"/>
  <c r="R95" i="40" s="1"/>
  <c r="E95" i="40"/>
  <c r="Q31" i="35"/>
  <c r="R31" i="35" s="1"/>
  <c r="Q31" i="34"/>
  <c r="R31" i="34" s="1"/>
  <c r="Q31" i="33"/>
  <c r="R31" i="33" s="1"/>
  <c r="T31" i="33" s="1"/>
  <c r="Q31" i="32"/>
  <c r="Q31" i="31"/>
  <c r="R31" i="31" s="1"/>
  <c r="Q31" i="18"/>
  <c r="R31" i="18" s="1"/>
  <c r="E31" i="37"/>
  <c r="E31" i="36"/>
  <c r="E31" i="34"/>
  <c r="E31" i="32"/>
  <c r="F31" i="32" s="1"/>
  <c r="E31" i="18"/>
  <c r="Q31" i="37"/>
  <c r="R31" i="37" s="1"/>
  <c r="S31" i="37" s="1"/>
  <c r="E31" i="35"/>
  <c r="E31" i="33"/>
  <c r="E31" i="31"/>
  <c r="F31" i="31" s="1"/>
  <c r="Q31" i="36"/>
  <c r="R31" i="36" s="1"/>
  <c r="Q31" i="40"/>
  <c r="R31" i="40" s="1"/>
  <c r="E31" i="40"/>
  <c r="F31" i="40" s="1"/>
  <c r="E41" i="18"/>
  <c r="E41" i="37"/>
  <c r="Q41" i="36"/>
  <c r="R41" i="36" s="1"/>
  <c r="Q41" i="35"/>
  <c r="R41" i="35" s="1"/>
  <c r="T41" i="35" s="1"/>
  <c r="Q41" i="34"/>
  <c r="R41" i="34" s="1"/>
  <c r="Q41" i="33"/>
  <c r="Q41" i="32"/>
  <c r="Q41" i="31"/>
  <c r="R41" i="31" s="1"/>
  <c r="E41" i="36"/>
  <c r="E41" i="35"/>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E43" i="36"/>
  <c r="Q43" i="37"/>
  <c r="E43" i="35"/>
  <c r="E43" i="33"/>
  <c r="E43" i="31"/>
  <c r="E43" i="40"/>
  <c r="E43" i="34"/>
  <c r="E43" i="32"/>
  <c r="E43" i="18"/>
  <c r="Q43" i="40"/>
  <c r="R43" i="40" s="1"/>
  <c r="E45" i="18"/>
  <c r="E45" i="37"/>
  <c r="Q45" i="36"/>
  <c r="R45" i="36" s="1"/>
  <c r="Q45" i="35"/>
  <c r="R45" i="35" s="1"/>
  <c r="S45" i="35" s="1"/>
  <c r="Q45" i="34"/>
  <c r="R45" i="34" s="1"/>
  <c r="Q45" i="33"/>
  <c r="R45" i="33" s="1"/>
  <c r="S45" i="33" s="1"/>
  <c r="Q45" i="32"/>
  <c r="Q45" i="31"/>
  <c r="Q45" i="18"/>
  <c r="Q45" i="37"/>
  <c r="R45" i="37" s="1"/>
  <c r="T45" i="37" s="1"/>
  <c r="E45" i="34"/>
  <c r="E45" i="32"/>
  <c r="F45" i="32" s="1"/>
  <c r="E45" i="36"/>
  <c r="E45" i="35"/>
  <c r="E45" i="33"/>
  <c r="E45" i="31"/>
  <c r="E45" i="40"/>
  <c r="Q45" i="40"/>
  <c r="R45" i="40" s="1"/>
  <c r="Q47" i="35"/>
  <c r="R47" i="35" s="1"/>
  <c r="T47" i="35" s="1"/>
  <c r="Q47" i="34"/>
  <c r="R47" i="34" s="1"/>
  <c r="Q47" i="33"/>
  <c r="Q47" i="32"/>
  <c r="Q47" i="31"/>
  <c r="Q47" i="18"/>
  <c r="Q47" i="37"/>
  <c r="Q47" i="36"/>
  <c r="R47" i="36" s="1"/>
  <c r="E47" i="34"/>
  <c r="E47" i="32"/>
  <c r="F47" i="32" s="1"/>
  <c r="E47" i="18"/>
  <c r="E47" i="36"/>
  <c r="E47" i="35"/>
  <c r="E47" i="33"/>
  <c r="E47" i="31"/>
  <c r="E47" i="37"/>
  <c r="E47" i="40"/>
  <c r="Q47" i="40"/>
  <c r="R47" i="40" s="1"/>
  <c r="Q49" i="37"/>
  <c r="Q49" i="36"/>
  <c r="R49" i="36" s="1"/>
  <c r="E49" i="35"/>
  <c r="E49" i="34"/>
  <c r="E49" i="33"/>
  <c r="E49" i="32"/>
  <c r="F49" i="32" s="1"/>
  <c r="E49" i="31"/>
  <c r="E49" i="18"/>
  <c r="E49" i="36"/>
  <c r="E49" i="37"/>
  <c r="Q49" i="35"/>
  <c r="R49" i="35" s="1"/>
  <c r="S49" i="35" s="1"/>
  <c r="Q49" i="33"/>
  <c r="Q49" i="31"/>
  <c r="E49" i="40"/>
  <c r="F49" i="40" s="1"/>
  <c r="Q49" i="34"/>
  <c r="R49" i="34" s="1"/>
  <c r="Q49" i="32"/>
  <c r="Q49" i="18"/>
  <c r="Q49" i="40"/>
  <c r="R49" i="40" s="1"/>
  <c r="Q65" i="35"/>
  <c r="R65" i="35" s="1"/>
  <c r="Q65" i="34"/>
  <c r="R65" i="34" s="1"/>
  <c r="Q65" i="33"/>
  <c r="Q65" i="32"/>
  <c r="Q65" i="31"/>
  <c r="Q65" i="18"/>
  <c r="Q65" i="37"/>
  <c r="Q65" i="36"/>
  <c r="R65" i="36" s="1"/>
  <c r="E65" i="34"/>
  <c r="E65" i="32"/>
  <c r="E65" i="18"/>
  <c r="E65" i="36"/>
  <c r="E65" i="35"/>
  <c r="E65" i="33"/>
  <c r="E65" i="31"/>
  <c r="E65" i="37"/>
  <c r="Q65" i="40"/>
  <c r="R65" i="40" s="1"/>
  <c r="E65" i="40"/>
  <c r="Q91" i="35"/>
  <c r="R91" i="35" s="1"/>
  <c r="T91" i="35" s="1"/>
  <c r="Q91" i="34"/>
  <c r="R91" i="34" s="1"/>
  <c r="Q91" i="33"/>
  <c r="Q91" i="32"/>
  <c r="Q91" i="31"/>
  <c r="Q91" i="18"/>
  <c r="Q91" i="37"/>
  <c r="Q91" i="36"/>
  <c r="R91" i="36" s="1"/>
  <c r="E91" i="34"/>
  <c r="E91" i="32"/>
  <c r="F91" i="32" s="1"/>
  <c r="E91" i="18"/>
  <c r="E91" i="36"/>
  <c r="E91" i="35"/>
  <c r="E91" i="33"/>
  <c r="E91" i="31"/>
  <c r="F91" i="31" s="1"/>
  <c r="G91" i="31" s="1"/>
  <c r="E91" i="37"/>
  <c r="Q91" i="40"/>
  <c r="R91" i="40" s="1"/>
  <c r="E91" i="40"/>
  <c r="E87" i="37"/>
  <c r="E87" i="36"/>
  <c r="Q87" i="35"/>
  <c r="R87" i="35" s="1"/>
  <c r="T87" i="35" s="1"/>
  <c r="Q87" i="34"/>
  <c r="R87" i="34" s="1"/>
  <c r="Q87" i="33"/>
  <c r="Q87" i="32"/>
  <c r="Q87" i="31"/>
  <c r="Q87" i="37"/>
  <c r="E87" i="34"/>
  <c r="E87" i="32"/>
  <c r="E87" i="18"/>
  <c r="Q87" i="36"/>
  <c r="R87" i="36" s="1"/>
  <c r="E87" i="35"/>
  <c r="E87" i="33"/>
  <c r="E87" i="31"/>
  <c r="Q87" i="18"/>
  <c r="E87" i="40"/>
  <c r="Q87" i="40"/>
  <c r="R87" i="40" s="1"/>
  <c r="C20" i="31"/>
  <c r="F20" i="31" s="1"/>
  <c r="G20" i="31" s="1"/>
  <c r="C20" i="35"/>
  <c r="P20" i="31"/>
  <c r="R20" i="31" s="1"/>
  <c r="C37" i="31"/>
  <c r="C37" i="35"/>
  <c r="P37" i="31"/>
  <c r="P37" i="18"/>
  <c r="C37" i="18"/>
  <c r="C63" i="35"/>
  <c r="P63" i="31"/>
  <c r="C63" i="31"/>
  <c r="P85" i="33"/>
  <c r="C85" i="33"/>
  <c r="C87" i="35"/>
  <c r="F87" i="35" s="1"/>
  <c r="P87" i="31"/>
  <c r="C87" i="31"/>
  <c r="F87" i="31" s="1"/>
  <c r="G87" i="31" s="1"/>
  <c r="P87" i="18"/>
  <c r="R87" i="18" s="1"/>
  <c r="C87" i="18"/>
  <c r="C99" i="37"/>
  <c r="P99" i="37"/>
  <c r="C99" i="31"/>
  <c r="P99" i="31"/>
  <c r="C99" i="35"/>
  <c r="E51" i="37"/>
  <c r="Q51" i="36"/>
  <c r="R51" i="36" s="1"/>
  <c r="Q51" i="35"/>
  <c r="R51" i="35" s="1"/>
  <c r="Q51" i="34"/>
  <c r="R51" i="34" s="1"/>
  <c r="Q51" i="33"/>
  <c r="Q51" i="32"/>
  <c r="Q51" i="31"/>
  <c r="E51" i="18"/>
  <c r="Q51" i="37"/>
  <c r="R51" i="37" s="1"/>
  <c r="T51" i="37" s="1"/>
  <c r="E51" i="36"/>
  <c r="E51" i="35"/>
  <c r="E51" i="33"/>
  <c r="E51" i="31"/>
  <c r="F51" i="31" s="1"/>
  <c r="G51" i="31" s="1"/>
  <c r="Q51" i="18"/>
  <c r="E51" i="34"/>
  <c r="E51" i="32"/>
  <c r="E51" i="40"/>
  <c r="F51" i="40" s="1"/>
  <c r="Q51" i="40"/>
  <c r="R51" i="40" s="1"/>
  <c r="Q33" i="37"/>
  <c r="R33" i="37" s="1"/>
  <c r="T33" i="37" s="1"/>
  <c r="E33" i="36"/>
  <c r="E33" i="35"/>
  <c r="F33" i="35" s="1"/>
  <c r="H33" i="35" s="1"/>
  <c r="E33" i="34"/>
  <c r="F33" i="34" s="1"/>
  <c r="E33" i="33"/>
  <c r="E33" i="32"/>
  <c r="F33" i="32" s="1"/>
  <c r="E33" i="31"/>
  <c r="E33" i="18"/>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P80" i="37"/>
  <c r="C80" i="37"/>
  <c r="P58" i="32"/>
  <c r="C58" i="34"/>
  <c r="F58" i="34" s="1"/>
  <c r="C58" i="32"/>
  <c r="P70" i="33"/>
  <c r="C70" i="33"/>
  <c r="F70" i="33" s="1"/>
  <c r="H70" i="33" s="1"/>
  <c r="C84" i="33"/>
  <c r="P97" i="33"/>
  <c r="C97" i="33"/>
  <c r="Q85" i="37"/>
  <c r="Q85" i="36"/>
  <c r="R85" i="36" s="1"/>
  <c r="E85" i="35"/>
  <c r="E85" i="34"/>
  <c r="F85" i="34" s="1"/>
  <c r="E85" i="33"/>
  <c r="E85" i="32"/>
  <c r="E85" i="31"/>
  <c r="E85" i="18"/>
  <c r="E85" i="36"/>
  <c r="E85" i="37"/>
  <c r="Q85" i="35"/>
  <c r="R85" i="35" s="1"/>
  <c r="Q85" i="33"/>
  <c r="Q85" i="31"/>
  <c r="Q85" i="32"/>
  <c r="E85" i="40"/>
  <c r="Q85" i="34"/>
  <c r="R85" i="34" s="1"/>
  <c r="Q85" i="18"/>
  <c r="Q85" i="40"/>
  <c r="R85" i="40" s="1"/>
  <c r="Q73" i="37"/>
  <c r="R73" i="37" s="1"/>
  <c r="T73" i="37" s="1"/>
  <c r="Q73" i="36"/>
  <c r="R73" i="36" s="1"/>
  <c r="E73" i="37"/>
  <c r="Q73" i="35"/>
  <c r="R73" i="35" s="1"/>
  <c r="S73" i="35" s="1"/>
  <c r="Q73" i="34"/>
  <c r="R73" i="34" s="1"/>
  <c r="Q73" i="33"/>
  <c r="R73" i="33" s="1"/>
  <c r="S73" i="33" s="1"/>
  <c r="Q73" i="32"/>
  <c r="Q73" i="31"/>
  <c r="Q73" i="18"/>
  <c r="R73" i="18" s="1"/>
  <c r="E73" i="18"/>
  <c r="E73" i="35"/>
  <c r="E73" i="33"/>
  <c r="E73" i="31"/>
  <c r="E73" i="36"/>
  <c r="E73" i="34"/>
  <c r="E73" i="32"/>
  <c r="E73" i="40"/>
  <c r="Q73" i="40"/>
  <c r="R73" i="40" s="1"/>
  <c r="E63" i="35"/>
  <c r="E63" i="34"/>
  <c r="F63" i="34" s="1"/>
  <c r="E63" i="33"/>
  <c r="E63" i="32"/>
  <c r="F63" i="32" s="1"/>
  <c r="E63" i="31"/>
  <c r="E63" i="18"/>
  <c r="E63" i="37"/>
  <c r="E63" i="36"/>
  <c r="Q63" i="35"/>
  <c r="R63" i="35" s="1"/>
  <c r="T63" i="35" s="1"/>
  <c r="Q63" i="33"/>
  <c r="R63" i="33" s="1"/>
  <c r="S63" i="33" s="1"/>
  <c r="Q63" i="3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Q29" i="37"/>
  <c r="R29" i="37" s="1"/>
  <c r="T29" i="37" s="1"/>
  <c r="E29" i="36"/>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E21" i="34"/>
  <c r="E21" i="32"/>
  <c r="F21" i="32" s="1"/>
  <c r="E21" i="18"/>
  <c r="Q21" i="37"/>
  <c r="E21" i="35"/>
  <c r="F21" i="35" s="1"/>
  <c r="G21" i="35" s="1"/>
  <c r="E21" i="33"/>
  <c r="E21" i="31"/>
  <c r="Q21" i="36"/>
  <c r="R21" i="36" s="1"/>
  <c r="E21" i="40"/>
  <c r="Q21" i="40"/>
  <c r="R21" i="40" s="1"/>
  <c r="E97" i="37"/>
  <c r="E97" i="36"/>
  <c r="Q97" i="35"/>
  <c r="R97" i="35" s="1"/>
  <c r="Q97" i="34"/>
  <c r="R97" i="34" s="1"/>
  <c r="Q97" i="33"/>
  <c r="Q97" i="32"/>
  <c r="Q97" i="31"/>
  <c r="R97" i="31" s="1"/>
  <c r="Q97" i="18"/>
  <c r="R97" i="18" s="1"/>
  <c r="Q97" i="37"/>
  <c r="R97" i="37" s="1"/>
  <c r="S97" i="37" s="1"/>
  <c r="E97" i="34"/>
  <c r="E97" i="32"/>
  <c r="E97" i="18"/>
  <c r="Q97" i="36"/>
  <c r="R97" i="36" s="1"/>
  <c r="E97" i="35"/>
  <c r="E97" i="33"/>
  <c r="E97" i="31"/>
  <c r="Q97" i="40"/>
  <c r="R97" i="40" s="1"/>
  <c r="E97" i="40"/>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Q23" i="36"/>
  <c r="R23" i="36" s="1"/>
  <c r="Q23" i="35"/>
  <c r="R23" i="35" s="1"/>
  <c r="Q23" i="34"/>
  <c r="R23" i="34" s="1"/>
  <c r="Q23" i="33"/>
  <c r="Q23" i="32"/>
  <c r="E23" i="31"/>
  <c r="F23" i="31" s="1"/>
  <c r="G23" i="31" s="1"/>
  <c r="E23" i="18"/>
  <c r="E23" i="36"/>
  <c r="E23" i="34"/>
  <c r="E23" i="32"/>
  <c r="Q23" i="37"/>
  <c r="E23" i="35"/>
  <c r="E23" i="33"/>
  <c r="Q23" i="18"/>
  <c r="Q23" i="31"/>
  <c r="E23" i="40"/>
  <c r="Q23" i="40"/>
  <c r="R23" i="40" s="1"/>
  <c r="E39" i="18"/>
  <c r="E39" i="37"/>
  <c r="Q39" i="36"/>
  <c r="R39" i="36" s="1"/>
  <c r="Q39" i="35"/>
  <c r="R39" i="35" s="1"/>
  <c r="Q39" i="34"/>
  <c r="R39" i="34" s="1"/>
  <c r="Q39" i="33"/>
  <c r="Q39" i="32"/>
  <c r="Q39" i="18"/>
  <c r="E39" i="31"/>
  <c r="E39" i="34"/>
  <c r="F39" i="34" s="1"/>
  <c r="E39" i="32"/>
  <c r="Q39" i="31"/>
  <c r="R39" i="31" s="1"/>
  <c r="Q39" i="37"/>
  <c r="R39" i="37" s="1"/>
  <c r="S39" i="37" s="1"/>
  <c r="E39" i="36"/>
  <c r="E39" i="35"/>
  <c r="E39" i="33"/>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Q44" i="37"/>
  <c r="E44" i="18"/>
  <c r="E44" i="37"/>
  <c r="Q44" i="36"/>
  <c r="R44" i="36" s="1"/>
  <c r="Q44" i="35"/>
  <c r="R44" i="35" s="1"/>
  <c r="T44" i="35" s="1"/>
  <c r="Q44" i="34"/>
  <c r="R44" i="34" s="1"/>
  <c r="Q44" i="33"/>
  <c r="R44" i="33" s="1"/>
  <c r="Q44" i="32"/>
  <c r="Q44" i="31"/>
  <c r="E44" i="36"/>
  <c r="E44" i="34"/>
  <c r="E44" i="32"/>
  <c r="E44" i="35"/>
  <c r="E44" i="33"/>
  <c r="E44" i="31"/>
  <c r="F44" i="31" s="1"/>
  <c r="H44" i="31" s="1"/>
  <c r="Q44" i="18"/>
  <c r="R44" i="18" s="1"/>
  <c r="Q44" i="40"/>
  <c r="R44" i="40" s="1"/>
  <c r="E44" i="40"/>
  <c r="E46" i="37"/>
  <c r="E46" i="35"/>
  <c r="E46" i="34"/>
  <c r="E46" i="33"/>
  <c r="E46" i="32"/>
  <c r="E46" i="31"/>
  <c r="E46" i="18"/>
  <c r="Q46" i="36"/>
  <c r="R46" i="36" s="1"/>
  <c r="Q46" i="35"/>
  <c r="R46" i="35" s="1"/>
  <c r="T46" i="35" s="1"/>
  <c r="Q46" i="33"/>
  <c r="Q46" i="31"/>
  <c r="Q46" i="37"/>
  <c r="Q46" i="40"/>
  <c r="R46" i="40" s="1"/>
  <c r="Q46" i="34"/>
  <c r="R46" i="34" s="1"/>
  <c r="Q46" i="32"/>
  <c r="Q46" i="18"/>
  <c r="E46" i="36"/>
  <c r="E46" i="40"/>
  <c r="Q48" i="35"/>
  <c r="R48" i="35" s="1"/>
  <c r="S48" i="35" s="1"/>
  <c r="Q48" i="34"/>
  <c r="R48" i="34" s="1"/>
  <c r="Q48" i="33"/>
  <c r="R48" i="33" s="1"/>
  <c r="Q48" i="32"/>
  <c r="Q48" i="31"/>
  <c r="R48" i="31" s="1"/>
  <c r="Q48" i="18"/>
  <c r="Q48" i="37"/>
  <c r="R48" i="37" s="1"/>
  <c r="Q48" i="36"/>
  <c r="R48" i="36" s="1"/>
  <c r="E48" i="34"/>
  <c r="E48" i="32"/>
  <c r="E48" i="18"/>
  <c r="E48" i="36"/>
  <c r="E48" i="35"/>
  <c r="E48" i="33"/>
  <c r="E48" i="31"/>
  <c r="E48" i="37"/>
  <c r="Q48" i="40"/>
  <c r="R48" i="40" s="1"/>
  <c r="E48" i="40"/>
  <c r="Q57" i="37"/>
  <c r="R57" i="37" s="1"/>
  <c r="E57" i="37"/>
  <c r="E57" i="36"/>
  <c r="Q57" i="35"/>
  <c r="R57" i="35" s="1"/>
  <c r="Q57" i="34"/>
  <c r="R57" i="34" s="1"/>
  <c r="Q57" i="33"/>
  <c r="Q57" i="32"/>
  <c r="Q57" i="31"/>
  <c r="E57" i="35"/>
  <c r="E57" i="33"/>
  <c r="E57" i="31"/>
  <c r="E57" i="18"/>
  <c r="Q57" i="36"/>
  <c r="R57" i="36" s="1"/>
  <c r="E57" i="34"/>
  <c r="F57" i="34" s="1"/>
  <c r="E57" i="32"/>
  <c r="Q57" i="18"/>
  <c r="Q57" i="40"/>
  <c r="R57" i="40" s="1"/>
  <c r="E57" i="40"/>
  <c r="Q75" i="35"/>
  <c r="R75" i="35" s="1"/>
  <c r="S75" i="35" s="1"/>
  <c r="Q75" i="34"/>
  <c r="R75" i="34" s="1"/>
  <c r="Q75" i="33"/>
  <c r="Q75" i="32"/>
  <c r="Q75" i="31"/>
  <c r="Q75" i="18"/>
  <c r="Q75" i="37"/>
  <c r="Q75" i="36"/>
  <c r="R75" i="36" s="1"/>
  <c r="E75" i="34"/>
  <c r="E75" i="32"/>
  <c r="E75" i="18"/>
  <c r="E75" i="36"/>
  <c r="E75" i="35"/>
  <c r="E75" i="33"/>
  <c r="E75" i="31"/>
  <c r="E75" i="37"/>
  <c r="E75" i="40"/>
  <c r="Q75" i="40"/>
  <c r="R75" i="40" s="1"/>
  <c r="E79" i="35"/>
  <c r="E79" i="34"/>
  <c r="F79" i="34" s="1"/>
  <c r="E79" i="33"/>
  <c r="E79" i="32"/>
  <c r="F79" i="32" s="1"/>
  <c r="E79" i="31"/>
  <c r="E79" i="18"/>
  <c r="E79" i="37"/>
  <c r="E79" i="36"/>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E67" i="36"/>
  <c r="Q67" i="35"/>
  <c r="R67" i="35" s="1"/>
  <c r="S67" i="35" s="1"/>
  <c r="Q67" i="34"/>
  <c r="R67" i="34" s="1"/>
  <c r="Q67" i="33"/>
  <c r="Q67" i="32"/>
  <c r="Q67" i="31"/>
  <c r="E67" i="18"/>
  <c r="Q67" i="37"/>
  <c r="R67" i="37" s="1"/>
  <c r="S67" i="37" s="1"/>
  <c r="E67" i="35"/>
  <c r="E67" i="33"/>
  <c r="E67" i="3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Q81" i="35"/>
  <c r="R81" i="35" s="1"/>
  <c r="Q81" i="34"/>
  <c r="R81" i="34" s="1"/>
  <c r="Q81" i="33"/>
  <c r="R81" i="33" s="1"/>
  <c r="S81" i="33" s="1"/>
  <c r="Q81" i="32"/>
  <c r="Q81" i="31"/>
  <c r="Q81" i="18"/>
  <c r="R81" i="18" s="1"/>
  <c r="Q81" i="37"/>
  <c r="R81" i="37" s="1"/>
  <c r="T81" i="37" s="1"/>
  <c r="Q81" i="36"/>
  <c r="R81" i="36" s="1"/>
  <c r="E81" i="34"/>
  <c r="E81" i="32"/>
  <c r="E81" i="18"/>
  <c r="E81" i="36"/>
  <c r="E81" i="35"/>
  <c r="E81" i="33"/>
  <c r="E81" i="31"/>
  <c r="E81" i="37"/>
  <c r="E81" i="40"/>
  <c r="F81" i="40" s="1"/>
  <c r="Q81" i="40"/>
  <c r="R81" i="40" s="1"/>
  <c r="Q59" i="37"/>
  <c r="R59" i="37" s="1"/>
  <c r="Q59" i="36"/>
  <c r="R59" i="36" s="1"/>
  <c r="E59" i="35"/>
  <c r="E59" i="34"/>
  <c r="E59" i="33"/>
  <c r="E59" i="32"/>
  <c r="E59" i="31"/>
  <c r="E59" i="18"/>
  <c r="E59" i="36"/>
  <c r="E59" i="37"/>
  <c r="Q59" i="35"/>
  <c r="R59" i="35" s="1"/>
  <c r="T59" i="35" s="1"/>
  <c r="Q59" i="33"/>
  <c r="R59" i="33" s="1"/>
  <c r="S59" i="33" s="1"/>
  <c r="Q59" i="31"/>
  <c r="R59" i="31" s="1"/>
  <c r="Q59" i="40"/>
  <c r="R59" i="40" s="1"/>
  <c r="Q59" i="34"/>
  <c r="R59" i="34" s="1"/>
  <c r="Q59" i="32"/>
  <c r="Q59" i="18"/>
  <c r="R59" i="18" s="1"/>
  <c r="E59" i="40"/>
  <c r="E25" i="37"/>
  <c r="Q25" i="36"/>
  <c r="R25" i="36" s="1"/>
  <c r="Q25" i="35"/>
  <c r="R25" i="35" s="1"/>
  <c r="S25" i="35" s="1"/>
  <c r="Q25" i="34"/>
  <c r="R25" i="34" s="1"/>
  <c r="Q25" i="33"/>
  <c r="Q25" i="32"/>
  <c r="Q25" i="18"/>
  <c r="E25" i="31"/>
  <c r="E25" i="18"/>
  <c r="E25" i="34"/>
  <c r="E25" i="32"/>
  <c r="F25" i="32" s="1"/>
  <c r="Q25" i="31"/>
  <c r="Q25" i="37"/>
  <c r="E25" i="36"/>
  <c r="E25" i="35"/>
  <c r="E25" i="33"/>
  <c r="Q25" i="40"/>
  <c r="R25" i="40" s="1"/>
  <c r="E25" i="40"/>
  <c r="F25" i="40" s="1"/>
  <c r="C96" i="18"/>
  <c r="F96" i="18" s="1"/>
  <c r="C30" i="18"/>
  <c r="P30" i="18"/>
  <c r="P30" i="37"/>
  <c r="C30" i="37"/>
  <c r="C75" i="34"/>
  <c r="C75" i="32"/>
  <c r="P75" i="32"/>
  <c r="C75" i="37"/>
  <c r="P75" i="37"/>
  <c r="P58" i="18"/>
  <c r="C58" i="18"/>
  <c r="C70" i="18"/>
  <c r="P70" i="18"/>
  <c r="C84" i="32"/>
  <c r="P84" i="32"/>
  <c r="C84" i="34"/>
  <c r="F84" i="34" s="1"/>
  <c r="C68" i="33"/>
  <c r="P68" i="33"/>
  <c r="K9" i="36"/>
  <c r="K12" i="36"/>
  <c r="K10" i="36"/>
  <c r="K8" i="40"/>
  <c r="W8" i="40"/>
  <c r="F24" i="18"/>
  <c r="F82" i="18"/>
  <c r="W8" i="32"/>
  <c r="K8" i="32"/>
  <c r="K10" i="18"/>
  <c r="K12" i="18"/>
  <c r="R40" i="40"/>
  <c r="R60" i="40"/>
  <c r="R84" i="40"/>
  <c r="R34" i="40"/>
  <c r="R38" i="40"/>
  <c r="R92" i="40"/>
  <c r="R61" i="40"/>
  <c r="R96" i="40"/>
  <c r="R82" i="40"/>
  <c r="R20" i="40"/>
  <c r="R56" i="40"/>
  <c r="F76" i="37"/>
  <c r="H76" i="37" s="1"/>
  <c r="R61" i="35"/>
  <c r="T61" i="35" s="1"/>
  <c r="F36" i="36"/>
  <c r="H36" i="36" s="1"/>
  <c r="R96" i="35"/>
  <c r="R94" i="35"/>
  <c r="R82" i="35"/>
  <c r="F61" i="36"/>
  <c r="F58" i="36"/>
  <c r="F69" i="36"/>
  <c r="F90" i="36"/>
  <c r="F35" i="36"/>
  <c r="F99" i="36"/>
  <c r="F64" i="36"/>
  <c r="F86" i="36"/>
  <c r="F96" i="36"/>
  <c r="F30" i="36"/>
  <c r="F32" i="36"/>
  <c r="F82" i="36"/>
  <c r="W10" i="18"/>
  <c r="W9" i="18"/>
  <c r="W12" i="18"/>
  <c r="F76" i="31"/>
  <c r="H76" i="31" s="1"/>
  <c r="F11" i="39"/>
  <c r="W6" i="32"/>
  <c r="W12" i="36"/>
  <c r="W9" i="36"/>
  <c r="W10" i="36"/>
  <c r="W12" i="31"/>
  <c r="W9" i="31"/>
  <c r="W10" i="31"/>
  <c r="R32" i="31"/>
  <c r="R70" i="31"/>
  <c r="F96" i="37"/>
  <c r="H96" i="37" s="1"/>
  <c r="R78" i="35"/>
  <c r="S78" i="35" s="1"/>
  <c r="R80" i="35"/>
  <c r="S80" i="35" s="1"/>
  <c r="R58" i="35"/>
  <c r="S58" i="35" s="1"/>
  <c r="F82" i="37"/>
  <c r="G82" i="37" s="1"/>
  <c r="F99" i="37"/>
  <c r="H99" i="37" s="1"/>
  <c r="F68" i="37"/>
  <c r="F84" i="31"/>
  <c r="G84" i="31" s="1"/>
  <c r="T69" i="36"/>
  <c r="S69" i="36"/>
  <c r="H82" i="33"/>
  <c r="G82" i="33"/>
  <c r="T99" i="35"/>
  <c r="R76" i="34"/>
  <c r="R58" i="34"/>
  <c r="R98" i="34"/>
  <c r="R32" i="34"/>
  <c r="R52" i="34"/>
  <c r="R38" i="34"/>
  <c r="R36" i="34"/>
  <c r="R26" i="34"/>
  <c r="R96" i="34"/>
  <c r="R82" i="34"/>
  <c r="R35" i="34"/>
  <c r="R34" i="34"/>
  <c r="R61" i="34"/>
  <c r="R83" i="34"/>
  <c r="R92" i="34"/>
  <c r="S41" i="36"/>
  <c r="R21" i="37" l="1"/>
  <c r="S21" i="37" s="1"/>
  <c r="R88" i="18"/>
  <c r="R77" i="33"/>
  <c r="S77" i="33" s="1"/>
  <c r="R77" i="18"/>
  <c r="R94" i="33"/>
  <c r="S94" i="33" s="1"/>
  <c r="R42" i="31"/>
  <c r="S42" i="31" s="1"/>
  <c r="R38" i="31"/>
  <c r="T38" i="31" s="1"/>
  <c r="H88" i="31"/>
  <c r="F92" i="34"/>
  <c r="G92" i="34" s="1"/>
  <c r="G82" i="34"/>
  <c r="F85" i="32"/>
  <c r="F98" i="34"/>
  <c r="G98" i="34" s="1"/>
  <c r="R93" i="33"/>
  <c r="R80" i="18"/>
  <c r="T80" i="18" s="1"/>
  <c r="R91" i="18"/>
  <c r="T91" i="18" s="1"/>
  <c r="T64" i="35"/>
  <c r="F57" i="35"/>
  <c r="G57" i="35" s="1"/>
  <c r="R57" i="31"/>
  <c r="F97" i="32"/>
  <c r="F75" i="31"/>
  <c r="G75" i="31" s="1"/>
  <c r="R51" i="33"/>
  <c r="S51" i="33" s="1"/>
  <c r="R65" i="33"/>
  <c r="S65" i="33" s="1"/>
  <c r="R42" i="18"/>
  <c r="S42" i="18" s="1"/>
  <c r="F42" i="31"/>
  <c r="H42" i="31" s="1"/>
  <c r="R48" i="18"/>
  <c r="T48" i="18" s="1"/>
  <c r="F39" i="32"/>
  <c r="F43" i="32"/>
  <c r="R22" i="37"/>
  <c r="S22" i="37" s="1"/>
  <c r="F48" i="35"/>
  <c r="G48" i="35" s="1"/>
  <c r="F41" i="32"/>
  <c r="R28" i="18"/>
  <c r="S28" i="18" s="1"/>
  <c r="R47" i="33"/>
  <c r="S47" i="33" s="1"/>
  <c r="R44" i="31"/>
  <c r="S44" i="31" s="1"/>
  <c r="R44" i="37"/>
  <c r="S44" i="37" s="1"/>
  <c r="F45" i="34"/>
  <c r="H45" i="34" s="1"/>
  <c r="R26" i="18"/>
  <c r="T26" i="18" s="1"/>
  <c r="F31" i="34"/>
  <c r="H31" i="34" s="1"/>
  <c r="R34" i="18"/>
  <c r="S34" i="18" s="1"/>
  <c r="F34" i="32"/>
  <c r="F21" i="34"/>
  <c r="G21" i="34" s="1"/>
  <c r="R22" i="31"/>
  <c r="T22" i="31" s="1"/>
  <c r="F25" i="34"/>
  <c r="H25" i="34" s="1"/>
  <c r="R21" i="18"/>
  <c r="T21" i="18" s="1"/>
  <c r="F19" i="32"/>
  <c r="S68" i="37"/>
  <c r="F73" i="34"/>
  <c r="G73" i="34" s="1"/>
  <c r="S35" i="33"/>
  <c r="R33" i="33"/>
  <c r="S33" i="33" s="1"/>
  <c r="R45" i="18"/>
  <c r="S45" i="18" s="1"/>
  <c r="T61" i="37"/>
  <c r="R57" i="33"/>
  <c r="T57" i="33" s="1"/>
  <c r="R49" i="33"/>
  <c r="S49" i="33" s="1"/>
  <c r="F50" i="32"/>
  <c r="S64" i="33"/>
  <c r="F48" i="32"/>
  <c r="R51" i="18"/>
  <c r="S51" i="18" s="1"/>
  <c r="R41" i="33"/>
  <c r="S41" i="33" s="1"/>
  <c r="R47" i="37"/>
  <c r="S47" i="37" s="1"/>
  <c r="G52" i="34"/>
  <c r="F50" i="34"/>
  <c r="H50" i="34" s="1"/>
  <c r="R55" i="18"/>
  <c r="S55" i="18" s="1"/>
  <c r="R54" i="18"/>
  <c r="T54" i="18" s="1"/>
  <c r="R32" i="37"/>
  <c r="T32" i="37" s="1"/>
  <c r="R63" i="31"/>
  <c r="S63" i="31" s="1"/>
  <c r="R62" i="33"/>
  <c r="T62" i="33" s="1"/>
  <c r="R85" i="37"/>
  <c r="S85" i="37" s="1"/>
  <c r="F28" i="32"/>
  <c r="F48" i="34"/>
  <c r="G48" i="34" s="1"/>
  <c r="F44" i="35"/>
  <c r="H44" i="35" s="1"/>
  <c r="R42" i="33"/>
  <c r="T42" i="33" s="1"/>
  <c r="R45" i="31"/>
  <c r="T45" i="31" s="1"/>
  <c r="F38" i="32"/>
  <c r="F38" i="35"/>
  <c r="G38" i="35" s="1"/>
  <c r="F32" i="35"/>
  <c r="H32" i="35" s="1"/>
  <c r="F44" i="32"/>
  <c r="R34" i="31"/>
  <c r="S34" i="31" s="1"/>
  <c r="F30" i="32"/>
  <c r="R34" i="33"/>
  <c r="S34" i="33" s="1"/>
  <c r="S36" i="35"/>
  <c r="R40" i="37"/>
  <c r="T40" i="37" s="1"/>
  <c r="S82" i="37"/>
  <c r="F96" i="33"/>
  <c r="H96" i="33" s="1"/>
  <c r="F53" i="31"/>
  <c r="H53" i="31" s="1"/>
  <c r="F87" i="36"/>
  <c r="H87" i="36" s="1"/>
  <c r="F80" i="31"/>
  <c r="H80" i="31" s="1"/>
  <c r="R69" i="31"/>
  <c r="S69" i="31" s="1"/>
  <c r="H35" i="34"/>
  <c r="G35" i="34"/>
  <c r="G68" i="34"/>
  <c r="H68" i="34"/>
  <c r="T77" i="18"/>
  <c r="H76" i="18"/>
  <c r="T86" i="31"/>
  <c r="R90" i="31"/>
  <c r="S90" i="31" s="1"/>
  <c r="T94" i="36"/>
  <c r="S88" i="18"/>
  <c r="T38" i="18"/>
  <c r="S69" i="18"/>
  <c r="T40" i="18"/>
  <c r="S83" i="18"/>
  <c r="S44" i="18"/>
  <c r="T97" i="36"/>
  <c r="T29" i="18"/>
  <c r="S31" i="18"/>
  <c r="G76" i="36"/>
  <c r="T54" i="31"/>
  <c r="T74" i="31"/>
  <c r="S78" i="31"/>
  <c r="S88" i="31"/>
  <c r="S62" i="18"/>
  <c r="T96" i="31"/>
  <c r="S39" i="36"/>
  <c r="T97" i="18"/>
  <c r="T85" i="36"/>
  <c r="S20" i="31"/>
  <c r="T45" i="36"/>
  <c r="T41" i="36"/>
  <c r="H36" i="18"/>
  <c r="T64" i="31"/>
  <c r="T90" i="18"/>
  <c r="T94" i="31"/>
  <c r="T82" i="18"/>
  <c r="T80" i="31"/>
  <c r="S22" i="18"/>
  <c r="H68" i="36"/>
  <c r="R76" i="32"/>
  <c r="S52" i="31"/>
  <c r="S68" i="18"/>
  <c r="S81" i="18"/>
  <c r="S46" i="36"/>
  <c r="S97" i="31"/>
  <c r="S87" i="36"/>
  <c r="H68" i="18"/>
  <c r="S54" i="36"/>
  <c r="S78" i="18"/>
  <c r="S84" i="36"/>
  <c r="T84" i="18"/>
  <c r="S80" i="36"/>
  <c r="T53" i="18"/>
  <c r="R20" i="33"/>
  <c r="S20" i="33" s="1"/>
  <c r="B21" i="40"/>
  <c r="B17" i="7"/>
  <c r="B21" i="34"/>
  <c r="O21" i="31"/>
  <c r="O21" i="34"/>
  <c r="O21" i="33"/>
  <c r="O21" i="37"/>
  <c r="O21" i="35"/>
  <c r="B21" i="36"/>
  <c r="B21" i="32"/>
  <c r="B21" i="31"/>
  <c r="O21" i="18"/>
  <c r="O21" i="32"/>
  <c r="B21" i="33"/>
  <c r="B21" i="35"/>
  <c r="O21" i="36"/>
  <c r="B21" i="18"/>
  <c r="B21" i="37"/>
  <c r="O21" i="40"/>
  <c r="T52" i="37"/>
  <c r="S52" i="37"/>
  <c r="F49" i="34"/>
  <c r="H49" i="34" s="1"/>
  <c r="S76" i="33"/>
  <c r="F48" i="31"/>
  <c r="H48" i="31" s="1"/>
  <c r="R23" i="33"/>
  <c r="S23" i="33" s="1"/>
  <c r="F73" i="32"/>
  <c r="R91" i="37"/>
  <c r="S91" i="37" s="1"/>
  <c r="F71" i="32"/>
  <c r="F27" i="37"/>
  <c r="G27" i="37" s="1"/>
  <c r="R83" i="37"/>
  <c r="R68" i="31"/>
  <c r="T68" i="31" s="1"/>
  <c r="R61" i="18"/>
  <c r="T61" i="18" s="1"/>
  <c r="T22" i="18"/>
  <c r="R81" i="31"/>
  <c r="S81" i="31" s="1"/>
  <c r="R79" i="31"/>
  <c r="S79" i="31" s="1"/>
  <c r="F57" i="32"/>
  <c r="R46" i="31"/>
  <c r="T46" i="31" s="1"/>
  <c r="R65" i="37"/>
  <c r="T65" i="37" s="1"/>
  <c r="F58" i="18"/>
  <c r="H58" i="18" s="1"/>
  <c r="R81" i="32"/>
  <c r="R55" i="37"/>
  <c r="T55" i="37" s="1"/>
  <c r="F56" i="32"/>
  <c r="R27" i="31"/>
  <c r="S27" i="31" s="1"/>
  <c r="G83" i="37"/>
  <c r="F22" i="36"/>
  <c r="H22" i="36" s="1"/>
  <c r="T76" i="37"/>
  <c r="F20" i="34"/>
  <c r="H20" i="34" s="1"/>
  <c r="R36" i="33"/>
  <c r="S36" i="33" s="1"/>
  <c r="F69" i="34"/>
  <c r="H69" i="34" s="1"/>
  <c r="S22" i="33"/>
  <c r="G68" i="18"/>
  <c r="F69" i="18"/>
  <c r="G69" i="18" s="1"/>
  <c r="F34" i="18"/>
  <c r="H34" i="18" s="1"/>
  <c r="R32" i="18"/>
  <c r="T32" i="18" s="1"/>
  <c r="F36" i="31"/>
  <c r="G36" i="31" s="1"/>
  <c r="F66" i="35"/>
  <c r="H66" i="35" s="1"/>
  <c r="F64" i="35"/>
  <c r="H64" i="35" s="1"/>
  <c r="T88" i="33"/>
  <c r="D33" i="38"/>
  <c r="G34" i="34"/>
  <c r="F61" i="18"/>
  <c r="H61" i="18" s="1"/>
  <c r="H36" i="33"/>
  <c r="G36" i="33"/>
  <c r="T84" i="33"/>
  <c r="S84" i="33"/>
  <c r="T40" i="33"/>
  <c r="F32" i="18"/>
  <c r="G32" i="18" s="1"/>
  <c r="F20" i="35"/>
  <c r="G20" i="35" s="1"/>
  <c r="I20" i="35" s="1"/>
  <c r="F26" i="32"/>
  <c r="F92" i="32"/>
  <c r="R27" i="18"/>
  <c r="S27" i="18" s="1"/>
  <c r="F83" i="34"/>
  <c r="G83" i="34" s="1"/>
  <c r="F19" i="34"/>
  <c r="H19" i="34" s="1"/>
  <c r="J19" i="34" s="1"/>
  <c r="K19" i="34" s="1"/>
  <c r="G17" i="17" s="1"/>
  <c r="S80" i="31"/>
  <c r="G76" i="37"/>
  <c r="E62" i="38"/>
  <c r="F34" i="31"/>
  <c r="H34" i="31" s="1"/>
  <c r="F43" i="34"/>
  <c r="H43" i="34" s="1"/>
  <c r="R99" i="18"/>
  <c r="S99" i="18" s="1"/>
  <c r="T54" i="36"/>
  <c r="F22" i="31"/>
  <c r="G22" i="31" s="1"/>
  <c r="F24" i="36"/>
  <c r="G24" i="36" s="1"/>
  <c r="F67" i="31"/>
  <c r="G67" i="31" s="1"/>
  <c r="D69" i="38"/>
  <c r="R58" i="18"/>
  <c r="T58" i="18" s="1"/>
  <c r="F32" i="32"/>
  <c r="F50" i="31"/>
  <c r="G50" i="31" s="1"/>
  <c r="F94" i="32"/>
  <c r="F58" i="37"/>
  <c r="H58" i="37" s="1"/>
  <c r="F22" i="35"/>
  <c r="H22" i="35" s="1"/>
  <c r="T77" i="33"/>
  <c r="R33" i="18"/>
  <c r="T33" i="18" s="1"/>
  <c r="F38" i="18"/>
  <c r="H38" i="18" s="1"/>
  <c r="T53" i="33"/>
  <c r="E54" i="38"/>
  <c r="E87" i="38"/>
  <c r="T78" i="37"/>
  <c r="F61" i="31"/>
  <c r="G61" i="31" s="1"/>
  <c r="F78" i="36"/>
  <c r="H78" i="36" s="1"/>
  <c r="F72" i="36"/>
  <c r="G72" i="36" s="1"/>
  <c r="F41" i="35"/>
  <c r="H41" i="35" s="1"/>
  <c r="F74" i="33"/>
  <c r="H74" i="33" s="1"/>
  <c r="F56" i="35"/>
  <c r="H56" i="35" s="1"/>
  <c r="D61" i="38"/>
  <c r="F68" i="40"/>
  <c r="F61" i="37"/>
  <c r="T84" i="36"/>
  <c r="T20" i="31"/>
  <c r="G68" i="36"/>
  <c r="E35" i="38"/>
  <c r="E51" i="38"/>
  <c r="S88" i="35"/>
  <c r="F32" i="31"/>
  <c r="G32" i="31" s="1"/>
  <c r="F88" i="36"/>
  <c r="G88" i="36" s="1"/>
  <c r="F20" i="36"/>
  <c r="G20" i="36" s="1"/>
  <c r="F53" i="18"/>
  <c r="H53" i="18" s="1"/>
  <c r="F22" i="37"/>
  <c r="G22" i="37" s="1"/>
  <c r="R20" i="18"/>
  <c r="S20" i="18" s="1"/>
  <c r="F20" i="32"/>
  <c r="R74" i="37"/>
  <c r="T74" i="37" s="1"/>
  <c r="F80" i="35"/>
  <c r="G80" i="35" s="1"/>
  <c r="F32" i="34"/>
  <c r="H32" i="34" s="1"/>
  <c r="F98" i="18"/>
  <c r="G98" i="18" s="1"/>
  <c r="R60" i="33"/>
  <c r="T60" i="33" s="1"/>
  <c r="F74" i="34"/>
  <c r="F80" i="34"/>
  <c r="H80" i="34" s="1"/>
  <c r="F32" i="37"/>
  <c r="S28" i="33"/>
  <c r="T28" i="33"/>
  <c r="T84" i="37"/>
  <c r="S84" i="37"/>
  <c r="F92" i="40"/>
  <c r="D85" i="38"/>
  <c r="F83" i="35"/>
  <c r="S96" i="31"/>
  <c r="E92" i="38"/>
  <c r="T95" i="35"/>
  <c r="S53" i="31"/>
  <c r="H68" i="35"/>
  <c r="F59" i="36"/>
  <c r="H59" i="36" s="1"/>
  <c r="F83" i="33"/>
  <c r="G83" i="33" s="1"/>
  <c r="F87" i="33"/>
  <c r="G87" i="33" s="1"/>
  <c r="F58" i="32"/>
  <c r="S58" i="37"/>
  <c r="T58" i="37"/>
  <c r="F78" i="37"/>
  <c r="G78" i="37" s="1"/>
  <c r="F56" i="37"/>
  <c r="H56" i="37" s="1"/>
  <c r="F62" i="37"/>
  <c r="G62" i="37" s="1"/>
  <c r="F80" i="18"/>
  <c r="G80" i="18" s="1"/>
  <c r="F76" i="33"/>
  <c r="F52" i="36"/>
  <c r="G52" i="36" s="1"/>
  <c r="F53" i="37"/>
  <c r="G53" i="37" s="1"/>
  <c r="F22" i="40"/>
  <c r="D15" i="38"/>
  <c r="S82" i="33"/>
  <c r="H92" i="34"/>
  <c r="F28" i="18"/>
  <c r="H28" i="18" s="1"/>
  <c r="F40" i="33"/>
  <c r="H40" i="33" s="1"/>
  <c r="S92" i="33"/>
  <c r="T92" i="33"/>
  <c r="F52" i="35"/>
  <c r="H52" i="35" s="1"/>
  <c r="F66" i="31"/>
  <c r="G66" i="31" s="1"/>
  <c r="S26" i="37"/>
  <c r="T26" i="37"/>
  <c r="S52" i="33"/>
  <c r="S74" i="31"/>
  <c r="T72" i="33"/>
  <c r="F97" i="31"/>
  <c r="H97" i="31" s="1"/>
  <c r="F19" i="36"/>
  <c r="G19" i="36" s="1"/>
  <c r="I19" i="36" s="1"/>
  <c r="F84" i="18"/>
  <c r="G84" i="18" s="1"/>
  <c r="F74" i="36"/>
  <c r="H74" i="36" s="1"/>
  <c r="S54" i="37"/>
  <c r="D26" i="38"/>
  <c r="T93" i="33"/>
  <c r="S93" i="33"/>
  <c r="T27" i="35"/>
  <c r="S27" i="35"/>
  <c r="F19" i="18"/>
  <c r="G19" i="18" s="1"/>
  <c r="I19" i="18" s="1"/>
  <c r="F64" i="40"/>
  <c r="D57" i="38"/>
  <c r="R68" i="33"/>
  <c r="S68" i="33" s="1"/>
  <c r="R38" i="37"/>
  <c r="T38" i="37" s="1"/>
  <c r="F19" i="31"/>
  <c r="G19" i="31" s="1"/>
  <c r="I19" i="31" s="1"/>
  <c r="I20" i="31" s="1"/>
  <c r="F76" i="34"/>
  <c r="H76" i="34" s="1"/>
  <c r="F24" i="34"/>
  <c r="H24" i="34" s="1"/>
  <c r="R66" i="33"/>
  <c r="F99" i="34"/>
  <c r="G99" i="34" s="1"/>
  <c r="R98" i="37"/>
  <c r="T98" i="37" s="1"/>
  <c r="T94" i="33"/>
  <c r="H91" i="31"/>
  <c r="R70" i="18"/>
  <c r="T70" i="18" s="1"/>
  <c r="R50" i="18"/>
  <c r="T50" i="18" s="1"/>
  <c r="R60" i="18"/>
  <c r="S60" i="18" s="1"/>
  <c r="F76" i="32"/>
  <c r="T50" i="33"/>
  <c r="F60" i="36"/>
  <c r="G60" i="36" s="1"/>
  <c r="F64" i="18"/>
  <c r="H64" i="18" s="1"/>
  <c r="F69" i="31"/>
  <c r="G69" i="31" s="1"/>
  <c r="R66" i="18"/>
  <c r="T66" i="18" s="1"/>
  <c r="R72" i="37"/>
  <c r="T72" i="37" s="1"/>
  <c r="F64" i="31"/>
  <c r="G53" i="34"/>
  <c r="F44" i="36"/>
  <c r="G44" i="36" s="1"/>
  <c r="F44" i="18"/>
  <c r="H44" i="18" s="1"/>
  <c r="F39" i="40"/>
  <c r="D32" i="38"/>
  <c r="F39" i="36"/>
  <c r="H39" i="36" s="1"/>
  <c r="F39" i="37"/>
  <c r="H39" i="37" s="1"/>
  <c r="F23" i="18"/>
  <c r="H23" i="18" s="1"/>
  <c r="F90" i="40"/>
  <c r="D83" i="38"/>
  <c r="F98" i="31"/>
  <c r="H98" i="31" s="1"/>
  <c r="F22" i="18"/>
  <c r="G22" i="18" s="1"/>
  <c r="F98" i="40"/>
  <c r="F80" i="33"/>
  <c r="H80" i="33" s="1"/>
  <c r="E33" i="38"/>
  <c r="F40" i="34"/>
  <c r="G40" i="34" s="1"/>
  <c r="F62" i="40"/>
  <c r="D55" i="38"/>
  <c r="F50" i="37"/>
  <c r="H50" i="37" s="1"/>
  <c r="H61" i="35"/>
  <c r="G61" i="35"/>
  <c r="H53" i="35"/>
  <c r="G53" i="35"/>
  <c r="S90" i="33"/>
  <c r="E57" i="38"/>
  <c r="R66" i="31"/>
  <c r="T66" i="31" s="1"/>
  <c r="F26" i="18"/>
  <c r="G26" i="18" s="1"/>
  <c r="E31" i="38"/>
  <c r="G61" i="33"/>
  <c r="F94" i="36"/>
  <c r="G94" i="36" s="1"/>
  <c r="F79" i="36"/>
  <c r="H79" i="36" s="1"/>
  <c r="F26" i="31"/>
  <c r="H26" i="31" s="1"/>
  <c r="F93" i="31"/>
  <c r="G93" i="31" s="1"/>
  <c r="F48" i="40"/>
  <c r="F44" i="40"/>
  <c r="D37" i="38"/>
  <c r="F26" i="37"/>
  <c r="G26" i="37" s="1"/>
  <c r="F26" i="36"/>
  <c r="G26" i="36" s="1"/>
  <c r="H36" i="34"/>
  <c r="T62" i="31"/>
  <c r="S62" i="31"/>
  <c r="T83" i="18"/>
  <c r="S58" i="33"/>
  <c r="S90" i="18"/>
  <c r="F50" i="36"/>
  <c r="H50" i="36" s="1"/>
  <c r="F80" i="36"/>
  <c r="G80" i="36" s="1"/>
  <c r="F70" i="37"/>
  <c r="G70" i="37" s="1"/>
  <c r="F78" i="31"/>
  <c r="H78" i="31" s="1"/>
  <c r="T30" i="35"/>
  <c r="S30" i="35"/>
  <c r="H88" i="35"/>
  <c r="G88" i="35"/>
  <c r="R19" i="37"/>
  <c r="T19" i="37" s="1"/>
  <c r="V19" i="37" s="1"/>
  <c r="W19" i="37" s="1"/>
  <c r="AA17" i="17" s="1"/>
  <c r="R64" i="37"/>
  <c r="S64" i="37" s="1"/>
  <c r="R72" i="31"/>
  <c r="T72" i="31" s="1"/>
  <c r="F72" i="37"/>
  <c r="H72" i="37" s="1"/>
  <c r="R56" i="37"/>
  <c r="R72" i="32"/>
  <c r="F76" i="35"/>
  <c r="G76" i="35" s="1"/>
  <c r="F84" i="32"/>
  <c r="F75" i="32"/>
  <c r="F20" i="18"/>
  <c r="H20" i="18" s="1"/>
  <c r="R98" i="33"/>
  <c r="F89" i="37"/>
  <c r="G89" i="37" s="1"/>
  <c r="S96" i="33"/>
  <c r="D62" i="38"/>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E26" i="38"/>
  <c r="F45" i="37"/>
  <c r="G45" i="37" s="1"/>
  <c r="F53" i="36"/>
  <c r="H53" i="36" s="1"/>
  <c r="D42" i="38"/>
  <c r="T53" i="37"/>
  <c r="F90" i="31"/>
  <c r="H90" i="31" s="1"/>
  <c r="R99" i="37"/>
  <c r="T99" i="37" s="1"/>
  <c r="F26" i="35"/>
  <c r="H26" i="35" s="1"/>
  <c r="F92" i="37"/>
  <c r="G92" i="37" s="1"/>
  <c r="F64" i="32"/>
  <c r="R69" i="33"/>
  <c r="R24" i="37"/>
  <c r="S24" i="37" s="1"/>
  <c r="F69" i="32"/>
  <c r="F58" i="35"/>
  <c r="G58" i="35" s="1"/>
  <c r="T80" i="35"/>
  <c r="S61" i="33"/>
  <c r="H76" i="36"/>
  <c r="T48" i="35"/>
  <c r="E20" i="38"/>
  <c r="E19" i="38"/>
  <c r="F94" i="37"/>
  <c r="G94" i="37" s="1"/>
  <c r="F77" i="31"/>
  <c r="H77" i="31" s="1"/>
  <c r="F31" i="36"/>
  <c r="H31" i="36" s="1"/>
  <c r="F51" i="36"/>
  <c r="G51" i="36" s="1"/>
  <c r="F62" i="18"/>
  <c r="H62" i="18" s="1"/>
  <c r="D23" i="38"/>
  <c r="D41" i="38"/>
  <c r="D19" i="38"/>
  <c r="F83" i="18"/>
  <c r="H83" i="18" s="1"/>
  <c r="F60" i="18"/>
  <c r="H60" i="18" s="1"/>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H63" i="18" s="1"/>
  <c r="D59" i="38"/>
  <c r="F86" i="18"/>
  <c r="H86" i="18" s="1"/>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H69" i="18"/>
  <c r="T96" i="37"/>
  <c r="G35" i="33"/>
  <c r="R67" i="31"/>
  <c r="T67" i="31" s="1"/>
  <c r="F91" i="35"/>
  <c r="H91" i="35" s="1"/>
  <c r="F65" i="31"/>
  <c r="G65" i="31" s="1"/>
  <c r="S40" i="18"/>
  <c r="S26" i="33"/>
  <c r="T89" i="33"/>
  <c r="G82" i="35"/>
  <c r="G34" i="35"/>
  <c r="T19" i="35"/>
  <c r="V19" i="35" s="1"/>
  <c r="W19" i="35" s="1"/>
  <c r="V17" i="17" s="1"/>
  <c r="T97" i="31"/>
  <c r="S94" i="31"/>
  <c r="S45" i="37"/>
  <c r="S51" i="37"/>
  <c r="R25" i="32"/>
  <c r="F81" i="32"/>
  <c r="R21" i="33"/>
  <c r="S21" i="33" s="1"/>
  <c r="F37" i="32"/>
  <c r="F71" i="34"/>
  <c r="H71" i="34" s="1"/>
  <c r="G22" i="36"/>
  <c r="H26" i="33"/>
  <c r="H38" i="34"/>
  <c r="H82" i="31"/>
  <c r="G52" i="37"/>
  <c r="H98" i="34"/>
  <c r="H50" i="18"/>
  <c r="G50" i="18"/>
  <c r="T88" i="31"/>
  <c r="T51" i="33"/>
  <c r="S86" i="33"/>
  <c r="T37" i="35"/>
  <c r="T69" i="18"/>
  <c r="S54" i="31"/>
  <c r="E83" i="38"/>
  <c r="S53" i="35"/>
  <c r="H51" i="31"/>
  <c r="F45" i="18"/>
  <c r="G45" i="18" s="1"/>
  <c r="S55" i="37"/>
  <c r="F98" i="36"/>
  <c r="H98" i="36" s="1"/>
  <c r="F84" i="36"/>
  <c r="H84" i="36" s="1"/>
  <c r="D82" i="38"/>
  <c r="D17" i="38"/>
  <c r="F65" i="18"/>
  <c r="G65" i="18" s="1"/>
  <c r="F97" i="37"/>
  <c r="G97" i="37" s="1"/>
  <c r="R26" i="31"/>
  <c r="T26" i="31" s="1"/>
  <c r="F60" i="37"/>
  <c r="H60" i="37" s="1"/>
  <c r="F54" i="33"/>
  <c r="H54" i="33" s="1"/>
  <c r="F50" i="40"/>
  <c r="D43" i="38"/>
  <c r="F80" i="40"/>
  <c r="D73" i="38"/>
  <c r="F64" i="33"/>
  <c r="S78" i="33"/>
  <c r="E73" i="38"/>
  <c r="H62" i="35"/>
  <c r="T93" i="37"/>
  <c r="F48" i="36"/>
  <c r="H48" i="36" s="1"/>
  <c r="F45" i="36"/>
  <c r="G45" i="36" s="1"/>
  <c r="F33" i="31"/>
  <c r="G33" i="31" s="1"/>
  <c r="F94" i="18"/>
  <c r="G94" i="18" s="1"/>
  <c r="F37" i="31"/>
  <c r="G37" i="31" s="1"/>
  <c r="F50" i="35"/>
  <c r="G50" i="35" s="1"/>
  <c r="F26" i="34"/>
  <c r="G26" i="34" s="1"/>
  <c r="F92" i="18"/>
  <c r="H92" i="18" s="1"/>
  <c r="R98" i="31"/>
  <c r="T98" i="31" s="1"/>
  <c r="R27" i="33"/>
  <c r="S27" i="33" s="1"/>
  <c r="F72" i="35"/>
  <c r="H72" i="35" s="1"/>
  <c r="F62" i="33"/>
  <c r="F34" i="33"/>
  <c r="E49" i="38"/>
  <c r="T30" i="33"/>
  <c r="T71" i="35"/>
  <c r="E17" i="38"/>
  <c r="E44" i="38"/>
  <c r="S97" i="36"/>
  <c r="F21" i="31"/>
  <c r="G21" i="31" s="1"/>
  <c r="F56" i="36"/>
  <c r="H56" i="36" s="1"/>
  <c r="F84" i="37"/>
  <c r="H84" i="37" s="1"/>
  <c r="F51" i="37"/>
  <c r="H51" i="37" s="1"/>
  <c r="F63" i="37"/>
  <c r="G63" i="37" s="1"/>
  <c r="D18" i="38"/>
  <c r="F67" i="18"/>
  <c r="G67" i="18" s="1"/>
  <c r="F84" i="33"/>
  <c r="G84" i="33" s="1"/>
  <c r="R80" i="37"/>
  <c r="T80" i="37" s="1"/>
  <c r="R99" i="31"/>
  <c r="T99" i="31" s="1"/>
  <c r="F40" i="37"/>
  <c r="H40" i="37" s="1"/>
  <c r="G56" i="34"/>
  <c r="R27" i="37"/>
  <c r="S27" i="37" s="1"/>
  <c r="F98" i="35"/>
  <c r="H98" i="35" s="1"/>
  <c r="F90" i="33"/>
  <c r="F58" i="33"/>
  <c r="S28" i="37"/>
  <c r="T28" i="37"/>
  <c r="S70" i="37"/>
  <c r="T70" i="37"/>
  <c r="F99" i="31"/>
  <c r="H99" i="31" s="1"/>
  <c r="S20" i="37"/>
  <c r="F59" i="31"/>
  <c r="F81" i="34"/>
  <c r="G81" i="34" s="1"/>
  <c r="F21" i="18"/>
  <c r="H21" i="18" s="1"/>
  <c r="F21" i="37"/>
  <c r="G21" i="37" s="1"/>
  <c r="F29" i="18"/>
  <c r="G29" i="18" s="1"/>
  <c r="F63" i="33"/>
  <c r="G63" i="33" s="1"/>
  <c r="F73" i="40"/>
  <c r="F85" i="31"/>
  <c r="G85" i="31" s="1"/>
  <c r="D78" i="38"/>
  <c r="F94" i="35"/>
  <c r="H30" i="35"/>
  <c r="G30" i="35"/>
  <c r="F52" i="31"/>
  <c r="G52" i="31" s="1"/>
  <c r="F84" i="35"/>
  <c r="F66" i="36"/>
  <c r="F40" i="36"/>
  <c r="H40" i="36" s="1"/>
  <c r="S83" i="33"/>
  <c r="T50" i="37"/>
  <c r="S36" i="31"/>
  <c r="T36" i="31"/>
  <c r="F55" i="18"/>
  <c r="H55" i="18" s="1"/>
  <c r="F77" i="18"/>
  <c r="G77" i="18" s="1"/>
  <c r="F93" i="18"/>
  <c r="G93" i="18" s="1"/>
  <c r="T69" i="37"/>
  <c r="D31" i="38"/>
  <c r="F38" i="31"/>
  <c r="H38" i="31" s="1"/>
  <c r="G87" i="35"/>
  <c r="H87" i="35"/>
  <c r="F87" i="34"/>
  <c r="G87" i="34" s="1"/>
  <c r="E80" i="38"/>
  <c r="F47" i="40"/>
  <c r="F47" i="34"/>
  <c r="G47" i="34" s="1"/>
  <c r="F41" i="34"/>
  <c r="G41" i="34" s="1"/>
  <c r="F95" i="34"/>
  <c r="G95" i="34" s="1"/>
  <c r="E88" i="38"/>
  <c r="F95" i="36"/>
  <c r="G95" i="36" s="1"/>
  <c r="F70" i="31"/>
  <c r="G70" i="31" s="1"/>
  <c r="S92" i="35"/>
  <c r="T92" i="35"/>
  <c r="F66" i="33"/>
  <c r="G96" i="34"/>
  <c r="H96" i="34"/>
  <c r="F66" i="37"/>
  <c r="H66" i="37" s="1"/>
  <c r="T69" i="35"/>
  <c r="F40" i="31"/>
  <c r="H40" i="31" s="1"/>
  <c r="F74" i="18"/>
  <c r="G74" i="18" s="1"/>
  <c r="F24" i="32"/>
  <c r="F60" i="32"/>
  <c r="R24" i="33"/>
  <c r="F19" i="40"/>
  <c r="F20" i="33"/>
  <c r="H62" i="37"/>
  <c r="T29" i="35"/>
  <c r="H83" i="31"/>
  <c r="E12" i="38"/>
  <c r="H12" i="38" s="1"/>
  <c r="F44" i="37"/>
  <c r="H44" i="37" s="1"/>
  <c r="S35" i="37"/>
  <c r="F39" i="31"/>
  <c r="H39" i="31" s="1"/>
  <c r="F25" i="36"/>
  <c r="G25" i="36" s="1"/>
  <c r="F46" i="36"/>
  <c r="H46" i="36" s="1"/>
  <c r="F38" i="36"/>
  <c r="H38" i="36" s="1"/>
  <c r="F54" i="36"/>
  <c r="F67" i="37"/>
  <c r="F45" i="31"/>
  <c r="G45" i="31" s="1"/>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D77" i="38"/>
  <c r="D76" i="38"/>
  <c r="D56" i="38"/>
  <c r="T31" i="37"/>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F85" i="36"/>
  <c r="H85" i="36" s="1"/>
  <c r="T86" i="37"/>
  <c r="S86" i="37"/>
  <c r="F86" i="37"/>
  <c r="G86" i="37" s="1"/>
  <c r="S94" i="37"/>
  <c r="T94" i="37"/>
  <c r="D81" i="38"/>
  <c r="F88" i="40"/>
  <c r="G88" i="34"/>
  <c r="H88" i="34"/>
  <c r="G99" i="37"/>
  <c r="S63" i="35"/>
  <c r="F79" i="37"/>
  <c r="H79" i="37" s="1"/>
  <c r="F75" i="40"/>
  <c r="F57" i="36"/>
  <c r="H57" i="36" s="1"/>
  <c r="F73" i="18"/>
  <c r="H73" i="18" s="1"/>
  <c r="F28" i="31"/>
  <c r="H28" i="31" s="1"/>
  <c r="G28" i="34"/>
  <c r="H28" i="34"/>
  <c r="F28" i="37"/>
  <c r="G28" i="37" s="1"/>
  <c r="F54" i="18"/>
  <c r="G54" i="18" s="1"/>
  <c r="F86" i="35"/>
  <c r="S88" i="37"/>
  <c r="T88" i="37"/>
  <c r="H94" i="37"/>
  <c r="E21" i="38"/>
  <c r="F57" i="31"/>
  <c r="F90" i="37"/>
  <c r="F39" i="18"/>
  <c r="G39" i="18" s="1"/>
  <c r="F30" i="18"/>
  <c r="G30" i="18" s="1"/>
  <c r="F59" i="35"/>
  <c r="G59" i="35" s="1"/>
  <c r="F79" i="18"/>
  <c r="G79" i="18" s="1"/>
  <c r="F33" i="37"/>
  <c r="G33" i="37" s="1"/>
  <c r="F87" i="40"/>
  <c r="D80" i="38"/>
  <c r="F91" i="18"/>
  <c r="G91" i="18" s="1"/>
  <c r="F43" i="36"/>
  <c r="H43" i="36" s="1"/>
  <c r="F31" i="35"/>
  <c r="G31" i="35" s="1"/>
  <c r="F71" i="36"/>
  <c r="G71" i="36" s="1"/>
  <c r="F28" i="40"/>
  <c r="F54" i="40"/>
  <c r="D47" i="38"/>
  <c r="F60" i="33"/>
  <c r="F78" i="40"/>
  <c r="H52" i="33"/>
  <c r="G52" i="33"/>
  <c r="F88" i="37"/>
  <c r="H88" i="37" s="1"/>
  <c r="T85" i="37"/>
  <c r="R75" i="31"/>
  <c r="T75" i="31" s="1"/>
  <c r="F91" i="40"/>
  <c r="F65" i="36"/>
  <c r="G65" i="36" s="1"/>
  <c r="F47" i="36"/>
  <c r="G47" i="36" s="1"/>
  <c r="F45" i="35"/>
  <c r="H45" i="35" s="1"/>
  <c r="F43" i="33"/>
  <c r="F95" i="40"/>
  <c r="D88" i="38"/>
  <c r="F37" i="40"/>
  <c r="F55" i="31"/>
  <c r="G55" i="31" s="1"/>
  <c r="D48" i="38"/>
  <c r="F71" i="40"/>
  <c r="D64" i="38"/>
  <c r="F77" i="35"/>
  <c r="G77" i="35" s="1"/>
  <c r="F77" i="36"/>
  <c r="G77" i="36" s="1"/>
  <c r="F88" i="18"/>
  <c r="F94" i="34"/>
  <c r="F30" i="33"/>
  <c r="F70" i="36"/>
  <c r="H70" i="36" s="1"/>
  <c r="F74" i="40"/>
  <c r="D67" i="38"/>
  <c r="F60" i="31"/>
  <c r="H60" i="31" s="1"/>
  <c r="D53" i="38"/>
  <c r="F78" i="35"/>
  <c r="F56" i="40"/>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F78" i="33"/>
  <c r="F92" i="33"/>
  <c r="F94" i="33"/>
  <c r="T90" i="34"/>
  <c r="S90" i="34"/>
  <c r="T28" i="31"/>
  <c r="S28" i="31"/>
  <c r="S54" i="33"/>
  <c r="T54" i="33"/>
  <c r="F59" i="37"/>
  <c r="F67" i="40"/>
  <c r="D60" i="38"/>
  <c r="T79" i="33"/>
  <c r="S79" i="33"/>
  <c r="F75" i="36"/>
  <c r="G75" i="36" s="1"/>
  <c r="F57" i="40"/>
  <c r="F42" i="36"/>
  <c r="G42" i="36" s="1"/>
  <c r="H42" i="35"/>
  <c r="G42" i="35"/>
  <c r="F21" i="40"/>
  <c r="D14" i="38"/>
  <c r="F29" i="34"/>
  <c r="G29" i="34" s="1"/>
  <c r="F87" i="18"/>
  <c r="G87" i="18" s="1"/>
  <c r="F47" i="18"/>
  <c r="H47" i="18" s="1"/>
  <c r="F45" i="40"/>
  <c r="E38" i="38"/>
  <c r="F43" i="35"/>
  <c r="F41" i="40"/>
  <c r="F41" i="36"/>
  <c r="H41" i="36" s="1"/>
  <c r="F55" i="33"/>
  <c r="F55" i="34"/>
  <c r="H55" i="34" s="1"/>
  <c r="F55" i="36"/>
  <c r="G55" i="36" s="1"/>
  <c r="F71" i="35"/>
  <c r="H71" i="35" s="1"/>
  <c r="F77" i="40"/>
  <c r="E70" i="38"/>
  <c r="T44" i="18"/>
  <c r="S57" i="33"/>
  <c r="T65" i="33"/>
  <c r="T75" i="35"/>
  <c r="E39" i="38"/>
  <c r="S70" i="35"/>
  <c r="T77" i="37"/>
  <c r="S29" i="36"/>
  <c r="F37" i="36"/>
  <c r="G37" i="36" s="1"/>
  <c r="F49" i="36"/>
  <c r="H49" i="36" s="1"/>
  <c r="F25" i="35"/>
  <c r="H25" i="35" s="1"/>
  <c r="S59" i="37"/>
  <c r="T59" i="37"/>
  <c r="F81" i="31"/>
  <c r="F73" i="35"/>
  <c r="F67" i="35"/>
  <c r="G67" i="35" s="1"/>
  <c r="F79" i="40"/>
  <c r="D72" i="38"/>
  <c r="T57" i="37"/>
  <c r="S57" i="37"/>
  <c r="F48" i="18"/>
  <c r="G48" i="18" s="1"/>
  <c r="F44" i="34"/>
  <c r="H44" i="34" s="1"/>
  <c r="F42" i="18"/>
  <c r="H42" i="18" s="1"/>
  <c r="F39" i="35"/>
  <c r="H39" i="35" s="1"/>
  <c r="F23" i="40"/>
  <c r="E16" i="38"/>
  <c r="F95" i="18"/>
  <c r="H95" i="18" s="1"/>
  <c r="F97" i="40"/>
  <c r="D90" i="38"/>
  <c r="F97" i="35"/>
  <c r="G97" i="35" s="1"/>
  <c r="F97" i="36"/>
  <c r="G97" i="36" s="1"/>
  <c r="F29" i="40"/>
  <c r="D22" i="38"/>
  <c r="F29" i="35"/>
  <c r="G29" i="35" s="1"/>
  <c r="F63" i="36"/>
  <c r="G63" i="36" s="1"/>
  <c r="F73" i="36"/>
  <c r="H73" i="36" s="1"/>
  <c r="F33" i="36"/>
  <c r="H33" i="36" s="1"/>
  <c r="R87" i="31"/>
  <c r="S87" i="31" s="1"/>
  <c r="F63" i="31"/>
  <c r="H63" i="31" s="1"/>
  <c r="F37" i="18"/>
  <c r="H37" i="18" s="1"/>
  <c r="F91" i="37"/>
  <c r="H91" i="37" s="1"/>
  <c r="F91" i="36"/>
  <c r="G91" i="36" s="1"/>
  <c r="F65" i="40"/>
  <c r="D58" i="38"/>
  <c r="E58" i="38"/>
  <c r="F43" i="40"/>
  <c r="D36" i="38"/>
  <c r="F79" i="31"/>
  <c r="H79" i="31" s="1"/>
  <c r="F37" i="37"/>
  <c r="H37" i="37" s="1"/>
  <c r="F55" i="37"/>
  <c r="H55" i="37" s="1"/>
  <c r="F89" i="36"/>
  <c r="G89" i="36" s="1"/>
  <c r="F77" i="37"/>
  <c r="F93" i="40"/>
  <c r="F93" i="35"/>
  <c r="H93" i="35" s="1"/>
  <c r="F93" i="36"/>
  <c r="H93" i="36" s="1"/>
  <c r="R91" i="31"/>
  <c r="T91" i="31" s="1"/>
  <c r="R49" i="31"/>
  <c r="S49" i="31" s="1"/>
  <c r="R95" i="31"/>
  <c r="T95" i="31" s="1"/>
  <c r="F28" i="35"/>
  <c r="F54" i="37"/>
  <c r="H86" i="34"/>
  <c r="G86" i="34"/>
  <c r="F86" i="33"/>
  <c r="T55" i="33"/>
  <c r="T45" i="35"/>
  <c r="G90" i="34"/>
  <c r="T39" i="36"/>
  <c r="S46" i="35"/>
  <c r="E24" i="38"/>
  <c r="E36" i="38"/>
  <c r="F23" i="37"/>
  <c r="H23" i="37" s="1"/>
  <c r="F23" i="36"/>
  <c r="G23" i="36" s="1"/>
  <c r="F29" i="36"/>
  <c r="G29" i="36" s="1"/>
  <c r="D29" i="38"/>
  <c r="F91" i="34"/>
  <c r="G91" i="34" s="1"/>
  <c r="F54" i="32"/>
  <c r="R51" i="31"/>
  <c r="T51" i="31" s="1"/>
  <c r="T36" i="37"/>
  <c r="S36" i="37"/>
  <c r="F47" i="31"/>
  <c r="F25" i="31"/>
  <c r="H25" i="31" s="1"/>
  <c r="F71" i="18"/>
  <c r="G71" i="18" s="1"/>
  <c r="F46" i="31"/>
  <c r="G46" i="31" s="1"/>
  <c r="F54" i="35"/>
  <c r="S66" i="35"/>
  <c r="T66" i="35"/>
  <c r="F28" i="36"/>
  <c r="F28" i="33"/>
  <c r="D79" i="38"/>
  <c r="F86" i="31"/>
  <c r="G35" i="35"/>
  <c r="H35" i="35"/>
  <c r="F81" i="37"/>
  <c r="G81" i="37" s="1"/>
  <c r="F81" i="36"/>
  <c r="G81" i="36" s="1"/>
  <c r="F67" i="36"/>
  <c r="G67" i="36" s="1"/>
  <c r="F57" i="37"/>
  <c r="F73" i="37"/>
  <c r="D89" i="38"/>
  <c r="D38" i="38"/>
  <c r="D50" i="38"/>
  <c r="S31" i="33"/>
  <c r="E14" i="38"/>
  <c r="S71" i="37"/>
  <c r="F21" i="36"/>
  <c r="G21" i="36" s="1"/>
  <c r="F85" i="37"/>
  <c r="T81" i="35"/>
  <c r="S81" i="35"/>
  <c r="F46" i="37"/>
  <c r="H46" i="37" s="1"/>
  <c r="F31" i="18"/>
  <c r="G31" i="18" s="1"/>
  <c r="H72" i="34"/>
  <c r="F85" i="40"/>
  <c r="E78" i="38"/>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T48" i="33"/>
  <c r="S48" i="33"/>
  <c r="S29" i="33"/>
  <c r="T29" i="33"/>
  <c r="T45" i="33"/>
  <c r="T73" i="33"/>
  <c r="G33" i="35"/>
  <c r="T79" i="37"/>
  <c r="S79" i="37"/>
  <c r="R46" i="18"/>
  <c r="T46" i="18" s="1"/>
  <c r="T81" i="33"/>
  <c r="S70" i="34"/>
  <c r="T67" i="35"/>
  <c r="H68" i="37"/>
  <c r="G68" i="37"/>
  <c r="T97" i="37"/>
  <c r="S41" i="37"/>
  <c r="G56" i="31"/>
  <c r="H56" i="31"/>
  <c r="T21" i="37"/>
  <c r="G27" i="34"/>
  <c r="H27" i="34"/>
  <c r="T43" i="33"/>
  <c r="T67" i="37"/>
  <c r="R75" i="18"/>
  <c r="S75" i="18" s="1"/>
  <c r="S41" i="35"/>
  <c r="T78" i="35"/>
  <c r="G96" i="31"/>
  <c r="T37" i="33"/>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72" i="37"/>
  <c r="S32" i="33"/>
  <c r="S33" i="37"/>
  <c r="S29" i="37"/>
  <c r="H35" i="31"/>
  <c r="G36" i="35"/>
  <c r="H19" i="35"/>
  <c r="J19" i="35" s="1"/>
  <c r="K19" i="35" s="1"/>
  <c r="E17" i="17" s="1"/>
  <c r="H20" i="31"/>
  <c r="G58" i="31"/>
  <c r="G36" i="36"/>
  <c r="G19" i="37"/>
  <c r="I19" i="37" s="1"/>
  <c r="G96" i="37"/>
  <c r="H36" i="37"/>
  <c r="G35" i="37"/>
  <c r="T57" i="31"/>
  <c r="S57" i="31"/>
  <c r="S33" i="31"/>
  <c r="T33" i="31"/>
  <c r="S31" i="31"/>
  <c r="T31" i="31"/>
  <c r="G93" i="34"/>
  <c r="H93" i="34"/>
  <c r="T59" i="31"/>
  <c r="S59" i="31"/>
  <c r="T44" i="33"/>
  <c r="S44" i="33"/>
  <c r="H85" i="34"/>
  <c r="G85" i="34"/>
  <c r="S41" i="31"/>
  <c r="T41" i="31"/>
  <c r="S86" i="31"/>
  <c r="T78" i="31"/>
  <c r="R63" i="32"/>
  <c r="R93" i="32"/>
  <c r="R74" i="32"/>
  <c r="T56" i="36"/>
  <c r="S78" i="36"/>
  <c r="S64" i="36"/>
  <c r="S34" i="36"/>
  <c r="T46" i="36"/>
  <c r="R96" i="32"/>
  <c r="R90" i="32"/>
  <c r="R68" i="32"/>
  <c r="R85" i="32"/>
  <c r="R49" i="32"/>
  <c r="T32" i="36"/>
  <c r="T50" i="36"/>
  <c r="S89" i="36"/>
  <c r="H84" i="34"/>
  <c r="G84" i="34"/>
  <c r="F25" i="33"/>
  <c r="F59" i="40"/>
  <c r="F59" i="18"/>
  <c r="F81" i="33"/>
  <c r="H67" i="34"/>
  <c r="G67" i="34"/>
  <c r="F79" i="33"/>
  <c r="F75" i="18"/>
  <c r="S48" i="37"/>
  <c r="T48" i="37"/>
  <c r="H42" i="34"/>
  <c r="G42" i="34"/>
  <c r="F42" i="37"/>
  <c r="F42" i="33"/>
  <c r="R46" i="33"/>
  <c r="F29" i="33"/>
  <c r="F97" i="18"/>
  <c r="R97" i="33"/>
  <c r="G58" i="34"/>
  <c r="H58" i="34"/>
  <c r="F75" i="35"/>
  <c r="R75" i="33"/>
  <c r="R67" i="33"/>
  <c r="R57" i="18"/>
  <c r="G33" i="34"/>
  <c r="H33" i="34"/>
  <c r="F51" i="33"/>
  <c r="F51" i="18"/>
  <c r="H51" i="18" s="1"/>
  <c r="R85" i="33"/>
  <c r="F49" i="33"/>
  <c r="F45" i="33"/>
  <c r="G45" i="34"/>
  <c r="F43" i="18"/>
  <c r="G43" i="18" s="1"/>
  <c r="F41" i="33"/>
  <c r="F41" i="18"/>
  <c r="G41" i="18" s="1"/>
  <c r="F31" i="37"/>
  <c r="F95" i="33"/>
  <c r="F37" i="33"/>
  <c r="G89" i="34"/>
  <c r="H89" i="34"/>
  <c r="F77" i="33"/>
  <c r="F93" i="33"/>
  <c r="D66" i="38"/>
  <c r="D54" i="38"/>
  <c r="T38" i="36"/>
  <c r="S82" i="36"/>
  <c r="T29" i="36"/>
  <c r="F59" i="33"/>
  <c r="H79" i="34"/>
  <c r="G79" i="34"/>
  <c r="G57" i="34"/>
  <c r="H57" i="34"/>
  <c r="F57" i="33"/>
  <c r="F48" i="37"/>
  <c r="F48" i="33"/>
  <c r="D39" i="38"/>
  <c r="F46" i="40"/>
  <c r="F44" i="33"/>
  <c r="F42" i="40"/>
  <c r="D35" i="38"/>
  <c r="H39" i="34"/>
  <c r="G39" i="34"/>
  <c r="F23" i="33"/>
  <c r="F39" i="33"/>
  <c r="F46" i="33"/>
  <c r="F21" i="33"/>
  <c r="F29" i="37"/>
  <c r="G63" i="34"/>
  <c r="H63" i="34"/>
  <c r="F73" i="33"/>
  <c r="F97" i="33"/>
  <c r="F75" i="33"/>
  <c r="F59" i="32"/>
  <c r="F59" i="34"/>
  <c r="F67" i="33"/>
  <c r="F81" i="18"/>
  <c r="F33" i="33"/>
  <c r="F85" i="33"/>
  <c r="F63" i="35"/>
  <c r="F91" i="33"/>
  <c r="F65" i="37"/>
  <c r="F65" i="33"/>
  <c r="F49" i="18"/>
  <c r="F47" i="33"/>
  <c r="F31" i="33"/>
  <c r="F79" i="35"/>
  <c r="F65" i="35"/>
  <c r="H55" i="35"/>
  <c r="G55" i="35"/>
  <c r="F71" i="33"/>
  <c r="F71" i="37"/>
  <c r="F89" i="33"/>
  <c r="S98" i="35"/>
  <c r="T98" i="35"/>
  <c r="T83" i="31"/>
  <c r="S83" i="31"/>
  <c r="S61" i="31"/>
  <c r="T61" i="31"/>
  <c r="H3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S59" i="18"/>
  <c r="T89" i="18"/>
  <c r="T59" i="18"/>
  <c r="S86" i="18"/>
  <c r="T86" i="18"/>
  <c r="S97" i="18"/>
  <c r="G59" i="36"/>
  <c r="G86" i="36"/>
  <c r="H86" i="36"/>
  <c r="S43" i="35"/>
  <c r="T43" i="35"/>
  <c r="T97" i="35"/>
  <c r="S97" i="35"/>
  <c r="T40" i="35"/>
  <c r="S40" i="35"/>
  <c r="G52" i="18"/>
  <c r="H52" i="18"/>
  <c r="G66" i="18"/>
  <c r="H66" i="18"/>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78" i="36"/>
  <c r="H24" i="36"/>
  <c r="G8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82" i="18"/>
  <c r="H82" i="18"/>
  <c r="G34" i="37"/>
  <c r="H34" i="37"/>
  <c r="S91" i="35"/>
  <c r="S76" i="35"/>
  <c r="T73" i="35"/>
  <c r="S59" i="35"/>
  <c r="D40" i="38"/>
  <c r="H82" i="37"/>
  <c r="S79" i="18"/>
  <c r="T67" i="18"/>
  <c r="T73" i="18"/>
  <c r="T87" i="18"/>
  <c r="S76" i="18"/>
  <c r="T25" i="35"/>
  <c r="T96" i="18"/>
  <c r="T81" i="18"/>
  <c r="S82" i="18"/>
  <c r="G64" i="37"/>
  <c r="T52" i="18"/>
  <c r="S35" i="18"/>
  <c r="T56" i="35"/>
  <c r="T88" i="18"/>
  <c r="G36" i="18"/>
  <c r="S84" i="18"/>
  <c r="S29" i="18"/>
  <c r="T68" i="18"/>
  <c r="G54" i="31"/>
  <c r="G76" i="31"/>
  <c r="E90" i="38"/>
  <c r="E45" i="38"/>
  <c r="T49" i="35"/>
  <c r="S50" i="35"/>
  <c r="S36" i="18"/>
  <c r="S56" i="36"/>
  <c r="T78" i="36"/>
  <c r="T64" i="36"/>
  <c r="T34" i="36"/>
  <c r="T74" i="36"/>
  <c r="T33" i="36"/>
  <c r="D20" i="38"/>
  <c r="D25" i="38"/>
  <c r="D28" i="38"/>
  <c r="D13" i="38"/>
  <c r="D30" i="38"/>
  <c r="D70" i="38"/>
  <c r="S38" i="36"/>
  <c r="S50" i="36"/>
  <c r="T89" i="36"/>
  <c r="T74" i="35"/>
  <c r="S74" i="35"/>
  <c r="T35" i="31"/>
  <c r="S35" i="31"/>
  <c r="T21" i="31"/>
  <c r="S21" i="31"/>
  <c r="G96" i="36"/>
  <c r="H96" i="36"/>
  <c r="G99" i="36"/>
  <c r="H99" i="36"/>
  <c r="T82" i="35"/>
  <c r="S82" i="35"/>
  <c r="S65" i="35"/>
  <c r="T65" i="35"/>
  <c r="S38" i="35"/>
  <c r="T38" i="35"/>
  <c r="T39" i="35"/>
  <c r="S39" i="35"/>
  <c r="G84" i="37"/>
  <c r="W10" i="40"/>
  <c r="W12" i="40"/>
  <c r="T24" i="40" s="1"/>
  <c r="W9" i="40"/>
  <c r="T58" i="31"/>
  <c r="S58" i="31"/>
  <c r="C84" i="38"/>
  <c r="C72" i="38"/>
  <c r="C62" i="38"/>
  <c r="C52" i="38"/>
  <c r="C40" i="38"/>
  <c r="C30" i="38"/>
  <c r="C20" i="38"/>
  <c r="C37" i="38"/>
  <c r="C15" i="38"/>
  <c r="C86" i="38"/>
  <c r="C76" i="38"/>
  <c r="C64" i="38"/>
  <c r="C54" i="38"/>
  <c r="C44" i="38"/>
  <c r="C32" i="38"/>
  <c r="C22" i="38"/>
  <c r="C41" i="38"/>
  <c r="C51" i="38"/>
  <c r="C69" i="38"/>
  <c r="C31" i="38"/>
  <c r="C80" i="38"/>
  <c r="C60" i="38"/>
  <c r="C38" i="38"/>
  <c r="C16" i="38"/>
  <c r="C17" i="38"/>
  <c r="C43" i="38"/>
  <c r="C63" i="38"/>
  <c r="C87" i="38"/>
  <c r="C65" i="38"/>
  <c r="C85" i="38"/>
  <c r="C88" i="38"/>
  <c r="C68" i="38"/>
  <c r="C46" i="38"/>
  <c r="C24" i="38"/>
  <c r="C89" i="38"/>
  <c r="C23" i="38"/>
  <c r="C27" i="38"/>
  <c r="C59" i="38"/>
  <c r="C83" i="38"/>
  <c r="C25" i="38"/>
  <c r="C61" i="38"/>
  <c r="C56" i="38"/>
  <c r="C14" i="38"/>
  <c r="C73" i="38"/>
  <c r="C91" i="38"/>
  <c r="C53" i="38"/>
  <c r="C70" i="38"/>
  <c r="C28" i="38"/>
  <c r="C79" i="38"/>
  <c r="C49" i="38"/>
  <c r="C36" i="38"/>
  <c r="C81" i="38"/>
  <c r="C78" i="38"/>
  <c r="C47" i="38"/>
  <c r="C21" i="38"/>
  <c r="C48" i="38"/>
  <c r="C92" i="38"/>
  <c r="C77" i="38"/>
  <c r="C35" i="38"/>
  <c r="C67" i="38"/>
  <c r="C34" i="38"/>
  <c r="C75" i="38"/>
  <c r="C90" i="38"/>
  <c r="C26" i="38"/>
  <c r="C33" i="38"/>
  <c r="C66" i="38"/>
  <c r="C12" i="38"/>
  <c r="F12" i="38" s="1"/>
  <c r="C13" i="38"/>
  <c r="G30" i="36"/>
  <c r="H30" i="36"/>
  <c r="G34" i="36"/>
  <c r="T31" i="35"/>
  <c r="S31" i="35"/>
  <c r="S26" i="35"/>
  <c r="T26" i="35"/>
  <c r="S55" i="35"/>
  <c r="T55" i="35"/>
  <c r="G60" i="37"/>
  <c r="S98" i="40"/>
  <c r="S93" i="40"/>
  <c r="T95" i="40"/>
  <c r="T99" i="40"/>
  <c r="T86" i="35"/>
  <c r="S86" i="35"/>
  <c r="S34" i="35"/>
  <c r="T34" i="35"/>
  <c r="S70" i="31"/>
  <c r="T70" i="31"/>
  <c r="S48" i="31"/>
  <c r="T48" i="31"/>
  <c r="T39" i="31"/>
  <c r="S39"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G90" i="36"/>
  <c r="H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H99" i="18"/>
  <c r="G99" i="18"/>
  <c r="K9" i="40"/>
  <c r="K12" i="40"/>
  <c r="K10" i="40"/>
  <c r="G72" i="31"/>
  <c r="D87" i="38"/>
  <c r="S89" i="18"/>
  <c r="T79" i="18"/>
  <c r="S67" i="18"/>
  <c r="S73" i="18"/>
  <c r="S87" i="18"/>
  <c r="T76" i="18"/>
  <c r="S53" i="18"/>
  <c r="S52" i="18"/>
  <c r="T35" i="18"/>
  <c r="S77" i="18"/>
  <c r="T31" i="18"/>
  <c r="E71" i="38"/>
  <c r="T36"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G66" i="35" l="1"/>
  <c r="G48" i="36"/>
  <c r="H94" i="36"/>
  <c r="G87" i="36"/>
  <c r="H51" i="36"/>
  <c r="H19" i="36"/>
  <c r="J19" i="36" s="1"/>
  <c r="K19" i="36" s="1"/>
  <c r="I17" i="17" s="1"/>
  <c r="H81" i="36"/>
  <c r="H44" i="36"/>
  <c r="G84" i="36"/>
  <c r="G53" i="36"/>
  <c r="H92" i="37"/>
  <c r="H53" i="37"/>
  <c r="T42" i="31"/>
  <c r="S80" i="18"/>
  <c r="H57" i="35"/>
  <c r="S38" i="31"/>
  <c r="S62" i="33"/>
  <c r="G55" i="18"/>
  <c r="T81" i="31"/>
  <c r="H98" i="18"/>
  <c r="S91" i="18"/>
  <c r="H83" i="34"/>
  <c r="T51" i="18"/>
  <c r="G70" i="18"/>
  <c r="G63" i="18"/>
  <c r="G61" i="18"/>
  <c r="S61" i="18"/>
  <c r="H81" i="34"/>
  <c r="G50" i="34"/>
  <c r="S72" i="18"/>
  <c r="H99" i="34"/>
  <c r="S48" i="18"/>
  <c r="H52" i="31"/>
  <c r="G80" i="31"/>
  <c r="H75" i="31"/>
  <c r="T90" i="31"/>
  <c r="T63" i="31"/>
  <c r="T69" i="31"/>
  <c r="S54" i="18"/>
  <c r="T55" i="18"/>
  <c r="H65" i="18"/>
  <c r="G86" i="18"/>
  <c r="G60" i="18"/>
  <c r="T60" i="18"/>
  <c r="G58" i="18"/>
  <c r="G83" i="18"/>
  <c r="S98" i="18"/>
  <c r="H73" i="34"/>
  <c r="H67" i="31"/>
  <c r="T79" i="31"/>
  <c r="G64" i="35"/>
  <c r="S68" i="31"/>
  <c r="E41" i="38"/>
  <c r="G42" i="31"/>
  <c r="T42" i="18"/>
  <c r="S26" i="18"/>
  <c r="T49" i="33"/>
  <c r="T22" i="37"/>
  <c r="T28" i="18"/>
  <c r="T34" i="31"/>
  <c r="G43" i="34"/>
  <c r="H48" i="35"/>
  <c r="H21" i="34"/>
  <c r="G48" i="31"/>
  <c r="T44" i="31"/>
  <c r="T33" i="33"/>
  <c r="T44" i="37"/>
  <c r="S46" i="31"/>
  <c r="S40" i="37"/>
  <c r="T45" i="18"/>
  <c r="G31" i="34"/>
  <c r="T47" i="33"/>
  <c r="T41" i="33"/>
  <c r="T47" i="37"/>
  <c r="T34" i="18"/>
  <c r="S42" i="33"/>
  <c r="G44" i="35"/>
  <c r="J20" i="31"/>
  <c r="K20" i="31" s="1"/>
  <c r="D18" i="17" s="1"/>
  <c r="G32" i="35"/>
  <c r="G34" i="18"/>
  <c r="H38" i="37"/>
  <c r="S32" i="18"/>
  <c r="G20" i="34"/>
  <c r="H22" i="34"/>
  <c r="S21" i="18"/>
  <c r="H38" i="35"/>
  <c r="G25" i="34"/>
  <c r="T24" i="37"/>
  <c r="S22" i="31"/>
  <c r="T27" i="31"/>
  <c r="T23" i="33"/>
  <c r="H20" i="35"/>
  <c r="J20" i="35" s="1"/>
  <c r="K20" i="35" s="1"/>
  <c r="E18" i="17" s="1"/>
  <c r="T20" i="33"/>
  <c r="G24" i="35"/>
  <c r="H22" i="31"/>
  <c r="H22" i="37"/>
  <c r="T20" i="18"/>
  <c r="S19" i="18"/>
  <c r="U19" i="18" s="1"/>
  <c r="U20" i="18" s="1"/>
  <c r="V21" i="18" s="1"/>
  <c r="W21" i="18" s="1"/>
  <c r="T19" i="17" s="1"/>
  <c r="H40" i="34"/>
  <c r="H48" i="34"/>
  <c r="H66" i="31"/>
  <c r="G58" i="37"/>
  <c r="S32" i="37"/>
  <c r="G69" i="34"/>
  <c r="S45" i="31"/>
  <c r="H69" i="31"/>
  <c r="G53" i="31"/>
  <c r="T36" i="33"/>
  <c r="T34" i="33"/>
  <c r="G40" i="18"/>
  <c r="G45" i="35"/>
  <c r="H27" i="37"/>
  <c r="H26" i="37"/>
  <c r="G30" i="37"/>
  <c r="G28" i="18"/>
  <c r="H36" i="31"/>
  <c r="T27" i="18"/>
  <c r="G19" i="34"/>
  <c r="I19" i="34" s="1"/>
  <c r="L12" i="38"/>
  <c r="D16" i="38"/>
  <c r="E63" i="38"/>
  <c r="T85" i="32"/>
  <c r="B22" i="34"/>
  <c r="B22" i="32"/>
  <c r="B22" i="33"/>
  <c r="O22" i="18"/>
  <c r="B22" i="40"/>
  <c r="O22" i="34"/>
  <c r="B22" i="31"/>
  <c r="B22" i="36"/>
  <c r="B22" i="35"/>
  <c r="B18" i="7"/>
  <c r="O22" i="40"/>
  <c r="B22" i="18"/>
  <c r="O22" i="35"/>
  <c r="O22" i="36"/>
  <c r="O22" i="32"/>
  <c r="O22" i="33"/>
  <c r="B22" i="37"/>
  <c r="O22" i="31"/>
  <c r="O22" i="37"/>
  <c r="T74" i="32"/>
  <c r="E46" i="38"/>
  <c r="T49" i="32"/>
  <c r="T96" i="32"/>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J20" i="36" s="1"/>
  <c r="K20" i="36" s="1"/>
  <c r="I18" i="17" s="1"/>
  <c r="D92" i="38"/>
  <c r="E18" i="38"/>
  <c r="E91" i="38"/>
  <c r="G31" i="36"/>
  <c r="G57" i="18"/>
  <c r="S58" i="18"/>
  <c r="H54" i="18"/>
  <c r="S92" i="31"/>
  <c r="G39" i="36"/>
  <c r="H32" i="18"/>
  <c r="G34" i="31"/>
  <c r="H78" i="34"/>
  <c r="T50" i="31"/>
  <c r="E48" i="38"/>
  <c r="I20" i="36"/>
  <c r="I21" i="36" s="1"/>
  <c r="I22" i="36"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S49" i="32"/>
  <c r="H78" i="33"/>
  <c r="G78" i="33"/>
  <c r="H74" i="31"/>
  <c r="G74" i="31"/>
  <c r="G78" i="35"/>
  <c r="H78" i="35"/>
  <c r="G94" i="34"/>
  <c r="H94" i="34"/>
  <c r="G90" i="37"/>
  <c r="H90" i="37"/>
  <c r="H55" i="36"/>
  <c r="H71" i="36"/>
  <c r="H87" i="18"/>
  <c r="H31" i="18"/>
  <c r="H87" i="37"/>
  <c r="S63" i="18"/>
  <c r="G57" i="36"/>
  <c r="H37" i="35"/>
  <c r="H81" i="37"/>
  <c r="T56" i="33"/>
  <c r="S56" i="33"/>
  <c r="H70" i="35"/>
  <c r="G70" i="35"/>
  <c r="H88" i="18"/>
  <c r="G88" i="18"/>
  <c r="G60" i="33"/>
  <c r="H60" i="33"/>
  <c r="G57" i="31"/>
  <c r="H57" i="31"/>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T25" i="31"/>
  <c r="H73" i="37"/>
  <c r="G73" i="37"/>
  <c r="G54" i="37"/>
  <c r="H54" i="37"/>
  <c r="G77" i="37"/>
  <c r="H77" i="37"/>
  <c r="H55" i="33"/>
  <c r="G55" i="33"/>
  <c r="H43" i="35"/>
  <c r="G43" i="35"/>
  <c r="S96" i="32"/>
  <c r="H97" i="34"/>
  <c r="G46" i="34"/>
  <c r="T95" i="33"/>
  <c r="T71" i="33"/>
  <c r="S71" i="33"/>
  <c r="H95" i="35"/>
  <c r="G49" i="35"/>
  <c r="H49" i="35"/>
  <c r="J21" i="35"/>
  <c r="K21" i="35" s="1"/>
  <c r="E19" i="17" s="1"/>
  <c r="G23" i="35"/>
  <c r="H49" i="31"/>
  <c r="G49" i="31"/>
  <c r="G51" i="35"/>
  <c r="G89" i="31"/>
  <c r="H89" i="31"/>
  <c r="T71" i="18"/>
  <c r="F13" i="38"/>
  <c r="F14" i="38" s="1"/>
  <c r="F15" i="38" s="1"/>
  <c r="F16" i="38" s="1"/>
  <c r="F17" i="38" s="1"/>
  <c r="H13" i="38"/>
  <c r="H14" i="38" s="1"/>
  <c r="H15" i="38" s="1"/>
  <c r="H16" i="38" s="1"/>
  <c r="H17" i="38" s="1"/>
  <c r="S42" i="37"/>
  <c r="T42" i="37"/>
  <c r="S25" i="37"/>
  <c r="T25" i="37"/>
  <c r="G51" i="18"/>
  <c r="S39" i="18"/>
  <c r="T39" i="18"/>
  <c r="T49" i="37"/>
  <c r="S49" i="37"/>
  <c r="T25" i="33"/>
  <c r="S25" i="33"/>
  <c r="G71" i="31"/>
  <c r="H71" i="31"/>
  <c r="T47" i="18"/>
  <c r="S47" i="18"/>
  <c r="G89" i="35"/>
  <c r="H89" i="35"/>
  <c r="S46" i="18"/>
  <c r="T89" i="37"/>
  <c r="S89" i="37"/>
  <c r="H46" i="35"/>
  <c r="G46" i="35"/>
  <c r="S95" i="37"/>
  <c r="T95" i="37"/>
  <c r="T71" i="31"/>
  <c r="S71" i="31"/>
  <c r="T91" i="33"/>
  <c r="S91" i="33"/>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O18" i="39"/>
  <c r="U21" i="35"/>
  <c r="V22" i="35" s="1"/>
  <c r="W22" i="35" s="1"/>
  <c r="V20" i="17" s="1"/>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C58" i="38"/>
  <c r="C50" i="38"/>
  <c r="T78" i="32"/>
  <c r="S78" i="32"/>
  <c r="T70" i="32"/>
  <c r="S70" i="32"/>
  <c r="S98" i="32"/>
  <c r="T98" i="32"/>
  <c r="S64" i="32"/>
  <c r="T64" i="32"/>
  <c r="S56" i="32"/>
  <c r="T56" i="32"/>
  <c r="S41" i="32"/>
  <c r="T41" i="32"/>
  <c r="T36" i="32"/>
  <c r="S36" i="32"/>
  <c r="S67" i="32"/>
  <c r="T67" i="32"/>
  <c r="C18" i="38"/>
  <c r="C19" i="38"/>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C45" i="38"/>
  <c r="C57" i="38"/>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S42" i="40"/>
  <c r="S38" i="40"/>
  <c r="T37" i="40"/>
  <c r="T82" i="40"/>
  <c r="T22" i="40"/>
  <c r="S79" i="40"/>
  <c r="S46" i="40"/>
  <c r="S88" i="40"/>
  <c r="S84" i="40"/>
  <c r="S25" i="40"/>
  <c r="S28" i="40"/>
  <c r="S31" i="40"/>
  <c r="T72" i="40"/>
  <c r="T59" i="40"/>
  <c r="T87" i="40"/>
  <c r="S57" i="40"/>
  <c r="T62" i="40"/>
  <c r="S54" i="40"/>
  <c r="T80" i="40"/>
  <c r="S20" i="40"/>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C42" i="38"/>
  <c r="C29" i="38"/>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C71" i="38"/>
  <c r="C82" i="38"/>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S66" i="40"/>
  <c r="T60" i="40"/>
  <c r="S51" i="40"/>
  <c r="T76" i="40"/>
  <c r="U20" i="36"/>
  <c r="T23" i="40"/>
  <c r="S30" i="40"/>
  <c r="T65" i="40"/>
  <c r="S91" i="40"/>
  <c r="S83" i="40"/>
  <c r="S78" i="40"/>
  <c r="S74" i="40"/>
  <c r="S70" i="40"/>
  <c r="S33" i="40"/>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40" l="1"/>
  <c r="K13" i="38"/>
  <c r="I20" i="34"/>
  <c r="I21" i="34" s="1"/>
  <c r="I22" i="34" s="1"/>
  <c r="J23" i="34" s="1"/>
  <c r="K23" i="34" s="1"/>
  <c r="G21" i="17" s="1"/>
  <c r="J20" i="34"/>
  <c r="L13" i="38" s="1"/>
  <c r="V20" i="18"/>
  <c r="W20" i="18" s="1"/>
  <c r="T18" i="17"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2" i="31"/>
  <c r="K15" i="38" s="1"/>
  <c r="J23" i="36"/>
  <c r="K23" i="36" s="1"/>
  <c r="I21" i="17" s="1"/>
  <c r="J21" i="36"/>
  <c r="K21" i="36" s="1"/>
  <c r="I19" i="17" s="1"/>
  <c r="O23" i="31"/>
  <c r="O23" i="35"/>
  <c r="B23" i="40"/>
  <c r="B23" i="35"/>
  <c r="B19" i="7"/>
  <c r="B23" i="32"/>
  <c r="O23" i="18"/>
  <c r="O23" i="33"/>
  <c r="B23" i="18"/>
  <c r="B23" i="34"/>
  <c r="O23" i="32"/>
  <c r="B23" i="33"/>
  <c r="O23" i="36"/>
  <c r="O23" i="37"/>
  <c r="B23" i="36"/>
  <c r="B23" i="37"/>
  <c r="O23" i="34"/>
  <c r="O23" i="40"/>
  <c r="B23" i="3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J22" i="34" l="1"/>
  <c r="L15" i="38" s="1"/>
  <c r="J21" i="34"/>
  <c r="L14" i="38" s="1"/>
  <c r="L17" i="17"/>
  <c r="E12" i="28" s="1"/>
  <c r="M12" i="38" s="1"/>
  <c r="K22" i="31"/>
  <c r="D20" i="17" s="1"/>
  <c r="K20" i="34"/>
  <c r="G18" i="17" s="1"/>
  <c r="L16" i="38"/>
  <c r="I23" i="34"/>
  <c r="J24" i="34" s="1"/>
  <c r="K24" i="34" s="1"/>
  <c r="G22" i="17" s="1"/>
  <c r="B24" i="37"/>
  <c r="B24" i="40"/>
  <c r="O24" i="37"/>
  <c r="B24" i="31"/>
  <c r="O24" i="18"/>
  <c r="B24" i="35"/>
  <c r="B24" i="33"/>
  <c r="B24" i="32"/>
  <c r="O24" i="32"/>
  <c r="B24" i="34"/>
  <c r="O24" i="31"/>
  <c r="O24" i="33"/>
  <c r="B24" i="36"/>
  <c r="B20" i="7"/>
  <c r="O24" i="36"/>
  <c r="O24" i="35"/>
  <c r="B24" i="18"/>
  <c r="O24" i="40"/>
  <c r="O24" i="34"/>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J13" i="38"/>
  <c r="K20" i="32"/>
  <c r="F18" i="17" s="1"/>
  <c r="V22" i="36"/>
  <c r="W22" i="36" s="1"/>
  <c r="Z20" i="17" s="1"/>
  <c r="U22" i="36"/>
  <c r="J23" i="35"/>
  <c r="K23" i="35" s="1"/>
  <c r="E21" i="17" s="1"/>
  <c r="I23" i="35"/>
  <c r="I22" i="40"/>
  <c r="I21" i="32"/>
  <c r="J23" i="37"/>
  <c r="K23" i="37" s="1"/>
  <c r="J21" i="17" s="1"/>
  <c r="I23" i="37"/>
  <c r="K22" i="34" l="1"/>
  <c r="G20" i="17" s="1"/>
  <c r="K21" i="34"/>
  <c r="G19" i="17" s="1"/>
  <c r="L19" i="17" s="1"/>
  <c r="O19" i="17" s="1"/>
  <c r="O17" i="17"/>
  <c r="L17" i="38"/>
  <c r="L18" i="17"/>
  <c r="E13" i="28" s="1"/>
  <c r="M13" i="38" s="1"/>
  <c r="I24" i="34"/>
  <c r="J25" i="34" s="1"/>
  <c r="K25" i="34" s="1"/>
  <c r="G23" i="17" s="1"/>
  <c r="V24" i="35"/>
  <c r="W24" i="35" s="1"/>
  <c r="V22" i="17" s="1"/>
  <c r="B25" i="32"/>
  <c r="B25" i="36"/>
  <c r="B25" i="37"/>
  <c r="O25" i="40"/>
  <c r="O25" i="37"/>
  <c r="O25" i="34"/>
  <c r="B21" i="7"/>
  <c r="B25" i="34"/>
  <c r="B25" i="31"/>
  <c r="O25" i="18"/>
  <c r="B25" i="35"/>
  <c r="O25" i="36"/>
  <c r="O25" i="33"/>
  <c r="B25" i="18"/>
  <c r="B25" i="33"/>
  <c r="O25" i="31"/>
  <c r="B25" i="40"/>
  <c r="O25" i="35"/>
  <c r="O25" i="32"/>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J23" i="18"/>
  <c r="K23" i="18" s="1"/>
  <c r="C21" i="17" s="1"/>
  <c r="I23" i="18"/>
  <c r="O12" i="38"/>
  <c r="N12" i="38"/>
  <c r="I23" i="40"/>
  <c r="J23" i="40"/>
  <c r="K23" i="40" s="1"/>
  <c r="K21" i="17" s="1"/>
  <c r="V24" i="34"/>
  <c r="W24" i="34" s="1"/>
  <c r="X22" i="17" s="1"/>
  <c r="U24" i="34"/>
  <c r="J22" i="32"/>
  <c r="I22" i="32"/>
  <c r="V25" i="35"/>
  <c r="W25" i="35" s="1"/>
  <c r="V23" i="17" s="1"/>
  <c r="U25" i="35"/>
  <c r="I24" i="37"/>
  <c r="J24" i="37"/>
  <c r="K24" i="37" s="1"/>
  <c r="J22" i="17" s="1"/>
  <c r="O18" i="17" l="1"/>
  <c r="L18" i="38"/>
  <c r="I25" i="34"/>
  <c r="I26" i="34" s="1"/>
  <c r="J27" i="34" s="1"/>
  <c r="E14" i="28"/>
  <c r="M14" i="38" s="1"/>
  <c r="J24" i="33"/>
  <c r="K24" i="33" s="1"/>
  <c r="H22" i="17" s="1"/>
  <c r="O26" i="40"/>
  <c r="B26" i="37"/>
  <c r="O26" i="37"/>
  <c r="O26" i="33"/>
  <c r="B26" i="33"/>
  <c r="B26" i="31"/>
  <c r="O26" i="32"/>
  <c r="B26" i="40"/>
  <c r="B22" i="7"/>
  <c r="O26" i="34"/>
  <c r="B26" i="36"/>
  <c r="O26" i="18"/>
  <c r="B26" i="35"/>
  <c r="B26" i="18"/>
  <c r="O26" i="35"/>
  <c r="B26" i="34"/>
  <c r="O26" i="31"/>
  <c r="O26" i="36"/>
  <c r="B26" i="32"/>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I25" i="35"/>
  <c r="J25" i="35"/>
  <c r="K25" i="35" s="1"/>
  <c r="E23" i="17" s="1"/>
  <c r="V24" i="36"/>
  <c r="W24" i="36" s="1"/>
  <c r="Z22" i="17" s="1"/>
  <c r="U24" i="36"/>
  <c r="U26" i="35"/>
  <c r="V26" i="35"/>
  <c r="W26" i="35" s="1"/>
  <c r="V24" i="17" s="1"/>
  <c r="J25" i="37"/>
  <c r="K25" i="37" s="1"/>
  <c r="J23" i="17" s="1"/>
  <c r="I25" i="37"/>
  <c r="N14" i="38" l="1"/>
  <c r="J26" i="34"/>
  <c r="K26" i="34" s="1"/>
  <c r="G24" i="17" s="1"/>
  <c r="O14" i="38"/>
  <c r="I27" i="34"/>
  <c r="J28" i="34" s="1"/>
  <c r="B27" i="33"/>
  <c r="B27" i="40"/>
  <c r="B27" i="32"/>
  <c r="B27" i="31"/>
  <c r="O27" i="40"/>
  <c r="B23" i="7"/>
  <c r="O27" i="18"/>
  <c r="O27" i="35"/>
  <c r="O27" i="37"/>
  <c r="B27" i="37"/>
  <c r="B27" i="18"/>
  <c r="O27" i="32"/>
  <c r="O27" i="33"/>
  <c r="B27" i="36"/>
  <c r="O27" i="34"/>
  <c r="O27" i="31"/>
  <c r="B27" i="35"/>
  <c r="O27" i="36"/>
  <c r="B27" i="34"/>
  <c r="U25" i="37"/>
  <c r="V25" i="37"/>
  <c r="W25" i="37" s="1"/>
  <c r="AA23" i="17" s="1"/>
  <c r="L19" i="38"/>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I28" i="34" l="1"/>
  <c r="J29" i="34" s="1"/>
  <c r="O28" i="34"/>
  <c r="B28" i="37"/>
  <c r="O28" i="18"/>
  <c r="B24" i="7"/>
  <c r="B28" i="33"/>
  <c r="B28" i="18"/>
  <c r="O28" i="40"/>
  <c r="O28" i="35"/>
  <c r="O28" i="31"/>
  <c r="B28" i="34"/>
  <c r="O28" i="36"/>
  <c r="O28" i="37"/>
  <c r="B28" i="40"/>
  <c r="B28" i="32"/>
  <c r="O28" i="33"/>
  <c r="B28" i="35"/>
  <c r="B28" i="31"/>
  <c r="B28" i="36"/>
  <c r="O28" i="32"/>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M15" i="38"/>
  <c r="V28" i="35"/>
  <c r="W28" i="35" s="1"/>
  <c r="V26" i="17" s="1"/>
  <c r="U28" i="35"/>
  <c r="J27" i="37"/>
  <c r="K27" i="37" s="1"/>
  <c r="J25" i="17" s="1"/>
  <c r="I27" i="37"/>
  <c r="J29" i="36" l="1"/>
  <c r="K29" i="36" s="1"/>
  <c r="I27" i="17" s="1"/>
  <c r="I29" i="34"/>
  <c r="J30" i="34" s="1"/>
  <c r="O29" i="40"/>
  <c r="B29" i="34"/>
  <c r="B29" i="33"/>
  <c r="B29" i="35"/>
  <c r="O29" i="31"/>
  <c r="B29" i="36"/>
  <c r="O29" i="33"/>
  <c r="B29" i="32"/>
  <c r="O29" i="36"/>
  <c r="O29" i="34"/>
  <c r="B29" i="18"/>
  <c r="B25" i="7"/>
  <c r="O29" i="32"/>
  <c r="B29" i="37"/>
  <c r="B29" i="31"/>
  <c r="O29" i="35"/>
  <c r="O29" i="18"/>
  <c r="O29" i="37"/>
  <c r="B29" i="40"/>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I30" i="34" l="1"/>
  <c r="J31" i="34" s="1"/>
  <c r="B30" i="35"/>
  <c r="B30" i="32"/>
  <c r="O30" i="40"/>
  <c r="O30" i="35"/>
  <c r="B30" i="33"/>
  <c r="B30" i="34"/>
  <c r="B30" i="31"/>
  <c r="O30" i="31"/>
  <c r="O30" i="18"/>
  <c r="O30" i="36"/>
  <c r="B26" i="7"/>
  <c r="B30" i="40"/>
  <c r="B30" i="18"/>
  <c r="O30" i="37"/>
  <c r="O30" i="33"/>
  <c r="O30" i="32"/>
  <c r="O30" i="34"/>
  <c r="B30" i="37"/>
  <c r="B30" i="36"/>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I31" i="34" l="1"/>
  <c r="I32" i="34" s="1"/>
  <c r="AC25" i="17"/>
  <c r="AF25" i="17" s="1"/>
  <c r="O31" i="31"/>
  <c r="O31" i="18"/>
  <c r="O31" i="34"/>
  <c r="B31" i="33"/>
  <c r="O31" i="37"/>
  <c r="B31" i="40"/>
  <c r="B31" i="34"/>
  <c r="O31" i="35"/>
  <c r="B31" i="32"/>
  <c r="B31" i="36"/>
  <c r="B31" i="18"/>
  <c r="B27" i="7"/>
  <c r="O31" i="32"/>
  <c r="O31" i="33"/>
  <c r="O31" i="40"/>
  <c r="B31" i="35"/>
  <c r="B31" i="31"/>
  <c r="B31" i="37"/>
  <c r="O31" i="36"/>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J32" i="34"/>
  <c r="J30" i="37"/>
  <c r="K30" i="37" s="1"/>
  <c r="J28" i="17" s="1"/>
  <c r="I30" i="37"/>
  <c r="U31" i="35"/>
  <c r="V31" i="35"/>
  <c r="W31" i="35" s="1"/>
  <c r="V29" i="17" s="1"/>
  <c r="J32" i="36"/>
  <c r="K32" i="36" s="1"/>
  <c r="I30" i="17" s="1"/>
  <c r="I32" i="36"/>
  <c r="B32" i="40" l="1"/>
  <c r="O32" i="40"/>
  <c r="O32" i="32"/>
  <c r="B32" i="31"/>
  <c r="B32" i="36"/>
  <c r="B32" i="33"/>
  <c r="B32" i="32"/>
  <c r="B32" i="34"/>
  <c r="B32" i="18"/>
  <c r="B32" i="37"/>
  <c r="B28" i="7"/>
  <c r="O32" i="35"/>
  <c r="O32" i="34"/>
  <c r="O32" i="31"/>
  <c r="O32" i="36"/>
  <c r="B32" i="35"/>
  <c r="O32" i="37"/>
  <c r="O32" i="33"/>
  <c r="O32" i="18"/>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O33" i="18" l="1"/>
  <c r="B33" i="33"/>
  <c r="B29" i="7"/>
  <c r="O33" i="40"/>
  <c r="B33" i="35"/>
  <c r="O33" i="32"/>
  <c r="B33" i="34"/>
  <c r="B33" i="18"/>
  <c r="B33" i="32"/>
  <c r="O33" i="36"/>
  <c r="O33" i="33"/>
  <c r="O33" i="37"/>
  <c r="O33" i="31"/>
  <c r="B33" i="40"/>
  <c r="O33" i="34"/>
  <c r="O33" i="35"/>
  <c r="B33" i="36"/>
  <c r="B33" i="31"/>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O34" i="32"/>
  <c r="B34" i="40"/>
  <c r="B34" i="18"/>
  <c r="B34" i="37"/>
  <c r="O34" i="36"/>
  <c r="B34" i="33"/>
  <c r="O34" i="18"/>
  <c r="O34" i="33"/>
  <c r="O34" i="35"/>
  <c r="B34" i="32"/>
  <c r="B34" i="35"/>
  <c r="O34" i="40"/>
  <c r="B34" i="36"/>
  <c r="B34" i="34"/>
  <c r="O34" i="31"/>
  <c r="O34" i="37"/>
  <c r="B34" i="31"/>
  <c r="B30" i="7"/>
  <c r="O34" i="34"/>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B35" i="40" l="1"/>
  <c r="B35" i="18"/>
  <c r="B35" i="31"/>
  <c r="B35" i="34"/>
  <c r="B31" i="7"/>
  <c r="B35" i="36"/>
  <c r="B35" i="33"/>
  <c r="O35" i="40"/>
  <c r="O35" i="33"/>
  <c r="O35" i="35"/>
  <c r="O35" i="32"/>
  <c r="B35" i="35"/>
  <c r="B35" i="37"/>
  <c r="O35" i="18"/>
  <c r="B35" i="32"/>
  <c r="O35" i="36"/>
  <c r="O35" i="37"/>
  <c r="O35" i="34"/>
  <c r="O35" i="31"/>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O36" i="37" l="1"/>
  <c r="O36" i="32"/>
  <c r="B36" i="33"/>
  <c r="O36" i="33"/>
  <c r="B36" i="32"/>
  <c r="O36" i="18"/>
  <c r="O36" i="31"/>
  <c r="O36" i="40"/>
  <c r="B36" i="35"/>
  <c r="O36" i="34"/>
  <c r="B36" i="31"/>
  <c r="B36" i="37"/>
  <c r="B36" i="36"/>
  <c r="B32" i="7"/>
  <c r="B36" i="34"/>
  <c r="B36" i="18"/>
  <c r="B36" i="40"/>
  <c r="O36" i="36"/>
  <c r="O36" i="35"/>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O37" i="33" l="1"/>
  <c r="O37" i="37"/>
  <c r="B37" i="32"/>
  <c r="O37" i="18"/>
  <c r="B33" i="7"/>
  <c r="B37" i="31"/>
  <c r="O37" i="31"/>
  <c r="B37" i="33"/>
  <c r="O37" i="32"/>
  <c r="O37" i="40"/>
  <c r="B37" i="34"/>
  <c r="B37" i="18"/>
  <c r="O37" i="34"/>
  <c r="O37" i="36"/>
  <c r="B37" i="37"/>
  <c r="O37" i="35"/>
  <c r="B37" i="40"/>
  <c r="B37" i="36"/>
  <c r="B37" i="35"/>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O38" i="33" l="1"/>
  <c r="O38" i="40"/>
  <c r="O38" i="34"/>
  <c r="B38" i="40"/>
  <c r="B38" i="32"/>
  <c r="O38" i="32"/>
  <c r="O38" i="18"/>
  <c r="O38" i="37"/>
  <c r="B34" i="7"/>
  <c r="O38" i="31"/>
  <c r="B38" i="18"/>
  <c r="O38" i="35"/>
  <c r="B38" i="36"/>
  <c r="B38" i="31"/>
  <c r="B38" i="35"/>
  <c r="B38" i="37"/>
  <c r="B38" i="33"/>
  <c r="B38" i="34"/>
  <c r="O38" i="36"/>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O39" i="18"/>
  <c r="O39" i="37"/>
  <c r="B39" i="34"/>
  <c r="O39" i="40"/>
  <c r="B39" i="35"/>
  <c r="B39" i="31"/>
  <c r="O39" i="36"/>
  <c r="O39" i="35"/>
  <c r="O39" i="32"/>
  <c r="B39" i="32"/>
  <c r="B39" i="37"/>
  <c r="B39" i="36"/>
  <c r="B39" i="40"/>
  <c r="B39" i="18"/>
  <c r="O39" i="31"/>
  <c r="B35" i="7"/>
  <c r="O39" i="34"/>
  <c r="O39" i="33"/>
  <c r="B39" i="33"/>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O40" i="35" l="1"/>
  <c r="O40" i="40"/>
  <c r="B40" i="34"/>
  <c r="B40" i="40"/>
  <c r="O40" i="36"/>
  <c r="B40" i="32"/>
  <c r="B36" i="7"/>
  <c r="B40" i="33"/>
  <c r="B40" i="36"/>
  <c r="B40" i="31"/>
  <c r="O40" i="37"/>
  <c r="O40" i="31"/>
  <c r="O40" i="32"/>
  <c r="O40" i="33"/>
  <c r="B40" i="18"/>
  <c r="O40" i="18"/>
  <c r="B40" i="37"/>
  <c r="O40" i="34"/>
  <c r="B40" i="35"/>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O41" i="31" l="1"/>
  <c r="B41" i="33"/>
  <c r="B41" i="40"/>
  <c r="B37" i="7"/>
  <c r="B41" i="36"/>
  <c r="O41" i="40"/>
  <c r="O41" i="36"/>
  <c r="O41" i="37"/>
  <c r="O41" i="32"/>
  <c r="O41" i="33"/>
  <c r="O41" i="35"/>
  <c r="B41" i="37"/>
  <c r="B41" i="31"/>
  <c r="O41" i="18"/>
  <c r="B41" i="35"/>
  <c r="B41" i="18"/>
  <c r="B41" i="32"/>
  <c r="O41" i="34"/>
  <c r="B41" i="34"/>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O42" i="40" l="1"/>
  <c r="O42" i="32"/>
  <c r="B42" i="32"/>
  <c r="O42" i="36"/>
  <c r="B42" i="31"/>
  <c r="O42" i="34"/>
  <c r="B42" i="34"/>
  <c r="B42" i="40"/>
  <c r="O42" i="33"/>
  <c r="B42" i="37"/>
  <c r="B38" i="7"/>
  <c r="O42" i="31"/>
  <c r="B42" i="33"/>
  <c r="O42" i="18"/>
  <c r="B42" i="18"/>
  <c r="B42" i="35"/>
  <c r="O42" i="35"/>
  <c r="B42" i="36"/>
  <c r="O42" i="37"/>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O43" i="18" l="1"/>
  <c r="B43" i="40"/>
  <c r="B43" i="35"/>
  <c r="B43" i="31"/>
  <c r="B43" i="18"/>
  <c r="O43" i="31"/>
  <c r="B43" i="34"/>
  <c r="O43" i="37"/>
  <c r="B43" i="32"/>
  <c r="O43" i="34"/>
  <c r="O43" i="33"/>
  <c r="B43" i="33"/>
  <c r="O43" i="35"/>
  <c r="O43" i="36"/>
  <c r="O43" i="40"/>
  <c r="B43" i="36"/>
  <c r="B43" i="37"/>
  <c r="O43" i="32"/>
  <c r="B39" i="7"/>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B44" i="34" l="1"/>
  <c r="B44" i="33"/>
  <c r="O44" i="40"/>
  <c r="B44" i="32"/>
  <c r="O44" i="33"/>
  <c r="O44" i="32"/>
  <c r="B40" i="7"/>
  <c r="B44" i="31"/>
  <c r="B44" i="18"/>
  <c r="B44" i="37"/>
  <c r="O44" i="31"/>
  <c r="O44" i="36"/>
  <c r="O44" i="34"/>
  <c r="O44" i="18"/>
  <c r="O44" i="37"/>
  <c r="B44" i="35"/>
  <c r="B44" i="36"/>
  <c r="O44" i="35"/>
  <c r="B44" i="40"/>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O45" i="40" l="1"/>
  <c r="B45" i="31"/>
  <c r="O45" i="31"/>
  <c r="B45" i="37"/>
  <c r="O45" i="18"/>
  <c r="O45" i="35"/>
  <c r="B45" i="35"/>
  <c r="B41" i="7"/>
  <c r="O45" i="37"/>
  <c r="B45" i="18"/>
  <c r="B45" i="32"/>
  <c r="B45" i="36"/>
  <c r="O45" i="36"/>
  <c r="O45" i="34"/>
  <c r="B45" i="33"/>
  <c r="B45" i="40"/>
  <c r="B45" i="34"/>
  <c r="O45" i="32"/>
  <c r="O45" i="33"/>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B46" i="35" l="1"/>
  <c r="B46" i="33"/>
  <c r="O46" i="31"/>
  <c r="B46" i="36"/>
  <c r="O46" i="32"/>
  <c r="B46" i="31"/>
  <c r="O46" i="36"/>
  <c r="O46" i="34"/>
  <c r="B46" i="34"/>
  <c r="B46" i="37"/>
  <c r="O46" i="40"/>
  <c r="B46" i="40"/>
  <c r="O46" i="35"/>
  <c r="B46" i="18"/>
  <c r="O46" i="18"/>
  <c r="B46" i="32"/>
  <c r="O46" i="33"/>
  <c r="B42" i="7"/>
  <c r="O46" i="37"/>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B47" i="35" l="1"/>
  <c r="O47" i="32"/>
  <c r="O47" i="18"/>
  <c r="B47" i="33"/>
  <c r="B47" i="32"/>
  <c r="B47" i="18"/>
  <c r="O47" i="33"/>
  <c r="B43" i="7"/>
  <c r="O47" i="36"/>
  <c r="O47" i="35"/>
  <c r="B47" i="40"/>
  <c r="O47" i="34"/>
  <c r="B47" i="31"/>
  <c r="O47" i="37"/>
  <c r="B47" i="36"/>
  <c r="B47" i="37"/>
  <c r="B47" i="34"/>
  <c r="O47" i="31"/>
  <c r="O47" i="40"/>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O48" i="18"/>
  <c r="O48" i="31"/>
  <c r="B48" i="40"/>
  <c r="O48" i="32"/>
  <c r="O48" i="36"/>
  <c r="B48" i="33"/>
  <c r="B48" i="32"/>
  <c r="O48" i="33"/>
  <c r="B48" i="36"/>
  <c r="B48" i="18"/>
  <c r="B44" i="7"/>
  <c r="O48" i="37"/>
  <c r="O48" i="35"/>
  <c r="O48" i="40"/>
  <c r="B48" i="34"/>
  <c r="O48" i="34"/>
  <c r="B48" i="37"/>
  <c r="B48" i="31"/>
  <c r="B48" i="35"/>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O49" i="31"/>
  <c r="O49" i="35"/>
  <c r="O49" i="34"/>
  <c r="B49" i="35"/>
  <c r="B49" i="33"/>
  <c r="B49" i="37"/>
  <c r="B49" i="31"/>
  <c r="B45" i="7"/>
  <c r="B49" i="36"/>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B50" i="37" l="1"/>
  <c r="B50" i="40"/>
  <c r="B50" i="18"/>
  <c r="B50" i="32"/>
  <c r="B50" i="33"/>
  <c r="O50" i="32"/>
  <c r="O50" i="34"/>
  <c r="O50" i="37"/>
  <c r="O50" i="31"/>
  <c r="O50" i="35"/>
  <c r="B50" i="35"/>
  <c r="B46" i="7"/>
  <c r="B50" i="34"/>
  <c r="O50" i="36"/>
  <c r="B50" i="36"/>
  <c r="O50" i="18"/>
  <c r="O50" i="33"/>
  <c r="O50" i="40"/>
  <c r="B50" i="31"/>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B51" i="37" l="1"/>
  <c r="O51" i="36"/>
  <c r="O51" i="37"/>
  <c r="B51" i="40"/>
  <c r="O51" i="40"/>
  <c r="B51" i="34"/>
  <c r="O51" i="32"/>
  <c r="B51" i="33"/>
  <c r="O51" i="34"/>
  <c r="B51" i="31"/>
  <c r="B51" i="36"/>
  <c r="B51" i="18"/>
  <c r="O51" i="31"/>
  <c r="B47" i="7"/>
  <c r="O51" i="18"/>
  <c r="B51" i="32"/>
  <c r="O51" i="35"/>
  <c r="B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O52" i="31" l="1"/>
  <c r="O52" i="37"/>
  <c r="B52" i="31"/>
  <c r="O52" i="33"/>
  <c r="B52" i="33"/>
  <c r="O52" i="18"/>
  <c r="O52" i="34"/>
  <c r="B52" i="36"/>
  <c r="B52" i="37"/>
  <c r="B52" i="35"/>
  <c r="O52" i="36"/>
  <c r="O52" i="40"/>
  <c r="B52" i="32"/>
  <c r="B52" i="40"/>
  <c r="O52" i="32"/>
  <c r="B52" i="34"/>
  <c r="B52" i="18"/>
  <c r="B48" i="7"/>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O53" i="33" l="1"/>
  <c r="B49" i="7"/>
  <c r="B53" i="35"/>
  <c r="B53" i="31"/>
  <c r="B53" i="33"/>
  <c r="B53" i="36"/>
  <c r="O53" i="40"/>
  <c r="B53" i="32"/>
  <c r="B53" i="34"/>
  <c r="O53" i="31"/>
  <c r="O53" i="36"/>
  <c r="O53" i="37"/>
  <c r="O53" i="35"/>
  <c r="O53" i="18"/>
  <c r="B53" i="40"/>
  <c r="O53" i="32"/>
  <c r="O53" i="34"/>
  <c r="B53" i="37"/>
  <c r="B53" i="18"/>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B54" i="35" l="1"/>
  <c r="O54" i="31"/>
  <c r="O54" i="37"/>
  <c r="O54" i="18"/>
  <c r="B54" i="37"/>
  <c r="B54" i="36"/>
  <c r="B54" i="40"/>
  <c r="B54" i="31"/>
  <c r="O54" i="33"/>
  <c r="B54" i="18"/>
  <c r="O54" i="32"/>
  <c r="B54" i="34"/>
  <c r="O54" i="35"/>
  <c r="B50" i="7"/>
  <c r="O54" i="40"/>
  <c r="O54" i="36"/>
  <c r="B54" i="33"/>
  <c r="B54" i="32"/>
  <c r="O54" i="34"/>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B55" i="31" l="1"/>
  <c r="O55" i="33"/>
  <c r="B55" i="33"/>
  <c r="O55" i="40"/>
  <c r="O55" i="32"/>
  <c r="B51" i="7"/>
  <c r="O55" i="18"/>
  <c r="B55" i="40"/>
  <c r="B55" i="34"/>
  <c r="O55" i="34"/>
  <c r="B55" i="18"/>
  <c r="B55" i="37"/>
  <c r="O55" i="36"/>
  <c r="O55" i="35"/>
  <c r="B55" i="36"/>
  <c r="B55" i="32"/>
  <c r="O55" i="37"/>
  <c r="B55" i="35"/>
  <c r="O55" i="31"/>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O56" i="35"/>
  <c r="B56" i="35"/>
  <c r="B56" i="18"/>
  <c r="B56" i="34"/>
  <c r="O56" i="32"/>
  <c r="B56" i="33"/>
  <c r="O56" i="33"/>
  <c r="B56" i="40"/>
  <c r="B56" i="32"/>
  <c r="O56" i="18"/>
  <c r="O56" i="40"/>
  <c r="B56" i="36"/>
  <c r="O56" i="34"/>
  <c r="O56" i="37"/>
  <c r="O56" i="31"/>
  <c r="B56" i="31"/>
  <c r="B56" i="37"/>
  <c r="B52" i="7"/>
  <c r="O56" i="36"/>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O57" i="32" l="1"/>
  <c r="O57" i="36"/>
  <c r="B57" i="34"/>
  <c r="B57" i="40"/>
  <c r="B57" i="37"/>
  <c r="O57" i="37"/>
  <c r="B57" i="32"/>
  <c r="O57" i="40"/>
  <c r="B57" i="31"/>
  <c r="O57" i="35"/>
  <c r="B57" i="18"/>
  <c r="O57" i="34"/>
  <c r="O57" i="31"/>
  <c r="B57" i="35"/>
  <c r="B57" i="36"/>
  <c r="O57" i="18"/>
  <c r="O57" i="33"/>
  <c r="B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B58" i="33" l="1"/>
  <c r="B58" i="40"/>
  <c r="B58" i="37"/>
  <c r="O58" i="40"/>
  <c r="O58" i="33"/>
  <c r="O58" i="34"/>
  <c r="B58" i="35"/>
  <c r="B58" i="18"/>
  <c r="O58" i="31"/>
  <c r="O58" i="37"/>
  <c r="O58" i="32"/>
  <c r="B58" i="32"/>
  <c r="B58" i="36"/>
  <c r="O58" i="36"/>
  <c r="B58" i="34"/>
  <c r="B58" i="31"/>
  <c r="O58" i="18"/>
  <c r="O58" i="35"/>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B59" i="18" l="1"/>
  <c r="B59" i="34"/>
  <c r="O59" i="18"/>
  <c r="O59" i="40"/>
  <c r="B59" i="31"/>
  <c r="O59" i="33"/>
  <c r="O59" i="37"/>
  <c r="O59" i="36"/>
  <c r="O59" i="31"/>
  <c r="O59" i="34"/>
  <c r="B59" i="37"/>
  <c r="B59" i="33"/>
  <c r="O59" i="32"/>
  <c r="B59" i="36"/>
  <c r="B59" i="32"/>
  <c r="B59" i="40"/>
  <c r="B55" i="7"/>
  <c r="B59" i="35"/>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B60" i="34" l="1"/>
  <c r="B60" i="33"/>
  <c r="B60" i="37"/>
  <c r="O60" i="18"/>
  <c r="B60" i="32"/>
  <c r="O60" i="37"/>
  <c r="O60" i="32"/>
  <c r="O60" i="31"/>
  <c r="O60" i="35"/>
  <c r="O60" i="34"/>
  <c r="B60" i="35"/>
  <c r="O60" i="36"/>
  <c r="B60" i="18"/>
  <c r="B60" i="36"/>
  <c r="B60" i="40"/>
  <c r="O60" i="40"/>
  <c r="B60" i="31"/>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B61" i="33"/>
  <c r="O61" i="32"/>
  <c r="O61" i="34"/>
  <c r="O61" i="36"/>
  <c r="B61" i="36"/>
  <c r="B61" i="31"/>
  <c r="B61" i="32"/>
  <c r="B61" i="35"/>
  <c r="O61" i="33"/>
  <c r="B57" i="7"/>
  <c r="O61" i="18"/>
  <c r="B61" i="40"/>
  <c r="B61" i="37"/>
  <c r="B61" i="34"/>
  <c r="O61" i="40"/>
  <c r="B61" i="18"/>
  <c r="O61" i="37"/>
  <c r="O61" i="31"/>
  <c r="O61" i="35"/>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O62" i="36" l="1"/>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B63" i="40"/>
  <c r="B63" i="31"/>
  <c r="B63" i="34"/>
  <c r="B63" i="32"/>
  <c r="B63" i="36"/>
  <c r="B63" i="35"/>
  <c r="O63" i="36"/>
  <c r="O63" i="35"/>
  <c r="B59" i="7"/>
  <c r="O63" i="40"/>
  <c r="B63" i="18"/>
  <c r="O63" i="37"/>
  <c r="O63" i="18"/>
  <c r="O63" i="34"/>
  <c r="B63" i="37"/>
  <c r="O63" i="33"/>
  <c r="O63" i="32"/>
  <c r="B63" i="33"/>
  <c r="O63" i="31"/>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O64" i="34" l="1"/>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B65" i="36" l="1"/>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B66" i="36"/>
  <c r="B62" i="7"/>
  <c r="B66" i="34"/>
  <c r="O66" i="36"/>
  <c r="B66" i="33"/>
  <c r="O66" i="32"/>
  <c r="O66" i="35"/>
  <c r="O66" i="33"/>
  <c r="B66" i="31"/>
  <c r="O66" i="40"/>
  <c r="O66" i="31"/>
  <c r="B66" i="40"/>
  <c r="O66" i="18"/>
  <c r="B66" i="18"/>
  <c r="B66" i="37"/>
  <c r="B66" i="35"/>
  <c r="O66" i="34"/>
  <c r="O66" i="37"/>
  <c r="B66" i="32"/>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O67" i="40" l="1"/>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O68" i="31"/>
  <c r="O68" i="32"/>
  <c r="O68" i="37"/>
  <c r="O68" i="33"/>
  <c r="B68" i="18"/>
  <c r="B68" i="37"/>
  <c r="O68" i="35"/>
  <c r="B68" i="35"/>
  <c r="B68" i="40"/>
  <c r="O68" i="40"/>
  <c r="O68" i="18"/>
  <c r="B68" i="33"/>
  <c r="O68" i="34"/>
  <c r="B68" i="34"/>
  <c r="B68" i="32"/>
  <c r="B64" i="7"/>
  <c r="O68" i="36"/>
  <c r="B68" i="31"/>
  <c r="B68" i="36"/>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O69" i="33"/>
  <c r="B69" i="40"/>
  <c r="B69" i="36"/>
  <c r="O69" i="31"/>
  <c r="B69" i="32"/>
  <c r="O69" i="37"/>
  <c r="B65" i="7"/>
  <c r="B69" i="35"/>
  <c r="B69" i="31"/>
  <c r="O69" i="36"/>
  <c r="O69" i="34"/>
  <c r="O69" i="40"/>
  <c r="B69" i="37"/>
  <c r="B69" i="34"/>
  <c r="O69" i="18"/>
  <c r="O69" i="32"/>
  <c r="O69" i="35"/>
  <c r="B69" i="18"/>
  <c r="B69" i="33"/>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O70" i="35" l="1"/>
  <c r="B70" i="32"/>
  <c r="B70" i="40"/>
  <c r="B70" i="18"/>
  <c r="O70" i="36"/>
  <c r="O70" i="33"/>
  <c r="B70" i="37"/>
  <c r="O70" i="34"/>
  <c r="B66" i="7"/>
  <c r="B70" i="34"/>
  <c r="B70" i="35"/>
  <c r="B70" i="31"/>
  <c r="O70" i="40"/>
  <c r="O70" i="31"/>
  <c r="O70" i="37"/>
  <c r="O70" i="32"/>
  <c r="B70" i="36"/>
  <c r="B70" i="33"/>
  <c r="O70" i="18"/>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B71" i="37" l="1"/>
  <c r="O71" i="33"/>
  <c r="O71" i="18"/>
  <c r="O71" i="35"/>
  <c r="B67" i="7"/>
  <c r="B71" i="18"/>
  <c r="O71" i="36"/>
  <c r="O71" i="37"/>
  <c r="B71" i="31"/>
  <c r="B71" i="40"/>
  <c r="O71" i="40"/>
  <c r="B71" i="34"/>
  <c r="O71" i="32"/>
  <c r="O71" i="34"/>
  <c r="B71" i="35"/>
  <c r="B71" i="36"/>
  <c r="B71" i="32"/>
  <c r="O71" i="31"/>
  <c r="B71" i="33"/>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B72" i="36" l="1"/>
  <c r="B72" i="37"/>
  <c r="O72" i="35"/>
  <c r="B68" i="7"/>
  <c r="O72" i="31"/>
  <c r="O72" i="32"/>
  <c r="B72" i="40"/>
  <c r="B72" i="32"/>
  <c r="O72" i="18"/>
  <c r="O72" i="36"/>
  <c r="B72" i="33"/>
  <c r="B72" i="31"/>
  <c r="O72" i="33"/>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O73" i="31" l="1"/>
  <c r="B73" i="33"/>
  <c r="O73" i="34"/>
  <c r="B73" i="34"/>
  <c r="B73" i="37"/>
  <c r="O73" i="37"/>
  <c r="B73" i="32"/>
  <c r="O73" i="18"/>
  <c r="B73" i="36"/>
  <c r="O73" i="40"/>
  <c r="B73" i="18"/>
  <c r="B73" i="35"/>
  <c r="B69" i="7"/>
  <c r="O73" i="33"/>
  <c r="O73" i="35"/>
  <c r="O73" i="36"/>
  <c r="O73" i="32"/>
  <c r="B73" i="31"/>
  <c r="B73" i="40"/>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O74" i="18"/>
  <c r="B74" i="37"/>
  <c r="O74" i="40"/>
  <c r="B74" i="36"/>
  <c r="B74" i="40"/>
  <c r="B74" i="18"/>
  <c r="B74" i="35"/>
  <c r="B74" i="32"/>
  <c r="O74" i="34"/>
  <c r="O74" i="36"/>
  <c r="B70" i="7"/>
  <c r="B74" i="31"/>
  <c r="O74" i="35"/>
  <c r="B74" i="33"/>
  <c r="O74" i="31"/>
  <c r="O74" i="32"/>
  <c r="B74" i="34"/>
  <c r="O74" i="37"/>
  <c r="O74" i="33"/>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B75" i="32" l="1"/>
  <c r="O75" i="31"/>
  <c r="O75" i="18"/>
  <c r="B71" i="7"/>
  <c r="O75" i="36"/>
  <c r="B75" i="33"/>
  <c r="B75" i="34"/>
  <c r="B75" i="31"/>
  <c r="B75" i="37"/>
  <c r="O75" i="35"/>
  <c r="O75" i="33"/>
  <c r="B75" i="40"/>
  <c r="B75" i="36"/>
  <c r="B75" i="18"/>
  <c r="O75" i="40"/>
  <c r="B75" i="35"/>
  <c r="O75" i="34"/>
  <c r="O75" i="32"/>
  <c r="O75" i="37"/>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O76" i="32" l="1"/>
  <c r="O76" i="33"/>
  <c r="B76" i="40"/>
  <c r="O76" i="36"/>
  <c r="B76" i="31"/>
  <c r="B76" i="37"/>
  <c r="B76" i="36"/>
  <c r="O76" i="18"/>
  <c r="B76" i="18"/>
  <c r="O76" i="34"/>
  <c r="B72" i="7"/>
  <c r="O76" i="37"/>
  <c r="O76" i="40"/>
  <c r="O76" i="35"/>
  <c r="B76" i="34"/>
  <c r="B76" i="32"/>
  <c r="B76" i="33"/>
  <c r="O76" i="31"/>
  <c r="B76" i="35"/>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B77" i="31" l="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B78" i="34" l="1"/>
  <c r="B78" i="32"/>
  <c r="B78" i="36"/>
  <c r="B74" i="7"/>
  <c r="B78" i="35"/>
  <c r="O78" i="34"/>
  <c r="B78" i="40"/>
  <c r="O78" i="40"/>
  <c r="O78" i="31"/>
  <c r="O78" i="33"/>
  <c r="B78" i="31"/>
  <c r="O78" i="36"/>
  <c r="B78" i="33"/>
  <c r="O78" i="32"/>
  <c r="O78" i="35"/>
  <c r="B78" i="18"/>
  <c r="B78" i="37"/>
  <c r="O78" i="37"/>
  <c r="O78" i="18"/>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O79" i="37" l="1"/>
  <c r="B79" i="31"/>
  <c r="O79" i="18"/>
  <c r="B79" i="37"/>
  <c r="B79" i="36"/>
  <c r="O79" i="32"/>
  <c r="B79" i="40"/>
  <c r="B79" i="35"/>
  <c r="O79" i="34"/>
  <c r="O79" i="33"/>
  <c r="O79" i="35"/>
  <c r="B75" i="7"/>
  <c r="B79" i="32"/>
  <c r="B79" i="33"/>
  <c r="O79" i="31"/>
  <c r="B79" i="34"/>
  <c r="O79" i="40"/>
  <c r="O79" i="36"/>
  <c r="B79" i="18"/>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O80" i="32" l="1"/>
  <c r="B76" i="7"/>
  <c r="O80" i="18"/>
  <c r="O80" i="31"/>
  <c r="O80" i="36"/>
  <c r="B80" i="37"/>
  <c r="O80" i="35"/>
  <c r="B80" i="18"/>
  <c r="O80" i="40"/>
  <c r="O80" i="33"/>
  <c r="B80" i="40"/>
  <c r="B80" i="35"/>
  <c r="B80" i="36"/>
  <c r="B80" i="34"/>
  <c r="O80" i="37"/>
  <c r="B80" i="32"/>
  <c r="B80" i="33"/>
  <c r="O80" i="34"/>
  <c r="B80" i="31"/>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O81" i="18" l="1"/>
  <c r="O81" i="33"/>
  <c r="B81" i="31"/>
  <c r="O81" i="34"/>
  <c r="B77" i="7"/>
  <c r="O81" i="35"/>
  <c r="O81" i="32"/>
  <c r="O81" i="37"/>
  <c r="B81" i="32"/>
  <c r="B81" i="36"/>
  <c r="B81" i="33"/>
  <c r="B81" i="35"/>
  <c r="O81" i="31"/>
  <c r="B81" i="40"/>
  <c r="O81" i="40"/>
  <c r="B81" i="34"/>
  <c r="O81" i="36"/>
  <c r="B81" i="18"/>
  <c r="B81" i="37"/>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B82" i="37" l="1"/>
  <c r="B82" i="40"/>
  <c r="O82" i="33"/>
  <c r="O82" i="35"/>
  <c r="O82" i="18"/>
  <c r="B82" i="31"/>
  <c r="B82" i="32"/>
  <c r="O82" i="31"/>
  <c r="O82" i="37"/>
  <c r="B78" i="7"/>
  <c r="O82" i="40"/>
  <c r="O82" i="32"/>
  <c r="B82" i="36"/>
  <c r="B82" i="33"/>
  <c r="O82" i="34"/>
  <c r="O82" i="36"/>
  <c r="B82" i="35"/>
  <c r="B82" i="34"/>
  <c r="B82" i="18"/>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B83" i="33"/>
  <c r="O83" i="40"/>
  <c r="B79" i="7"/>
  <c r="B83" i="40"/>
  <c r="B83" i="35"/>
  <c r="O83" i="31"/>
  <c r="B83" i="31"/>
  <c r="O83" i="36"/>
  <c r="B83" i="37"/>
  <c r="O83" i="18"/>
  <c r="B83" i="18"/>
  <c r="B83" i="34"/>
  <c r="B83" i="36"/>
  <c r="O83" i="34"/>
  <c r="O83" i="33"/>
  <c r="O83" i="35"/>
  <c r="O83" i="37"/>
  <c r="O83" i="32"/>
  <c r="B83" i="32"/>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B84" i="32" l="1"/>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B81" i="7" l="1"/>
  <c r="B85" i="32"/>
  <c r="B85" i="35"/>
  <c r="B85" i="36"/>
  <c r="O85" i="35"/>
  <c r="O85" i="36"/>
  <c r="O85" i="34"/>
  <c r="O85" i="37"/>
  <c r="B85" i="18"/>
  <c r="B85" i="31"/>
  <c r="O85" i="31"/>
  <c r="O85" i="32"/>
  <c r="O85" i="18"/>
  <c r="B85" i="33"/>
  <c r="B85" i="37"/>
  <c r="O85" i="40"/>
  <c r="B85" i="34"/>
  <c r="O85" i="33"/>
  <c r="B85" i="40"/>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B86" i="37" l="1"/>
  <c r="B86" i="31"/>
  <c r="O86" i="40"/>
  <c r="O86" i="31"/>
  <c r="O86" i="37"/>
  <c r="O86" i="35"/>
  <c r="B86" i="35"/>
  <c r="B86" i="36"/>
  <c r="B86" i="32"/>
  <c r="B86" i="33"/>
  <c r="O86" i="36"/>
  <c r="O86" i="32"/>
  <c r="O86" i="34"/>
  <c r="O86" i="33"/>
  <c r="B86" i="40"/>
  <c r="O86" i="18"/>
  <c r="B82" i="7"/>
  <c r="B86" i="34"/>
  <c r="B86" i="18"/>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O87" i="32"/>
  <c r="B87" i="18"/>
  <c r="O87" i="18"/>
  <c r="B87" i="33"/>
  <c r="B87" i="31"/>
  <c r="O87" i="34"/>
  <c r="B87" i="32"/>
  <c r="O87" i="35"/>
  <c r="B87" i="34"/>
  <c r="O87" i="36"/>
  <c r="O87" i="31"/>
  <c r="O87" i="37"/>
  <c r="O87" i="40"/>
  <c r="B83" i="7"/>
  <c r="B87" i="40"/>
  <c r="O87" i="33"/>
  <c r="B87" i="37"/>
  <c r="B87" i="35"/>
  <c r="B87" i="36"/>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B88" i="34" l="1"/>
  <c r="O88" i="33"/>
  <c r="B88" i="18"/>
  <c r="B88" i="31"/>
  <c r="B88" i="37"/>
  <c r="O88" i="36"/>
  <c r="O88" i="31"/>
  <c r="O88" i="34"/>
  <c r="B84" i="7"/>
  <c r="O88" i="37"/>
  <c r="B88" i="32"/>
  <c r="O88" i="40"/>
  <c r="O88" i="35"/>
  <c r="B88" i="40"/>
  <c r="B88" i="33"/>
  <c r="B88" i="35"/>
  <c r="O88" i="32"/>
  <c r="O88" i="18"/>
  <c r="B88" i="36"/>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B85" i="7" l="1"/>
  <c r="O89" i="34"/>
  <c r="B89" i="40"/>
  <c r="B89" i="32"/>
  <c r="B89" i="18"/>
  <c r="B89" i="36"/>
  <c r="O89" i="36"/>
  <c r="O89" i="33"/>
  <c r="B89" i="35"/>
  <c r="O89" i="35"/>
  <c r="B89" i="33"/>
  <c r="O89" i="40"/>
  <c r="O89" i="32"/>
  <c r="O89" i="18"/>
  <c r="B89" i="31"/>
  <c r="O89" i="31"/>
  <c r="B89" i="37"/>
  <c r="B89" i="34"/>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O90" i="31" l="1"/>
  <c r="O90" i="18"/>
  <c r="O90" i="40"/>
  <c r="O90" i="34"/>
  <c r="B90" i="34"/>
  <c r="O90" i="36"/>
  <c r="O90" i="33"/>
  <c r="B90" i="36"/>
  <c r="B90" i="37"/>
  <c r="B90" i="40"/>
  <c r="B90" i="32"/>
  <c r="B86" i="7"/>
  <c r="B90" i="18"/>
  <c r="B90" i="35"/>
  <c r="O90" i="37"/>
  <c r="B90" i="33"/>
  <c r="O90" i="32"/>
  <c r="B90" i="31"/>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B91" i="35" l="1"/>
  <c r="O91" i="33"/>
  <c r="B87" i="7"/>
  <c r="O91" i="40"/>
  <c r="O91" i="36"/>
  <c r="B91" i="33"/>
  <c r="O91" i="35"/>
  <c r="B91" i="31"/>
  <c r="O91" i="37"/>
  <c r="O91" i="32"/>
  <c r="O91" i="34"/>
  <c r="B91" i="37"/>
  <c r="O91" i="31"/>
  <c r="B91" i="40"/>
  <c r="O91" i="18"/>
  <c r="B91" i="32"/>
  <c r="B91" i="18"/>
  <c r="B91" i="36"/>
  <c r="B91" i="34"/>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O92" i="33"/>
  <c r="B92" i="33"/>
  <c r="B88" i="7"/>
  <c r="O92" i="31"/>
  <c r="B92" i="37"/>
  <c r="O92" i="18"/>
  <c r="O92" i="35"/>
  <c r="B92" i="36"/>
  <c r="B92" i="31"/>
  <c r="B92" i="32"/>
  <c r="O92" i="40"/>
  <c r="B92" i="40"/>
  <c r="B92" i="35"/>
  <c r="B92" i="34"/>
  <c r="O92" i="36"/>
  <c r="B92" i="18"/>
  <c r="O92" i="37"/>
  <c r="O92" i="32"/>
  <c r="O92" i="34"/>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B89" i="7" l="1"/>
  <c r="O93" i="33"/>
  <c r="O93" i="35"/>
  <c r="B93" i="35"/>
  <c r="B93" i="36"/>
  <c r="B93" i="18"/>
  <c r="O93" i="37"/>
  <c r="B93" i="37"/>
  <c r="O93" i="31"/>
  <c r="O93" i="18"/>
  <c r="B93" i="33"/>
  <c r="O93" i="34"/>
  <c r="O93" i="40"/>
  <c r="O93" i="36"/>
  <c r="B93" i="32"/>
  <c r="B93" i="40"/>
  <c r="B93" i="31"/>
  <c r="B93" i="34"/>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B94" i="34" l="1"/>
  <c r="O94" i="18"/>
  <c r="B94" i="33"/>
  <c r="O94" i="36"/>
  <c r="B94" i="35"/>
  <c r="O94" i="37"/>
  <c r="O94" i="35"/>
  <c r="O94" i="32"/>
  <c r="O94" i="34"/>
  <c r="O94" i="40"/>
  <c r="B94" i="37"/>
  <c r="O94" i="33"/>
  <c r="B94" i="31"/>
  <c r="B90" i="7"/>
  <c r="O94" i="31"/>
  <c r="B94" i="32"/>
  <c r="B94" i="40"/>
  <c r="B94" i="36"/>
  <c r="B94" i="18"/>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O95" i="31" l="1"/>
  <c r="B95" i="40"/>
  <c r="B95" i="33"/>
  <c r="B95" i="31"/>
  <c r="B95" i="34"/>
  <c r="O95" i="40"/>
  <c r="O95" i="35"/>
  <c r="O95" i="18"/>
  <c r="O95" i="37"/>
  <c r="B91" i="7"/>
  <c r="O95" i="32"/>
  <c r="O95" i="34"/>
  <c r="B95" i="35"/>
  <c r="B95" i="32"/>
  <c r="B95" i="18"/>
  <c r="B95" i="36"/>
  <c r="O95" i="36"/>
  <c r="B95" i="37"/>
  <c r="O95" i="33"/>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B92" i="7" l="1"/>
  <c r="B96" i="36"/>
  <c r="B96" i="35"/>
  <c r="B96" i="32"/>
  <c r="B96" i="37"/>
  <c r="O96" i="40"/>
  <c r="O96" i="32"/>
  <c r="B96" i="40"/>
  <c r="O96" i="33"/>
  <c r="B96" i="18"/>
  <c r="B96" i="33"/>
  <c r="O96" i="36"/>
  <c r="B96" i="31"/>
  <c r="O96" i="35"/>
  <c r="O96" i="18"/>
  <c r="O96" i="37"/>
  <c r="O96" i="34"/>
  <c r="O96" i="31"/>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B97" i="32" l="1"/>
  <c r="O97" i="35"/>
  <c r="O97" i="31"/>
  <c r="B97" i="31"/>
  <c r="O97" i="18"/>
  <c r="B97" i="18"/>
  <c r="B97" i="37"/>
  <c r="O97" i="34"/>
  <c r="O97" i="32"/>
  <c r="B97" i="35"/>
  <c r="O97" i="40"/>
  <c r="B97" i="36"/>
  <c r="B97" i="40"/>
  <c r="O97" i="37"/>
  <c r="B93" i="7"/>
  <c r="O97" i="36"/>
  <c r="B97" i="33"/>
  <c r="O97" i="33"/>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O98" i="40" l="1"/>
  <c r="O98" i="33"/>
  <c r="O98" i="18"/>
  <c r="B98" i="40"/>
  <c r="O98" i="37"/>
  <c r="B98" i="31"/>
  <c r="O98" i="36"/>
  <c r="O98" i="35"/>
  <c r="O98" i="31"/>
  <c r="B98" i="37"/>
  <c r="O98" i="34"/>
  <c r="B98" i="33"/>
  <c r="B98" i="32"/>
  <c r="O98" i="32"/>
  <c r="B98" i="35"/>
  <c r="B98" i="18"/>
  <c r="B98" i="34"/>
  <c r="B98" i="36"/>
  <c r="B94" i="7"/>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B99" i="33" l="1"/>
  <c r="O99" i="35"/>
  <c r="B99" i="18"/>
  <c r="B99" i="36"/>
  <c r="B99" i="31"/>
  <c r="B99" i="32"/>
  <c r="B99" i="37"/>
  <c r="B99" i="34"/>
  <c r="O99" i="40"/>
  <c r="O99" i="36"/>
  <c r="O99" i="37"/>
  <c r="O99" i="31"/>
  <c r="B99" i="40"/>
  <c r="O99" i="33"/>
  <c r="O99" i="18"/>
  <c r="O99" i="34"/>
  <c r="B99" i="35"/>
  <c r="O99" i="32"/>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<sst xmlns="http://schemas.openxmlformats.org/spreadsheetml/2006/main" count="1446" uniqueCount="343">
  <si>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</si>
  <si>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</si>
  <si>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</si>
  <si>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</si>
  <si>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</si>
  <si>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</si>
  <si>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</si>
  <si>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</si>
  <si>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</si>
  <si>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</si>
  <si>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</si>
  <si>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</si>
  <si>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</si>
  <si>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</si>
  <si>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</si>
  <si>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</si>
  <si>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</si>
  <si>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</si>
  <si>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</si>
  <si>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</si>
  <si>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</si>
  <si>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</si>
  <si>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</si>
  <si>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</si>
  <si>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</si>
  <si>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</si>
  <si>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</si>
  <si>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</si>
  <si>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</si>
  <si>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</si>
  <si>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</si>
  <si>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</si>
  <si>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</si>
  <si>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</si>
  <si>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</si>
  <si>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</si>
  <si>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</si>
  <si>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</si>
  <si>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</si>
  <si>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</si>
  <si>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</si>
  <si>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</si>
  <si>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</si>
  <si>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</si>
  <si>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</si>
  <si>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</si>
  <si>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</si>
  <si>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</si>
  <si>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</si>
  <si>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</si>
  <si>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</si>
  <si>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</si>
  <si>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</si>
  <si>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</si>
  <si>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</si>
  <si>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</si>
  <si>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</si>
  <si>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</si>
  <si>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</si>
  <si>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</si>
  <si>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</si>
  <si>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</si>
  <si>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</si>
  <si>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</si>
  <si>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</si>
  <si>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</si>
  <si>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</si>
  <si>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</si>
  <si>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</si>
  <si>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</si>
  <si>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</si>
  <si>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</si>
  <si>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</si>
  <si>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</si>
  <si>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</si>
  <si>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</si>
  <si>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</si>
  <si>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</si>
  <si>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</si>
  <si>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</si>
  <si>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</si>
  <si>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</si>
  <si>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</si>
  <si>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</si>
  <si>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</si>
  <si>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</si>
  <si>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</si>
  <si>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</si>
  <si>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</si>
  <si>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</si>
  <si>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</si>
  <si>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</si>
  <si>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</si>
  <si>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</si>
  <si>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</si>
  <si>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</si>
  <si>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</si>
  <si>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</si>
  <si>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</si>
  <si>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</si>
  <si>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</si>
  <si>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</si>
  <si>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</si>
  <si>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</si>
  <si>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</si>
  <si>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</si>
  <si>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</si>
  <si>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</si>
  <si>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</si>
  <si>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</si>
  <si>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</si>
  <si>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</si>
  <si>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</si>
  <si>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</si>
  <si>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</si>
  <si>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</si>
  <si>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</si>
  <si>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</si>
  <si>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</si>
  <si>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</si>
  <si>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</si>
  <si>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</si>
  <si>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</si>
  <si>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</si>
  <si>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</si>
  <si>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</si>
  <si>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</si>
  <si>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</si>
  <si>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</si>
  <si>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</si>
  <si>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</si>
  <si>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</si>
  <si>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</si>
  <si>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</si>
  <si>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</si>
  <si>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</si>
  <si>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</si>
  <si>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</si>
  <si>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</si>
  <si>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</si>
  <si>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</si>
  <si>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</si>
  <si>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</si>
  <si>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</si>
  <si>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</si>
  <si>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</si>
  <si>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</si>
  <si>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</si>
  <si>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</si>
  <si>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</si>
  <si>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</si>
  <si>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</si>
  <si>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</si>
  <si>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</si>
  <si>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</si>
  <si>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</si>
  <si>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</si>
  <si>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</si>
  <si>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</si>
  <si>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</si>
  <si>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</si>
  <si>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</si>
  <si>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</si>
  <si>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</si>
  <si>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</si>
  <si>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</si>
  <si>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</si>
  <si>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</si>
  <si>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</si>
  <si>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</si>
  <si>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</si>
  <si>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</si>
  <si>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</si>
  <si>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</si>
  <si>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</si>
  <si>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</si>
  <si>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</si>
  <si>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</si>
  <si>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</si>
  <si>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</si>
  <si>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</si>
  <si>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</si>
  <si>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</si>
  <si>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</si>
  <si>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</si>
  <si>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</si>
  <si>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</si>
  <si>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</si>
  <si>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</si>
  <si>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</si>
  <si>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</si>
  <si>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</si>
  <si>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</si>
  <si>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</si>
  <si>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</si>
  <si>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</si>
  <si>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</si>
  <si>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</si>
  <si>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</si>
  <si>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</si>
  <si>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</si>
  <si>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</si>
  <si>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</si>
  <si>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</si>
  <si>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</si>
  <si>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</si>
  <si>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</si>
  <si>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</si>
  <si>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</si>
  <si>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</si>
  <si>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</si>
  <si>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</si>
  <si>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</si>
  <si>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</si>
  <si>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</si>
  <si>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</si>
  <si>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</si>
  <si>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</si>
  <si>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</si>
  <si>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</si>
  <si>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</si>
  <si>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</si>
  <si>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</si>
  <si>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</si>
  <si>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</si>
  <si>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</si>
  <si>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</si>
  <si>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</si>
  <si>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</si>
  <si>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</si>
  <si>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</si>
  <si>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</si>
  <si>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</si>
  <si>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</si>
  <si>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</si>
  <si>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</si>
  <si>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</si>
  <si>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</si>
  <si>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</si>
  <si>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</si>
  <si>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</si>
  <si>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</si>
  <si>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</si>
  <si>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</si>
  <si>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</si>
  <si>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</si>
  <si>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</si>
  <si>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</si>
  <si>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</si>
  <si>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</si>
  <si>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</si>
  <si>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</si>
  <si>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</si>
  <si>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</si>
  <si>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</si>
  <si>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</si>
  <si>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</si>
  <si>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</si>
  <si>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</si>
  <si>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</si>
  <si>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</si>
  <si>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</si>
  <si>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</si>
  <si>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</si>
  <si>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</si>
  <si>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</si>
  <si>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</si>
  <si>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</si>
  <si>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</si>
  <si>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</si>
  <si>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</si>
  <si>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</si>
  <si>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</si>
  <si>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</si>
  <si>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</si>
  <si>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</si>
  <si>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</si>
  <si>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</si>
  <si>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</si>
  <si>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</si>
  <si>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</si>
  <si>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</si>
  <si>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</si>
  <si>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</si>
  <si>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</si>
  <si>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</si>
  <si>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</si>
  <si>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</si>
  <si>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</si>
  <si>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</si>
  <si>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</si>
  <si>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</si>
  <si>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</si>
  <si>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</si>
  <si>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</si>
  <si>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</si>
  <si>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</si>
  <si>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</si>
  <si>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</si>
  <si>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</si>
  <si>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</si>
  <si>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</si>
  <si>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</si>
  <si>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</si>
  <si>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</si>
  <si>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</si>
  <si>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</si>
  <si>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</si>
  <si>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</si>
  <si>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</si>
  <si>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</si>
  <si>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</si>
  <si>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</si>
  <si>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</si>
  <si>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</si>
  <si>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</si>
  <si>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</si>
  <si>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</si>
  <si>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</si>
  <si>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</si>
  <si>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</si>
  <si>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</si>
  <si>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</si>
  <si>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</si>
  <si>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</si>
  <si>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</si>
  <si>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</si>
  <si>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</si>
  <si>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</si>
  <si>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</si>
  <si>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</si>
  <si>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</si>
  <si>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</si>
  <si>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</si>
  <si>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</si>
  <si>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</si>
  <si>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</si>
  <si>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</si>
  <si>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Diangkut TPA</t>
  </si>
  <si>
    <t>Dibuang Ke Badan Air</t>
  </si>
  <si>
    <t>Open Dumping</t>
  </si>
  <si>
    <t>Terhampar Sembarangan</t>
  </si>
  <si>
    <t>Kutai Timur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</si>
</sst>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 #,##0.00_-;_-* &quot;-&quot;??_-;_-@_-"/>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8">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sz val="10"/>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b/>
      <sz val="8"/>
      <name val="Arial"/>
      <family val="2"/>
    </font>
    <font>
      <sz val="10"/>
      <name val="Arial"/>
    </font>
  </fonts>
  <fills count="25">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
      <patternFill patternType="solid">
        <fgColor theme="8" tint="0.39997558519241921"/>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5">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43" fontId="37" fillId="0" borderId="0" applyFont="0" applyFill="0" applyBorder="0" applyAlignment="0" applyProtection="0"/>
  </cellStyleXfs>
  <cellXfs count="876">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5" fillId="2" borderId="32" xfId="0" applyFont="1" applyFill="1" applyBorder="1" applyAlignment="1" applyProtection="1">
      <alignment horizontal="center" wrapText="1"/>
    </xf>
    <xf numFmtId="0" fontId="26" fillId="13" borderId="0" xfId="0" applyFont="1" applyFill="1"/>
    <xf numFmtId="0" fontId="0" fillId="13" borderId="0" xfId="0" applyFill="1"/>
    <xf numFmtId="0" fontId="0" fillId="13" borderId="30" xfId="0" applyFill="1" applyBorder="1"/>
    <xf numFmtId="0" fontId="0" fillId="13" borderId="0" xfId="0" applyFill="1" applyBorder="1"/>
    <xf numFmtId="0" fontId="25" fillId="13" borderId="0" xfId="0" applyFont="1" applyFill="1" applyBorder="1" applyAlignment="1">
      <alignment horizontal="center"/>
    </xf>
    <xf numFmtId="0" fontId="0" fillId="13" borderId="0" xfId="0" applyFill="1" applyBorder="1" applyAlignment="1">
      <alignment horizontal="center"/>
    </xf>
    <xf numFmtId="0" fontId="25"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5"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8" fillId="14" borderId="51" xfId="2" applyNumberFormat="1" applyFont="1" applyFill="1" applyBorder="1"/>
    <xf numFmtId="0" fontId="8" fillId="18" borderId="20" xfId="0" applyFont="1" applyFill="1" applyBorder="1" applyAlignment="1">
      <alignment horizontal="center" vertical="center" wrapText="1"/>
    </xf>
    <xf numFmtId="0" fontId="25"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5" fillId="18" borderId="52" xfId="0" applyFont="1" applyFill="1" applyBorder="1" applyAlignment="1">
      <alignment horizontal="center" vertical="center" wrapText="1"/>
    </xf>
    <xf numFmtId="0" fontId="25"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9"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30"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30"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3"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0" fillId="0" borderId="0" xfId="0" applyAlignment="1">
      <alignment vertical="center"/>
    </xf>
    <xf numFmtId="0" fontId="4" fillId="0" borderId="0" xfId="0" applyFont="1" applyBorder="1" applyAlignment="1">
      <alignment vertical="center"/>
    </xf>
    <xf numFmtId="0" fontId="0" fillId="0" borderId="0" xfId="0" applyBorder="1" applyAlignment="1">
      <alignment vertical="center"/>
    </xf>
    <xf numFmtId="0" fontId="2" fillId="0" borderId="0" xfId="0" applyFont="1" applyFill="1" applyBorder="1" applyAlignment="1">
      <alignment horizontal="left" vertical="center"/>
    </xf>
    <xf numFmtId="10" fontId="35" fillId="14" borderId="30" xfId="0" applyNumberFormat="1" applyFont="1" applyFill="1" applyBorder="1" applyAlignment="1">
      <alignment horizontal="center" vertical="center" wrapText="1"/>
    </xf>
    <xf numFmtId="10" fontId="23" fillId="14" borderId="27" xfId="2" applyNumberFormat="1" applyFont="1" applyFill="1" applyBorder="1" applyAlignment="1">
      <alignment vertical="center"/>
    </xf>
    <xf numFmtId="10" fontId="23" fillId="14" borderId="28" xfId="2" applyNumberFormat="1" applyFont="1" applyFill="1" applyBorder="1" applyAlignment="1">
      <alignment vertical="center"/>
    </xf>
    <xf numFmtId="10" fontId="8" fillId="14" borderId="28" xfId="2" applyNumberFormat="1" applyFont="1" applyFill="1" applyBorder="1" applyAlignment="1">
      <alignment vertical="center"/>
    </xf>
    <xf numFmtId="9" fontId="0" fillId="0" borderId="26" xfId="2" applyFont="1" applyBorder="1" applyAlignment="1">
      <alignment vertical="center"/>
    </xf>
    <xf numFmtId="0" fontId="0" fillId="0" borderId="74" xfId="0" applyBorder="1" applyAlignment="1">
      <alignment vertical="center"/>
    </xf>
    <xf numFmtId="0" fontId="0" fillId="0" borderId="74" xfId="0" applyFill="1" applyBorder="1" applyAlignment="1">
      <alignment vertical="center"/>
    </xf>
    <xf numFmtId="0" fontId="0" fillId="17" borderId="26" xfId="0" applyFill="1" applyBorder="1" applyAlignment="1">
      <alignment vertical="center"/>
    </xf>
    <xf numFmtId="0" fontId="0" fillId="6" borderId="34" xfId="0"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0" fillId="2" borderId="40" xfId="0" applyFill="1" applyBorder="1" applyAlignment="1">
      <alignment horizontal="center" vertical="center" wrapText="1"/>
    </xf>
    <xf numFmtId="0" fontId="0" fillId="2" borderId="22" xfId="0" applyFill="1" applyBorder="1" applyAlignment="1">
      <alignment horizontal="center" vertical="center" wrapText="1"/>
    </xf>
    <xf numFmtId="0" fontId="0" fillId="2" borderId="72" xfId="0" applyFill="1" applyBorder="1" applyAlignment="1">
      <alignment horizontal="center" vertical="center" wrapText="1"/>
    </xf>
    <xf numFmtId="0" fontId="0" fillId="2" borderId="73" xfId="0" applyFill="1" applyBorder="1" applyAlignment="1">
      <alignment horizontal="center" vertical="center" wrapText="1"/>
    </xf>
    <xf numFmtId="0" fontId="0" fillId="2" borderId="75" xfId="0" applyFill="1" applyBorder="1" applyAlignment="1">
      <alignment horizontal="center" vertical="center" wrapText="1"/>
    </xf>
    <xf numFmtId="0" fontId="0" fillId="2" borderId="70" xfId="0" applyFill="1" applyBorder="1" applyAlignment="1">
      <alignment horizontal="center" vertical="center" wrapText="1"/>
    </xf>
    <xf numFmtId="0" fontId="0" fillId="0" borderId="0" xfId="0" applyAlignment="1">
      <alignment horizontal="center" vertical="center" wrapText="1"/>
    </xf>
    <xf numFmtId="0" fontId="0" fillId="2" borderId="8" xfId="0" applyFill="1" applyBorder="1" applyAlignment="1">
      <alignment horizontal="center" vertical="center" wrapText="1"/>
    </xf>
    <xf numFmtId="0" fontId="0" fillId="2" borderId="20" xfId="0" applyFill="1" applyBorder="1" applyAlignment="1">
      <alignment horizontal="center" vertical="center" wrapText="1"/>
    </xf>
    <xf numFmtId="0" fontId="0" fillId="2" borderId="57" xfId="0" applyFill="1" applyBorder="1" applyAlignment="1">
      <alignment horizontal="center" vertical="center" wrapText="1"/>
    </xf>
    <xf numFmtId="0" fontId="0" fillId="0" borderId="11" xfId="0" applyFill="1" applyBorder="1" applyAlignment="1">
      <alignment vertical="center"/>
    </xf>
    <xf numFmtId="2" fontId="0" fillId="14" borderId="30" xfId="0" applyNumberFormat="1" applyFill="1" applyBorder="1" applyAlignment="1">
      <alignment vertical="center"/>
    </xf>
    <xf numFmtId="9" fontId="28" fillId="16" borderId="61" xfId="2" applyFont="1" applyFill="1" applyBorder="1" applyAlignment="1" applyProtection="1">
      <alignment vertical="center"/>
      <protection locked="0"/>
    </xf>
    <xf numFmtId="9" fontId="0" fillId="5" borderId="11" xfId="2" applyFont="1" applyFill="1" applyBorder="1" applyAlignment="1" applyProtection="1">
      <alignment vertical="center"/>
      <protection locked="0"/>
    </xf>
    <xf numFmtId="9" fontId="0" fillId="0" borderId="25" xfId="2" applyFont="1" applyBorder="1" applyAlignment="1">
      <alignment vertical="center"/>
    </xf>
    <xf numFmtId="0" fontId="0" fillId="5" borderId="25" xfId="0" applyFill="1" applyBorder="1" applyAlignment="1" applyProtection="1">
      <alignment vertical="center"/>
      <protection locked="0"/>
    </xf>
    <xf numFmtId="0" fontId="0" fillId="0" borderId="39" xfId="0" applyFill="1" applyBorder="1" applyAlignment="1">
      <alignment vertical="center"/>
    </xf>
    <xf numFmtId="9" fontId="0" fillId="5" borderId="39" xfId="0" applyNumberFormat="1" applyFill="1" applyBorder="1" applyAlignment="1" applyProtection="1">
      <alignment vertical="center"/>
      <protection locked="0"/>
    </xf>
    <xf numFmtId="0" fontId="0" fillId="0" borderId="25" xfId="0" applyBorder="1" applyAlignment="1">
      <alignment vertical="center"/>
    </xf>
    <xf numFmtId="0" fontId="0" fillId="0" borderId="2" xfId="0" applyBorder="1" applyAlignment="1">
      <alignment vertical="center"/>
    </xf>
    <xf numFmtId="9" fontId="0" fillId="0" borderId="1" xfId="2" applyFont="1" applyBorder="1" applyAlignment="1">
      <alignment vertical="center"/>
    </xf>
    <xf numFmtId="0" fontId="0" fillId="5" borderId="3" xfId="0" applyFill="1" applyBorder="1" applyAlignment="1" applyProtection="1">
      <alignment vertical="center"/>
      <protection locked="0"/>
    </xf>
    <xf numFmtId="0" fontId="0" fillId="0" borderId="2" xfId="0" applyFill="1" applyBorder="1" applyAlignment="1">
      <alignment vertical="center"/>
    </xf>
    <xf numFmtId="9" fontId="0" fillId="5" borderId="2" xfId="0" applyNumberFormat="1" applyFill="1" applyBorder="1" applyAlignment="1" applyProtection="1">
      <alignment vertical="center"/>
      <protection locked="0"/>
    </xf>
    <xf numFmtId="0" fontId="0" fillId="0" borderId="1" xfId="0" applyBorder="1" applyAlignment="1">
      <alignment vertical="center"/>
    </xf>
    <xf numFmtId="0" fontId="0" fillId="14" borderId="1" xfId="0" applyFill="1" applyBorder="1" applyAlignment="1">
      <alignment vertical="center"/>
    </xf>
    <xf numFmtId="0" fontId="0" fillId="0" borderId="8" xfId="0" applyBorder="1" applyAlignment="1">
      <alignment vertical="center"/>
    </xf>
    <xf numFmtId="0" fontId="0" fillId="14" borderId="20" xfId="0" applyFill="1" applyBorder="1" applyAlignment="1">
      <alignment vertical="center"/>
    </xf>
    <xf numFmtId="9" fontId="0" fillId="5" borderId="8" xfId="2" applyFont="1" applyFill="1" applyBorder="1" applyAlignment="1" applyProtection="1">
      <alignment vertical="center"/>
      <protection locked="0"/>
    </xf>
    <xf numFmtId="9" fontId="0" fillId="5" borderId="20" xfId="2" applyFont="1" applyFill="1" applyBorder="1" applyAlignment="1" applyProtection="1">
      <alignment vertical="center"/>
      <protection locked="0"/>
    </xf>
    <xf numFmtId="9" fontId="0" fillId="0" borderId="20" xfId="2" applyFont="1" applyBorder="1" applyAlignment="1">
      <alignment vertical="center"/>
    </xf>
    <xf numFmtId="0" fontId="0" fillId="5" borderId="20" xfId="0" applyFill="1" applyBorder="1" applyAlignment="1" applyProtection="1">
      <alignment vertical="center"/>
      <protection locked="0"/>
    </xf>
    <xf numFmtId="0" fontId="0" fillId="5" borderId="70" xfId="0" applyFill="1" applyBorder="1" applyAlignment="1" applyProtection="1">
      <alignment vertical="center"/>
      <protection locked="0"/>
    </xf>
    <xf numFmtId="0" fontId="0" fillId="0" borderId="8" xfId="0" applyFill="1" applyBorder="1" applyAlignment="1">
      <alignment vertical="center"/>
    </xf>
    <xf numFmtId="9" fontId="0" fillId="5" borderId="8" xfId="0" applyNumberFormat="1" applyFill="1" applyBorder="1" applyAlignment="1" applyProtection="1">
      <alignment vertical="center"/>
      <protection locked="0"/>
    </xf>
    <xf numFmtId="0" fontId="0" fillId="0" borderId="20" xfId="0" applyBorder="1" applyAlignment="1">
      <alignment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1" fillId="11" borderId="0" xfId="0" applyNumberFormat="1" applyFont="1" applyFill="1" applyBorder="1" applyAlignment="1">
      <alignment vertical="center"/>
    </xf>
    <xf numFmtId="0" fontId="2" fillId="7" borderId="0" xfId="0" applyFont="1" applyFill="1" applyAlignment="1">
      <alignment vertical="center" wrapText="1"/>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3" fontId="2" fillId="11" borderId="0" xfId="0" applyNumberFormat="1" applyFont="1" applyFill="1" applyBorder="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1" fontId="1" fillId="0" borderId="25" xfId="0" applyNumberFormat="1" applyFont="1" applyFill="1" applyBorder="1" applyAlignment="1" applyProtection="1">
      <alignment vertical="center"/>
      <protection locked="0"/>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3" fontId="1" fillId="8" borderId="25" xfId="0" applyNumberFormat="1" applyFont="1" applyFill="1" applyBorder="1" applyAlignment="1">
      <alignment vertical="center"/>
    </xf>
    <xf numFmtId="1" fontId="1" fillId="0" borderId="1" xfId="0" applyNumberFormat="1" applyFont="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3" fontId="1" fillId="8" borderId="1" xfId="0" applyNumberFormat="1" applyFont="1" applyFill="1" applyBorder="1" applyAlignment="1">
      <alignment vertical="center"/>
    </xf>
    <xf numFmtId="1" fontId="1" fillId="0" borderId="20" xfId="0" applyNumberFormat="1" applyFont="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10" fontId="1" fillId="14" borderId="0" xfId="2" applyNumberFormat="1" applyFont="1" applyFill="1" applyAlignment="1">
      <alignment vertical="center"/>
    </xf>
    <xf numFmtId="0" fontId="2" fillId="2" borderId="25" xfId="0" applyFont="1" applyFill="1" applyBorder="1" applyAlignment="1">
      <alignment horizontal="center" vertical="center" wrapText="1"/>
    </xf>
    <xf numFmtId="0" fontId="2" fillId="2" borderId="34" xfId="0" applyFont="1" applyFill="1" applyBorder="1" applyAlignment="1">
      <alignment horizontal="center"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17" xfId="0" applyFont="1" applyFill="1" applyBorder="1" applyAlignment="1">
      <alignment horizontal="center" vertical="center" wrapText="1"/>
    </xf>
    <xf numFmtId="0" fontId="36"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2" fontId="0" fillId="0" borderId="20" xfId="0" applyNumberFormat="1" applyFill="1" applyBorder="1" applyAlignment="1">
      <alignment vertical="center"/>
    </xf>
    <xf numFmtId="0" fontId="0" fillId="0" borderId="0" xfId="0" applyFill="1" applyAlignment="1">
      <alignment vertical="center"/>
    </xf>
    <xf numFmtId="9" fontId="0" fillId="24" borderId="29" xfId="2" applyFont="1" applyFill="1" applyBorder="1" applyAlignment="1" applyProtection="1">
      <alignment horizontal="center" vertical="center" wrapText="1"/>
      <protection locked="0"/>
    </xf>
    <xf numFmtId="9" fontId="0" fillId="24" borderId="30" xfId="2" applyFont="1" applyFill="1" applyBorder="1" applyAlignment="1" applyProtection="1">
      <alignment horizontal="center" vertical="center" wrapText="1"/>
      <protection locked="0"/>
    </xf>
    <xf numFmtId="43" fontId="1" fillId="0" borderId="56" xfId="4" applyFont="1" applyFill="1" applyBorder="1" applyAlignment="1">
      <alignment vertical="center"/>
    </xf>
    <xf numFmtId="43" fontId="1" fillId="0" borderId="51" xfId="4" applyFont="1" applyFill="1" applyBorder="1" applyAlignment="1">
      <alignment vertical="center"/>
    </xf>
    <xf numFmtId="43" fontId="1" fillId="0" borderId="25" xfId="4" applyFont="1" applyFill="1" applyBorder="1" applyAlignment="1">
      <alignment vertical="center"/>
    </xf>
    <xf numFmtId="43" fontId="1" fillId="0" borderId="3" xfId="4" applyFont="1" applyFill="1" applyBorder="1" applyAlignment="1">
      <alignment vertical="center"/>
    </xf>
    <xf numFmtId="43" fontId="1" fillId="0" borderId="47" xfId="4" applyFont="1" applyFill="1" applyBorder="1" applyAlignment="1">
      <alignment vertical="center"/>
    </xf>
    <xf numFmtId="43" fontId="1" fillId="0" borderId="25" xfId="4" applyFont="1" applyFill="1" applyBorder="1" applyAlignment="1" applyProtection="1">
      <alignment vertical="center"/>
    </xf>
    <xf numFmtId="43" fontId="1" fillId="11" borderId="0" xfId="4" applyFont="1" applyFill="1" applyBorder="1" applyAlignment="1">
      <alignment vertical="center"/>
    </xf>
    <xf numFmtId="43" fontId="1" fillId="8" borderId="25" xfId="4" applyFont="1" applyFill="1" applyBorder="1" applyAlignment="1">
      <alignment vertical="center"/>
    </xf>
    <xf numFmtId="43" fontId="1" fillId="0" borderId="43" xfId="4" applyFont="1" applyFill="1" applyBorder="1" applyAlignment="1">
      <alignment vertical="center"/>
    </xf>
    <xf numFmtId="43" fontId="1" fillId="0" borderId="30" xfId="4" applyFont="1" applyFill="1" applyBorder="1" applyAlignment="1">
      <alignment vertical="center"/>
    </xf>
    <xf numFmtId="43" fontId="1" fillId="0" borderId="1" xfId="4" applyFont="1" applyFill="1" applyBorder="1" applyAlignment="1">
      <alignment vertical="center"/>
    </xf>
    <xf numFmtId="43" fontId="1" fillId="0" borderId="48" xfId="4" applyFont="1" applyFill="1" applyBorder="1" applyAlignment="1">
      <alignment vertical="center"/>
    </xf>
    <xf numFmtId="43" fontId="1" fillId="0" borderId="1" xfId="4" applyFont="1" applyFill="1" applyBorder="1" applyAlignment="1" applyProtection="1">
      <alignment vertical="center"/>
    </xf>
    <xf numFmtId="43" fontId="1" fillId="8" borderId="1" xfId="4" applyFont="1" applyFill="1" applyBorder="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31" fillId="0" borderId="66" xfId="0" applyFont="1" applyFill="1" applyBorder="1" applyAlignment="1">
      <alignment horizontal="center"/>
    </xf>
    <xf numFmtId="0" fontId="31" fillId="0" borderId="46" xfId="0" applyFont="1" applyFill="1" applyBorder="1" applyAlignment="1">
      <alignment horizontal="center"/>
    </xf>
    <xf numFmtId="0" fontId="31" fillId="0" borderId="34" xfId="0" applyFont="1" applyFill="1" applyBorder="1" applyAlignment="1">
      <alignment horizontal="center"/>
    </xf>
    <xf numFmtId="0" fontId="32" fillId="0" borderId="45" xfId="0" applyFont="1" applyBorder="1" applyAlignment="1" applyProtection="1">
      <alignment horizontal="center"/>
      <protection locked="0"/>
    </xf>
    <xf numFmtId="0" fontId="32"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4"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5">
    <cellStyle name="Comma" xfId="4" builtinId="3"/>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Kutim/KUTIM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KUTIM_Hitungan%20Mitiga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C30">
            <v>9.0937228799999996</v>
          </cell>
        </row>
        <row r="31">
          <cell r="C31">
            <v>9.3589770120000004</v>
          </cell>
        </row>
        <row r="32">
          <cell r="C32">
            <v>9.7755055199999994</v>
          </cell>
        </row>
        <row r="33">
          <cell r="C33">
            <v>10.081814555999999</v>
          </cell>
        </row>
        <row r="34">
          <cell r="C34">
            <v>10.375979724000002</v>
          </cell>
        </row>
        <row r="35">
          <cell r="C35">
            <v>10.901741399999999</v>
          </cell>
        </row>
        <row r="36">
          <cell r="C36">
            <v>11.204351796000001</v>
          </cell>
        </row>
        <row r="37">
          <cell r="C37">
            <v>11.510537544</v>
          </cell>
        </row>
        <row r="38">
          <cell r="C38">
            <v>11.818880832</v>
          </cell>
        </row>
        <row r="39">
          <cell r="C39">
            <v>12.127717272</v>
          </cell>
        </row>
        <row r="40">
          <cell r="C40">
            <v>15.758487228</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_Gabung"/>
      <sheetName val="Rekap BAU Emisi Industri Sawitt"/>
      <sheetName val="Frksi pengelolaan smph Mitigasi"/>
      <sheetName val="Rekaptlasi Mitigasi Emisi GRK"/>
    </sheetNames>
    <sheetDataSet>
      <sheetData sheetId="0"/>
      <sheetData sheetId="1">
        <row r="29">
          <cell r="C29">
            <v>15.095775</v>
          </cell>
        </row>
        <row r="30">
          <cell r="C30">
            <v>15.780527760000002</v>
          </cell>
        </row>
        <row r="31">
          <cell r="C31">
            <v>16.487864640000002</v>
          </cell>
        </row>
        <row r="32">
          <cell r="C32">
            <v>17.202822960000002</v>
          </cell>
        </row>
        <row r="33">
          <cell r="C33">
            <v>17.939244599999999</v>
          </cell>
        </row>
        <row r="34">
          <cell r="C34">
            <v>18.694439639999999</v>
          </cell>
        </row>
        <row r="35">
          <cell r="C35">
            <v>18.333486067248</v>
          </cell>
        </row>
        <row r="36">
          <cell r="C36">
            <v>18.564541877349605</v>
          </cell>
        </row>
        <row r="37">
          <cell r="C37">
            <v>18.774214611042439</v>
          </cell>
        </row>
        <row r="38">
          <cell r="C38">
            <v>18.963391223510492</v>
          </cell>
        </row>
        <row r="39">
          <cell r="C39">
            <v>19.132928563100783</v>
          </cell>
        </row>
        <row r="40">
          <cell r="C40">
            <v>19.283654302001935</v>
          </cell>
        </row>
        <row r="41">
          <cell r="C41">
            <v>19.416367839676106</v>
          </cell>
        </row>
        <row r="42">
          <cell r="C42">
            <v>19.531841179814158</v>
          </cell>
        </row>
        <row r="43">
          <cell r="C43">
            <v>19.63081978156254</v>
          </cell>
        </row>
        <row r="44">
          <cell r="C44">
            <v>19.714023385749798</v>
          </cell>
        </row>
        <row r="45">
          <cell r="C45">
            <v>19.782146816820678</v>
          </cell>
        </row>
        <row r="46">
          <cell r="C46">
            <v>19.835860761165957</v>
          </cell>
        </row>
        <row r="47">
          <cell r="C47">
            <v>19.875812522517482</v>
          </cell>
        </row>
        <row r="48">
          <cell r="C48">
            <v>19.903480000000002</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78" t="s">
        <v>212</v>
      </c>
      <c r="C7" s="778"/>
      <c r="D7" s="778"/>
      <c r="E7" s="778"/>
      <c r="F7" s="778"/>
      <c r="G7" s="778"/>
      <c r="H7" s="778"/>
      <c r="I7" s="778"/>
      <c r="J7" s="360"/>
      <c r="K7" s="360"/>
    </row>
    <row r="8" spans="2:11" s="9" customFormat="1">
      <c r="B8" s="10"/>
      <c r="C8" s="10"/>
      <c r="D8" s="10"/>
      <c r="E8" s="10"/>
      <c r="F8" s="10"/>
      <c r="G8" s="10"/>
      <c r="H8" s="10"/>
      <c r="I8" s="10"/>
      <c r="J8" s="10"/>
      <c r="K8" s="10"/>
    </row>
    <row r="9" spans="2:11" ht="44.1" customHeight="1">
      <c r="B9" s="779" t="s">
        <v>227</v>
      </c>
      <c r="C9" s="779"/>
      <c r="D9" s="779"/>
      <c r="E9" s="779"/>
      <c r="F9" s="779"/>
      <c r="G9" s="779"/>
      <c r="H9" s="779"/>
      <c r="I9" s="779"/>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842" t="str">
        <f>city</f>
        <v>Kutai Timur</v>
      </c>
      <c r="E2" s="843"/>
      <c r="F2" s="844"/>
    </row>
    <row r="3" spans="2:15" ht="13.5" thickBot="1">
      <c r="C3" s="490" t="s">
        <v>276</v>
      </c>
      <c r="D3" s="842" t="str">
        <f>province</f>
        <v>Kalimantan Timur</v>
      </c>
      <c r="E3" s="843"/>
      <c r="F3" s="844"/>
    </row>
    <row r="4" spans="2:15" ht="13.5" thickBot="1">
      <c r="B4" s="489"/>
      <c r="C4" s="490" t="s">
        <v>30</v>
      </c>
      <c r="D4" s="842">
        <v>0</v>
      </c>
      <c r="E4" s="843"/>
      <c r="F4" s="844"/>
      <c r="H4" s="845"/>
      <c r="I4" s="845"/>
      <c r="J4" s="845"/>
      <c r="K4" s="845"/>
    </row>
    <row r="5" spans="2:15">
      <c r="B5" s="489"/>
      <c r="H5" s="846"/>
      <c r="I5" s="846"/>
      <c r="J5" s="846"/>
      <c r="K5" s="846"/>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v>1950</v>
      </c>
      <c r="C18" s="533">
        <v>0</v>
      </c>
      <c r="D18" s="534">
        <v>3.3882393599999998E-2</v>
      </c>
      <c r="E18" s="535">
        <v>0</v>
      </c>
      <c r="F18" s="535">
        <v>2.6794352640000005E-2</v>
      </c>
      <c r="G18" s="535">
        <v>2.2105340927999997E-2</v>
      </c>
      <c r="H18" s="535">
        <v>3.3648721920000002E-3</v>
      </c>
      <c r="I18" s="536">
        <v>0</v>
      </c>
      <c r="J18" s="537">
        <v>0</v>
      </c>
      <c r="K18" s="538">
        <v>0</v>
      </c>
      <c r="L18" s="535">
        <v>0</v>
      </c>
      <c r="M18" s="536">
        <v>0</v>
      </c>
      <c r="N18" s="471">
        <v>8.6146959360000011E-2</v>
      </c>
      <c r="O18" s="473">
        <f t="shared" ref="O18:O81" si="0">O17+N18</f>
        <v>8.6146959360000011E-2</v>
      </c>
    </row>
    <row r="19" spans="2:15">
      <c r="B19" s="470">
        <f>B18+1</f>
        <v>1951</v>
      </c>
      <c r="C19" s="533">
        <v>0</v>
      </c>
      <c r="D19" s="534">
        <v>3.4870706639999999E-2</v>
      </c>
      <c r="E19" s="535">
        <v>0</v>
      </c>
      <c r="F19" s="535">
        <v>2.7575915136000002E-2</v>
      </c>
      <c r="G19" s="535">
        <v>2.27501299872E-2</v>
      </c>
      <c r="H19" s="535">
        <v>3.4630219008000003E-3</v>
      </c>
      <c r="I19" s="536">
        <v>0</v>
      </c>
      <c r="J19" s="537">
        <v>0</v>
      </c>
      <c r="K19" s="538">
        <v>0</v>
      </c>
      <c r="L19" s="535">
        <v>0</v>
      </c>
      <c r="M19" s="536">
        <v>0</v>
      </c>
      <c r="N19" s="471">
        <v>8.8659773664000005E-2</v>
      </c>
      <c r="O19" s="473">
        <f t="shared" si="0"/>
        <v>0.17480673302400002</v>
      </c>
    </row>
    <row r="20" spans="2:15">
      <c r="B20" s="470">
        <f t="shared" ref="B20:B83" si="1">B19+1</f>
        <v>1952</v>
      </c>
      <c r="C20" s="533">
        <v>0</v>
      </c>
      <c r="D20" s="534">
        <v>3.6422654399999997E-2</v>
      </c>
      <c r="E20" s="535">
        <v>0</v>
      </c>
      <c r="F20" s="535">
        <v>2.8803202560000005E-2</v>
      </c>
      <c r="G20" s="535">
        <v>2.3762642112000007E-2</v>
      </c>
      <c r="H20" s="535">
        <v>3.6171463680000002E-3</v>
      </c>
      <c r="I20" s="536">
        <v>0</v>
      </c>
      <c r="J20" s="537">
        <v>0</v>
      </c>
      <c r="K20" s="538">
        <v>0</v>
      </c>
      <c r="L20" s="535">
        <v>0</v>
      </c>
      <c r="M20" s="536">
        <v>0</v>
      </c>
      <c r="N20" s="471">
        <v>9.2605645439999995E-2</v>
      </c>
      <c r="O20" s="473">
        <f t="shared" si="0"/>
        <v>0.26741237846400001</v>
      </c>
    </row>
    <row r="21" spans="2:15">
      <c r="B21" s="470">
        <f t="shared" si="1"/>
        <v>1953</v>
      </c>
      <c r="C21" s="533">
        <v>0</v>
      </c>
      <c r="D21" s="534">
        <v>3.7563934319999992E-2</v>
      </c>
      <c r="E21" s="535">
        <v>0</v>
      </c>
      <c r="F21" s="535">
        <v>2.9705731967999999E-2</v>
      </c>
      <c r="G21" s="535">
        <v>2.45072288736E-2</v>
      </c>
      <c r="H21" s="535">
        <v>3.7304872703999995E-3</v>
      </c>
      <c r="I21" s="536">
        <v>0</v>
      </c>
      <c r="J21" s="537">
        <v>0</v>
      </c>
      <c r="K21" s="538">
        <v>0</v>
      </c>
      <c r="L21" s="535">
        <v>0</v>
      </c>
      <c r="M21" s="536">
        <v>0</v>
      </c>
      <c r="N21" s="471">
        <v>9.5507382431999993E-2</v>
      </c>
      <c r="O21" s="473">
        <f t="shared" si="0"/>
        <v>0.36291976089599998</v>
      </c>
    </row>
    <row r="22" spans="2:15">
      <c r="B22" s="470">
        <f t="shared" si="1"/>
        <v>1954</v>
      </c>
      <c r="C22" s="533">
        <v>0</v>
      </c>
      <c r="D22" s="534">
        <v>3.8659967280000013E-2</v>
      </c>
      <c r="E22" s="535">
        <v>0</v>
      </c>
      <c r="F22" s="535">
        <v>3.057247987200001E-2</v>
      </c>
      <c r="G22" s="535">
        <v>2.5222295894400004E-2</v>
      </c>
      <c r="H22" s="535">
        <v>3.8393346816000006E-3</v>
      </c>
      <c r="I22" s="536">
        <v>0</v>
      </c>
      <c r="J22" s="537">
        <v>0</v>
      </c>
      <c r="K22" s="538">
        <v>0</v>
      </c>
      <c r="L22" s="535">
        <v>0</v>
      </c>
      <c r="M22" s="536">
        <v>0</v>
      </c>
      <c r="N22" s="471">
        <v>9.8294077728000029E-2</v>
      </c>
      <c r="O22" s="473">
        <f t="shared" si="0"/>
        <v>0.46121383862400001</v>
      </c>
    </row>
    <row r="23" spans="2:15">
      <c r="B23" s="470">
        <f t="shared" si="1"/>
        <v>1955</v>
      </c>
      <c r="C23" s="533">
        <v>0</v>
      </c>
      <c r="D23" s="534">
        <v>4.0618908000000002E-2</v>
      </c>
      <c r="E23" s="535">
        <v>0</v>
      </c>
      <c r="F23" s="535">
        <v>3.21216192E-2</v>
      </c>
      <c r="G23" s="535">
        <v>2.650033584E-2</v>
      </c>
      <c r="H23" s="535">
        <v>4.0338777599999995E-3</v>
      </c>
      <c r="I23" s="536">
        <v>0</v>
      </c>
      <c r="J23" s="537">
        <v>0</v>
      </c>
      <c r="K23" s="538">
        <v>0</v>
      </c>
      <c r="L23" s="535">
        <v>0</v>
      </c>
      <c r="M23" s="536">
        <v>0</v>
      </c>
      <c r="N23" s="471">
        <v>0.1032747408</v>
      </c>
      <c r="O23" s="473">
        <f t="shared" si="0"/>
        <v>0.56448857942399999</v>
      </c>
    </row>
    <row r="24" spans="2:15">
      <c r="B24" s="470">
        <f t="shared" si="1"/>
        <v>1956</v>
      </c>
      <c r="C24" s="533">
        <v>0</v>
      </c>
      <c r="D24" s="534">
        <v>4.1746407120000002E-2</v>
      </c>
      <c r="E24" s="535">
        <v>0</v>
      </c>
      <c r="F24" s="535">
        <v>3.3013250688000005E-2</v>
      </c>
      <c r="G24" s="535">
        <v>2.7235931817600003E-2</v>
      </c>
      <c r="H24" s="535">
        <v>4.1458500864000004E-3</v>
      </c>
      <c r="I24" s="536">
        <v>0</v>
      </c>
      <c r="J24" s="537">
        <v>0</v>
      </c>
      <c r="K24" s="538">
        <v>0</v>
      </c>
      <c r="L24" s="535">
        <v>0</v>
      </c>
      <c r="M24" s="536">
        <v>0</v>
      </c>
      <c r="N24" s="471">
        <v>0.10614143971200002</v>
      </c>
      <c r="O24" s="473">
        <f t="shared" si="0"/>
        <v>0.67063001913599996</v>
      </c>
    </row>
    <row r="25" spans="2:15">
      <c r="B25" s="470">
        <f t="shared" si="1"/>
        <v>1957</v>
      </c>
      <c r="C25" s="533">
        <v>0</v>
      </c>
      <c r="D25" s="534">
        <v>4.2887227680000001E-2</v>
      </c>
      <c r="E25" s="535">
        <v>0</v>
      </c>
      <c r="F25" s="535">
        <v>3.3915416832000007E-2</v>
      </c>
      <c r="G25" s="535">
        <v>2.7980218886400007E-2</v>
      </c>
      <c r="H25" s="535">
        <v>4.2591453696000005E-3</v>
      </c>
      <c r="I25" s="536">
        <v>0</v>
      </c>
      <c r="J25" s="537">
        <v>0</v>
      </c>
      <c r="K25" s="538">
        <v>0</v>
      </c>
      <c r="L25" s="535">
        <v>0</v>
      </c>
      <c r="M25" s="536">
        <v>0</v>
      </c>
      <c r="N25" s="471">
        <v>0.10904200876800001</v>
      </c>
      <c r="O25" s="473">
        <f t="shared" si="0"/>
        <v>0.77967202790399992</v>
      </c>
    </row>
    <row r="26" spans="2:15">
      <c r="B26" s="470">
        <f t="shared" si="1"/>
        <v>1958</v>
      </c>
      <c r="C26" s="533">
        <v>0</v>
      </c>
      <c r="D26" s="534">
        <v>4.4036087040000005E-2</v>
      </c>
      <c r="E26" s="535">
        <v>0</v>
      </c>
      <c r="F26" s="535">
        <v>3.4823940096000004E-2</v>
      </c>
      <c r="G26" s="535">
        <v>2.8729750579199999E-2</v>
      </c>
      <c r="H26" s="535">
        <v>4.3732389888E-3</v>
      </c>
      <c r="I26" s="536">
        <v>0</v>
      </c>
      <c r="J26" s="537">
        <v>0</v>
      </c>
      <c r="K26" s="538">
        <v>0</v>
      </c>
      <c r="L26" s="535">
        <v>0</v>
      </c>
      <c r="M26" s="536">
        <v>0</v>
      </c>
      <c r="N26" s="471">
        <v>0.11196301670400001</v>
      </c>
      <c r="O26" s="473">
        <f t="shared" si="0"/>
        <v>0.89163504460799992</v>
      </c>
    </row>
    <row r="27" spans="2:15">
      <c r="B27" s="470">
        <f t="shared" si="1"/>
        <v>1959</v>
      </c>
      <c r="C27" s="533">
        <v>0</v>
      </c>
      <c r="D27" s="534">
        <v>4.5186783840000001E-2</v>
      </c>
      <c r="E27" s="535">
        <v>0</v>
      </c>
      <c r="F27" s="535">
        <v>3.5733916416000003E-2</v>
      </c>
      <c r="G27" s="535">
        <v>2.9480481043199998E-2</v>
      </c>
      <c r="H27" s="535">
        <v>4.4875150848000004E-3</v>
      </c>
      <c r="I27" s="536">
        <v>0</v>
      </c>
      <c r="J27" s="537">
        <v>0</v>
      </c>
      <c r="K27" s="538">
        <v>0</v>
      </c>
      <c r="L27" s="535">
        <v>0</v>
      </c>
      <c r="M27" s="536">
        <v>0</v>
      </c>
      <c r="N27" s="471">
        <v>0.11488869638400001</v>
      </c>
      <c r="O27" s="473">
        <f t="shared" si="0"/>
        <v>1.0065237409919998</v>
      </c>
    </row>
    <row r="28" spans="2:15">
      <c r="B28" s="470">
        <f t="shared" si="1"/>
        <v>1960</v>
      </c>
      <c r="C28" s="533">
        <v>0</v>
      </c>
      <c r="D28" s="534">
        <v>5.8714706159999998E-2</v>
      </c>
      <c r="E28" s="535">
        <v>0</v>
      </c>
      <c r="F28" s="535">
        <v>4.6431859584E-2</v>
      </c>
      <c r="G28" s="535">
        <v>3.83062841568E-2</v>
      </c>
      <c r="H28" s="535">
        <v>5.8309777151999993E-3</v>
      </c>
      <c r="I28" s="536">
        <v>0</v>
      </c>
      <c r="J28" s="537">
        <v>0</v>
      </c>
      <c r="K28" s="538">
        <v>0</v>
      </c>
      <c r="L28" s="535">
        <v>0</v>
      </c>
      <c r="M28" s="536">
        <v>0</v>
      </c>
      <c r="N28" s="471">
        <v>0.14928382761599998</v>
      </c>
      <c r="O28" s="473">
        <f t="shared" si="0"/>
        <v>1.1558075686079998</v>
      </c>
    </row>
    <row r="29" spans="2:15">
      <c r="B29" s="470">
        <f t="shared" si="1"/>
        <v>1961</v>
      </c>
      <c r="C29" s="533">
        <v>0</v>
      </c>
      <c r="D29" s="534">
        <v>5.6245500000000004E-2</v>
      </c>
      <c r="E29" s="535">
        <v>0</v>
      </c>
      <c r="F29" s="535">
        <v>4.447920000000001E-2</v>
      </c>
      <c r="G29" s="535">
        <v>3.6695340000000007E-2</v>
      </c>
      <c r="H29" s="535">
        <v>5.5857600000000012E-3</v>
      </c>
      <c r="I29" s="536">
        <v>0</v>
      </c>
      <c r="J29" s="537">
        <v>0</v>
      </c>
      <c r="K29" s="538">
        <v>0</v>
      </c>
      <c r="L29" s="535">
        <v>0</v>
      </c>
      <c r="M29" s="536">
        <v>0</v>
      </c>
      <c r="N29" s="471">
        <v>0.14300580000000002</v>
      </c>
      <c r="O29" s="473">
        <f t="shared" si="0"/>
        <v>1.2988133686079999</v>
      </c>
    </row>
    <row r="30" spans="2:15">
      <c r="B30" s="470">
        <f t="shared" si="1"/>
        <v>1962</v>
      </c>
      <c r="C30" s="533">
        <v>0</v>
      </c>
      <c r="D30" s="534">
        <v>5.8796827200000006E-2</v>
      </c>
      <c r="E30" s="535">
        <v>0</v>
      </c>
      <c r="F30" s="535">
        <v>4.649680128E-2</v>
      </c>
      <c r="G30" s="535">
        <v>3.8359861056000005E-2</v>
      </c>
      <c r="H30" s="535">
        <v>5.839133184E-3</v>
      </c>
      <c r="I30" s="536">
        <v>0</v>
      </c>
      <c r="J30" s="537">
        <v>0</v>
      </c>
      <c r="K30" s="538">
        <v>0</v>
      </c>
      <c r="L30" s="535">
        <v>0</v>
      </c>
      <c r="M30" s="536">
        <v>0</v>
      </c>
      <c r="N30" s="471">
        <v>0.14949262272000002</v>
      </c>
      <c r="O30" s="473">
        <f t="shared" si="0"/>
        <v>1.4483059913279999</v>
      </c>
    </row>
    <row r="31" spans="2:15">
      <c r="B31" s="470">
        <f t="shared" si="1"/>
        <v>1963</v>
      </c>
      <c r="C31" s="533">
        <v>0</v>
      </c>
      <c r="D31" s="534">
        <v>6.1432300800000006E-2</v>
      </c>
      <c r="E31" s="535">
        <v>0</v>
      </c>
      <c r="F31" s="535">
        <v>4.8580945920000007E-2</v>
      </c>
      <c r="G31" s="535">
        <v>4.0079280384000014E-2</v>
      </c>
      <c r="H31" s="535">
        <v>6.1008629760000016E-3</v>
      </c>
      <c r="I31" s="536">
        <v>0</v>
      </c>
      <c r="J31" s="537">
        <v>0</v>
      </c>
      <c r="K31" s="538">
        <v>0</v>
      </c>
      <c r="L31" s="535">
        <v>0</v>
      </c>
      <c r="M31" s="536">
        <v>0</v>
      </c>
      <c r="N31" s="471">
        <v>0.15619339008000005</v>
      </c>
      <c r="O31" s="473">
        <f t="shared" si="0"/>
        <v>1.604499381408</v>
      </c>
    </row>
    <row r="32" spans="2:15">
      <c r="B32" s="470">
        <f t="shared" si="1"/>
        <v>1964</v>
      </c>
      <c r="C32" s="533">
        <v>0</v>
      </c>
      <c r="D32" s="534">
        <v>6.409617120000001E-2</v>
      </c>
      <c r="E32" s="535">
        <v>0</v>
      </c>
      <c r="F32" s="535">
        <v>5.0687546880000003E-2</v>
      </c>
      <c r="G32" s="535">
        <v>4.1817226176000005E-2</v>
      </c>
      <c r="H32" s="535">
        <v>6.3654128640000009E-3</v>
      </c>
      <c r="I32" s="536">
        <v>0</v>
      </c>
      <c r="J32" s="537">
        <v>0</v>
      </c>
      <c r="K32" s="538">
        <v>0</v>
      </c>
      <c r="L32" s="535">
        <v>0</v>
      </c>
      <c r="M32" s="536">
        <v>0</v>
      </c>
      <c r="N32" s="471">
        <v>0.16296635712000002</v>
      </c>
      <c r="O32" s="473">
        <f t="shared" si="0"/>
        <v>1.7674657385279999</v>
      </c>
    </row>
    <row r="33" spans="2:15">
      <c r="B33" s="470">
        <f t="shared" si="1"/>
        <v>1965</v>
      </c>
      <c r="C33" s="533">
        <v>0</v>
      </c>
      <c r="D33" s="534">
        <v>6.684001199999999E-2</v>
      </c>
      <c r="E33" s="535">
        <v>0</v>
      </c>
      <c r="F33" s="535">
        <v>5.2857388800000009E-2</v>
      </c>
      <c r="G33" s="535">
        <v>4.3607345760000006E-2</v>
      </c>
      <c r="H33" s="535">
        <v>6.6379046400000009E-3</v>
      </c>
      <c r="I33" s="536">
        <v>0</v>
      </c>
      <c r="J33" s="537">
        <v>0</v>
      </c>
      <c r="K33" s="538">
        <v>0</v>
      </c>
      <c r="L33" s="535">
        <v>0</v>
      </c>
      <c r="M33" s="536">
        <v>0</v>
      </c>
      <c r="N33" s="471">
        <v>0.16994265119999999</v>
      </c>
      <c r="O33" s="473">
        <f t="shared" si="0"/>
        <v>1.9374083897279999</v>
      </c>
    </row>
    <row r="34" spans="2:15">
      <c r="B34" s="470">
        <f t="shared" si="1"/>
        <v>1966</v>
      </c>
      <c r="C34" s="533">
        <v>0</v>
      </c>
      <c r="D34" s="534">
        <v>6.9653800799999985E-2</v>
      </c>
      <c r="E34" s="535">
        <v>0</v>
      </c>
      <c r="F34" s="535">
        <v>5.5082545919999996E-2</v>
      </c>
      <c r="G34" s="535">
        <v>4.5443100384000006E-2</v>
      </c>
      <c r="H34" s="535">
        <v>6.9173429759999995E-3</v>
      </c>
      <c r="I34" s="536">
        <v>0</v>
      </c>
      <c r="J34" s="537">
        <v>0</v>
      </c>
      <c r="K34" s="538">
        <v>0</v>
      </c>
      <c r="L34" s="535">
        <v>0</v>
      </c>
      <c r="M34" s="536">
        <v>0</v>
      </c>
      <c r="N34" s="471">
        <v>0.17709679007999998</v>
      </c>
      <c r="O34" s="473">
        <f t="shared" si="0"/>
        <v>2.1145051798079999</v>
      </c>
    </row>
    <row r="35" spans="2:15">
      <c r="B35" s="470">
        <f t="shared" si="1"/>
        <v>1967</v>
      </c>
      <c r="C35" s="533">
        <v>0</v>
      </c>
      <c r="D35" s="534">
        <v>6.9309552866400004E-2</v>
      </c>
      <c r="E35" s="535">
        <v>0</v>
      </c>
      <c r="F35" s="535">
        <v>5.4810313071360008E-2</v>
      </c>
      <c r="G35" s="535">
        <v>4.5218508283872E-2</v>
      </c>
      <c r="H35" s="535">
        <v>6.8831555950079996E-3</v>
      </c>
      <c r="I35" s="536">
        <v>0</v>
      </c>
      <c r="J35" s="537">
        <v>0</v>
      </c>
      <c r="K35" s="538">
        <v>0</v>
      </c>
      <c r="L35" s="535">
        <v>0</v>
      </c>
      <c r="M35" s="536">
        <v>0</v>
      </c>
      <c r="N35" s="471">
        <v>0.17622152981663999</v>
      </c>
      <c r="O35" s="473">
        <f t="shared" si="0"/>
        <v>2.2907267096246398</v>
      </c>
    </row>
    <row r="36" spans="2:15">
      <c r="B36" s="470">
        <f t="shared" si="1"/>
        <v>1968</v>
      </c>
      <c r="C36" s="533">
        <v>0</v>
      </c>
      <c r="D36" s="534">
        <v>7.1211143111736611E-2</v>
      </c>
      <c r="E36" s="535">
        <v>0</v>
      </c>
      <c r="F36" s="535">
        <v>5.6314099380315855E-2</v>
      </c>
      <c r="G36" s="535">
        <v>4.6459131988760581E-2</v>
      </c>
      <c r="H36" s="535">
        <v>7.0720031779931527E-3</v>
      </c>
      <c r="I36" s="536">
        <v>0</v>
      </c>
      <c r="J36" s="537">
        <v>0</v>
      </c>
      <c r="K36" s="538">
        <v>0</v>
      </c>
      <c r="L36" s="535">
        <v>0</v>
      </c>
      <c r="M36" s="536">
        <v>0</v>
      </c>
      <c r="N36" s="471">
        <v>0.18105637765880619</v>
      </c>
      <c r="O36" s="473">
        <f t="shared" si="0"/>
        <v>2.4717830872834461</v>
      </c>
    </row>
    <row r="37" spans="2:15">
      <c r="B37" s="470">
        <f t="shared" si="1"/>
        <v>1969</v>
      </c>
      <c r="C37" s="533">
        <v>0</v>
      </c>
      <c r="D37" s="534">
        <v>7.3070347955265638E-2</v>
      </c>
      <c r="E37" s="535">
        <v>0</v>
      </c>
      <c r="F37" s="535">
        <v>5.7784367118646852E-2</v>
      </c>
      <c r="G37" s="535">
        <v>4.7672102872883655E-2</v>
      </c>
      <c r="H37" s="535">
        <v>7.2566414521091395E-3</v>
      </c>
      <c r="I37" s="536">
        <v>0</v>
      </c>
      <c r="J37" s="537">
        <v>0</v>
      </c>
      <c r="K37" s="538">
        <v>0</v>
      </c>
      <c r="L37" s="535">
        <v>0</v>
      </c>
      <c r="M37" s="536">
        <v>0</v>
      </c>
      <c r="N37" s="471">
        <v>0.18578345939890528</v>
      </c>
      <c r="O37" s="473">
        <f t="shared" si="0"/>
        <v>2.6575665466823515</v>
      </c>
    </row>
    <row r="38" spans="2:15">
      <c r="B38" s="470">
        <f t="shared" si="1"/>
        <v>1970</v>
      </c>
      <c r="C38" s="533">
        <v>0</v>
      </c>
      <c r="D38" s="534">
        <v>7.488780110110177E-2</v>
      </c>
      <c r="E38" s="535">
        <v>0</v>
      </c>
      <c r="F38" s="535">
        <v>5.9221617422480478E-2</v>
      </c>
      <c r="G38" s="535">
        <v>4.8857834373546405E-2</v>
      </c>
      <c r="H38" s="535">
        <v>7.4371333507301067E-3</v>
      </c>
      <c r="I38" s="536">
        <v>0</v>
      </c>
      <c r="J38" s="537">
        <v>0</v>
      </c>
      <c r="K38" s="538">
        <v>0</v>
      </c>
      <c r="L38" s="535">
        <v>0</v>
      </c>
      <c r="M38" s="536">
        <v>0</v>
      </c>
      <c r="N38" s="471">
        <v>0.19040438624785874</v>
      </c>
      <c r="O38" s="473">
        <f t="shared" si="0"/>
        <v>2.8479709329302101</v>
      </c>
    </row>
    <row r="39" spans="2:15">
      <c r="B39" s="470">
        <f t="shared" si="1"/>
        <v>1971</v>
      </c>
      <c r="C39" s="533">
        <v>0</v>
      </c>
      <c r="D39" s="534">
        <v>7.6664128038264057E-2</v>
      </c>
      <c r="E39" s="535">
        <v>0</v>
      </c>
      <c r="F39" s="535">
        <v>6.0626344931408817E-2</v>
      </c>
      <c r="G39" s="535">
        <v>5.0016734568412283E-2</v>
      </c>
      <c r="H39" s="535">
        <v>7.6135409913862225E-3</v>
      </c>
      <c r="I39" s="536">
        <v>0</v>
      </c>
      <c r="J39" s="537">
        <v>0</v>
      </c>
      <c r="K39" s="538">
        <v>0</v>
      </c>
      <c r="L39" s="535">
        <v>0</v>
      </c>
      <c r="M39" s="536">
        <v>0</v>
      </c>
      <c r="N39" s="471">
        <v>0.19492074852947139</v>
      </c>
      <c r="O39" s="473">
        <f t="shared" si="0"/>
        <v>3.0428916814596816</v>
      </c>
    </row>
    <row r="40" spans="2:15">
      <c r="B40" s="470">
        <f t="shared" si="1"/>
        <v>1972</v>
      </c>
      <c r="C40" s="533">
        <v>0</v>
      </c>
      <c r="D40" s="534">
        <v>7.8399946139570881E-2</v>
      </c>
      <c r="E40" s="535">
        <v>0</v>
      </c>
      <c r="F40" s="535">
        <v>6.1999037866695139E-2</v>
      </c>
      <c r="G40" s="535">
        <v>5.1149206240023497E-2</v>
      </c>
      <c r="H40" s="535">
        <v>7.7859256855849698E-3</v>
      </c>
      <c r="I40" s="536">
        <v>0</v>
      </c>
      <c r="J40" s="537">
        <v>0</v>
      </c>
      <c r="K40" s="538">
        <v>0</v>
      </c>
      <c r="L40" s="535">
        <v>0</v>
      </c>
      <c r="M40" s="536">
        <v>0</v>
      </c>
      <c r="N40" s="471">
        <v>0.1993341159318745</v>
      </c>
      <c r="O40" s="473">
        <f t="shared" si="0"/>
        <v>3.2422257973915563</v>
      </c>
    </row>
    <row r="41" spans="2:15">
      <c r="B41" s="470">
        <f t="shared" si="1"/>
        <v>1973</v>
      </c>
      <c r="C41" s="533">
        <v>0</v>
      </c>
      <c r="D41" s="534">
        <v>8.0095864759397423E-2</v>
      </c>
      <c r="E41" s="535">
        <v>0</v>
      </c>
      <c r="F41" s="535">
        <v>6.3340178108580947E-2</v>
      </c>
      <c r="G41" s="535">
        <v>5.2255646939579285E-2</v>
      </c>
      <c r="H41" s="535">
        <v>7.9543479485194666E-3</v>
      </c>
      <c r="I41" s="536">
        <v>0</v>
      </c>
      <c r="J41" s="537">
        <v>0</v>
      </c>
      <c r="K41" s="538">
        <v>0</v>
      </c>
      <c r="L41" s="535">
        <v>0</v>
      </c>
      <c r="M41" s="536">
        <v>0</v>
      </c>
      <c r="N41" s="471">
        <v>0.20364603775607712</v>
      </c>
      <c r="O41" s="473">
        <f t="shared" si="0"/>
        <v>3.4458718351476332</v>
      </c>
    </row>
    <row r="42" spans="2:15">
      <c r="B42" s="470">
        <f t="shared" si="1"/>
        <v>1974</v>
      </c>
      <c r="C42" s="533">
        <v>0</v>
      </c>
      <c r="D42" s="534">
        <v>8.1752485330308156E-2</v>
      </c>
      <c r="E42" s="535">
        <v>0</v>
      </c>
      <c r="F42" s="535">
        <v>6.4650241272703468E-2</v>
      </c>
      <c r="G42" s="535">
        <v>5.3336449049980354E-2</v>
      </c>
      <c r="H42" s="535">
        <v>8.1188675086650841E-3</v>
      </c>
      <c r="I42" s="536">
        <v>0</v>
      </c>
      <c r="J42" s="537">
        <v>0</v>
      </c>
      <c r="K42" s="538">
        <v>0</v>
      </c>
      <c r="L42" s="535">
        <v>0</v>
      </c>
      <c r="M42" s="536">
        <v>0</v>
      </c>
      <c r="N42" s="471">
        <v>0.20785804316165707</v>
      </c>
      <c r="O42" s="473">
        <f t="shared" si="0"/>
        <v>3.6537298783092904</v>
      </c>
    </row>
    <row r="43" spans="2:15">
      <c r="B43" s="470">
        <f t="shared" si="1"/>
        <v>1975</v>
      </c>
      <c r="C43" s="533">
        <v>0</v>
      </c>
      <c r="D43" s="534">
        <v>8.3370401458577062E-2</v>
      </c>
      <c r="E43" s="535">
        <v>0</v>
      </c>
      <c r="F43" s="535">
        <v>6.592969678563336E-2</v>
      </c>
      <c r="G43" s="535">
        <v>5.4391999848147514E-2</v>
      </c>
      <c r="H43" s="535">
        <v>8.2795433172655839E-3</v>
      </c>
      <c r="I43" s="536">
        <v>0</v>
      </c>
      <c r="J43" s="537">
        <v>0</v>
      </c>
      <c r="K43" s="538">
        <v>0</v>
      </c>
      <c r="L43" s="535">
        <v>0</v>
      </c>
      <c r="M43" s="536">
        <v>0</v>
      </c>
      <c r="N43" s="471">
        <v>0.21197164140962352</v>
      </c>
      <c r="O43" s="473">
        <f t="shared" si="0"/>
        <v>3.8657015197189137</v>
      </c>
    </row>
    <row r="44" spans="2:15">
      <c r="B44" s="470">
        <f t="shared" si="1"/>
        <v>1976</v>
      </c>
      <c r="C44" s="533">
        <v>0</v>
      </c>
      <c r="D44" s="534">
        <v>8.4950199018607786E-2</v>
      </c>
      <c r="E44" s="535">
        <v>0</v>
      </c>
      <c r="F44" s="535">
        <v>6.7179007959542722E-2</v>
      </c>
      <c r="G44" s="535">
        <v>5.5422681566622736E-2</v>
      </c>
      <c r="H44" s="535">
        <v>8.4364335577100154E-3</v>
      </c>
      <c r="I44" s="536">
        <v>0</v>
      </c>
      <c r="J44" s="537">
        <v>0</v>
      </c>
      <c r="K44" s="538">
        <v>0</v>
      </c>
      <c r="L44" s="535">
        <v>0</v>
      </c>
      <c r="M44" s="536">
        <v>0</v>
      </c>
      <c r="N44" s="471">
        <v>0.21598832210248325</v>
      </c>
      <c r="O44" s="473">
        <f t="shared" si="0"/>
        <v>4.0816898418213974</v>
      </c>
    </row>
    <row r="45" spans="2:15">
      <c r="B45" s="470">
        <f t="shared" si="1"/>
        <v>1977</v>
      </c>
      <c r="C45" s="533">
        <v>0</v>
      </c>
      <c r="D45" s="534">
        <v>8.6492456246266308E-2</v>
      </c>
      <c r="E45" s="535">
        <v>0</v>
      </c>
      <c r="F45" s="535">
        <v>6.8398632066012904E-2</v>
      </c>
      <c r="G45" s="535">
        <v>5.6428871454460641E-2</v>
      </c>
      <c r="H45" s="535">
        <v>8.5895956548016194E-3</v>
      </c>
      <c r="I45" s="536">
        <v>0</v>
      </c>
      <c r="J45" s="537">
        <v>0</v>
      </c>
      <c r="K45" s="538">
        <v>0</v>
      </c>
      <c r="L45" s="535">
        <v>0</v>
      </c>
      <c r="M45" s="536">
        <v>0</v>
      </c>
      <c r="N45" s="471">
        <v>0.21990955542154145</v>
      </c>
      <c r="O45" s="473">
        <f t="shared" si="0"/>
        <v>4.3015993972429385</v>
      </c>
    </row>
    <row r="46" spans="2:15">
      <c r="B46" s="470">
        <f t="shared" si="1"/>
        <v>1978</v>
      </c>
      <c r="C46" s="533">
        <v>0</v>
      </c>
      <c r="D46" s="534">
        <v>8.799774383113787E-2</v>
      </c>
      <c r="E46" s="535">
        <v>0</v>
      </c>
      <c r="F46" s="535">
        <v>6.9589020408991786E-2</v>
      </c>
      <c r="G46" s="535">
        <v>5.7410941837418232E-2</v>
      </c>
      <c r="H46" s="535">
        <v>8.7390862839198998E-3</v>
      </c>
      <c r="I46" s="536">
        <v>0</v>
      </c>
      <c r="J46" s="537">
        <v>0</v>
      </c>
      <c r="K46" s="538">
        <v>0</v>
      </c>
      <c r="L46" s="535">
        <v>0</v>
      </c>
      <c r="M46" s="536">
        <v>0</v>
      </c>
      <c r="N46" s="471">
        <v>0.22373679236146779</v>
      </c>
      <c r="O46" s="473">
        <f t="shared" si="0"/>
        <v>4.5253361896044062</v>
      </c>
    </row>
    <row r="47" spans="2:15">
      <c r="B47" s="470">
        <f t="shared" si="1"/>
        <v>1979</v>
      </c>
      <c r="C47" s="533">
        <v>0</v>
      </c>
      <c r="D47" s="534">
        <v>8.9466625007720652E-2</v>
      </c>
      <c r="E47" s="535">
        <v>0</v>
      </c>
      <c r="F47" s="535">
        <v>7.0750618396910131E-2</v>
      </c>
      <c r="G47" s="535">
        <v>5.8369260177450859E-2</v>
      </c>
      <c r="H47" s="535">
        <v>8.8849613800770846E-3</v>
      </c>
      <c r="I47" s="536">
        <v>0</v>
      </c>
      <c r="J47" s="537">
        <v>0</v>
      </c>
      <c r="K47" s="538">
        <v>0</v>
      </c>
      <c r="L47" s="535">
        <v>0</v>
      </c>
      <c r="M47" s="536">
        <v>0</v>
      </c>
      <c r="N47" s="471">
        <v>0.22747146496215873</v>
      </c>
      <c r="O47" s="473">
        <f t="shared" si="0"/>
        <v>4.7528076545665652</v>
      </c>
    </row>
    <row r="48" spans="2:15">
      <c r="B48" s="470">
        <f t="shared" si="1"/>
        <v>1980</v>
      </c>
      <c r="C48" s="533">
        <v>0</v>
      </c>
      <c r="D48" s="534">
        <v>9.0909144900000016E-2</v>
      </c>
      <c r="E48" s="535">
        <v>0</v>
      </c>
      <c r="F48" s="535">
        <v>7.1891369760000018E-2</v>
      </c>
      <c r="G48" s="535">
        <v>5.9310380052000025E-2</v>
      </c>
      <c r="H48" s="535">
        <v>9.0282185280000007E-3</v>
      </c>
      <c r="I48" s="536">
        <v>0</v>
      </c>
      <c r="J48" s="537">
        <v>0</v>
      </c>
      <c r="K48" s="538">
        <v>0</v>
      </c>
      <c r="L48" s="535">
        <v>0</v>
      </c>
      <c r="M48" s="536">
        <v>0</v>
      </c>
      <c r="N48" s="471">
        <v>0.23113911324000008</v>
      </c>
      <c r="O48" s="473">
        <f t="shared" si="0"/>
        <v>4.9839467678065654</v>
      </c>
    </row>
    <row r="49" spans="2:15">
      <c r="B49" s="470">
        <f t="shared" si="1"/>
        <v>1981</v>
      </c>
      <c r="C49" s="533">
        <v>0</v>
      </c>
      <c r="D49" s="534">
        <v>0</v>
      </c>
      <c r="E49" s="535">
        <v>0</v>
      </c>
      <c r="F49" s="535">
        <v>0</v>
      </c>
      <c r="G49" s="535">
        <v>0</v>
      </c>
      <c r="H49" s="535">
        <v>0</v>
      </c>
      <c r="I49" s="536">
        <v>0</v>
      </c>
      <c r="J49" s="537">
        <v>0</v>
      </c>
      <c r="K49" s="538">
        <v>0</v>
      </c>
      <c r="L49" s="535">
        <v>0</v>
      </c>
      <c r="M49" s="536">
        <v>0</v>
      </c>
      <c r="N49" s="471">
        <v>0</v>
      </c>
      <c r="O49" s="473">
        <f t="shared" si="0"/>
        <v>4.9839467678065654</v>
      </c>
    </row>
    <row r="50" spans="2:15">
      <c r="B50" s="470">
        <f t="shared" si="1"/>
        <v>1982</v>
      </c>
      <c r="C50" s="533">
        <v>0</v>
      </c>
      <c r="D50" s="534">
        <v>0</v>
      </c>
      <c r="E50" s="535">
        <v>0</v>
      </c>
      <c r="F50" s="535">
        <v>0</v>
      </c>
      <c r="G50" s="535">
        <v>0</v>
      </c>
      <c r="H50" s="535">
        <v>0</v>
      </c>
      <c r="I50" s="536">
        <v>0</v>
      </c>
      <c r="J50" s="537">
        <v>0</v>
      </c>
      <c r="K50" s="538">
        <v>0</v>
      </c>
      <c r="L50" s="535">
        <v>0</v>
      </c>
      <c r="M50" s="536">
        <v>0</v>
      </c>
      <c r="N50" s="471">
        <v>0</v>
      </c>
      <c r="O50" s="473">
        <f t="shared" si="0"/>
        <v>4.9839467678065654</v>
      </c>
    </row>
    <row r="51" spans="2:15">
      <c r="B51" s="470">
        <f t="shared" si="1"/>
        <v>1983</v>
      </c>
      <c r="C51" s="533">
        <v>0</v>
      </c>
      <c r="D51" s="534">
        <v>0</v>
      </c>
      <c r="E51" s="535">
        <v>0</v>
      </c>
      <c r="F51" s="535">
        <v>0</v>
      </c>
      <c r="G51" s="535">
        <v>0</v>
      </c>
      <c r="H51" s="535">
        <v>0</v>
      </c>
      <c r="I51" s="536">
        <v>0</v>
      </c>
      <c r="J51" s="537">
        <v>0</v>
      </c>
      <c r="K51" s="538">
        <v>0</v>
      </c>
      <c r="L51" s="535">
        <v>0</v>
      </c>
      <c r="M51" s="536">
        <v>0</v>
      </c>
      <c r="N51" s="471">
        <v>0</v>
      </c>
      <c r="O51" s="473">
        <f t="shared" si="0"/>
        <v>4.9839467678065654</v>
      </c>
    </row>
    <row r="52" spans="2:15">
      <c r="B52" s="470">
        <f t="shared" si="1"/>
        <v>1984</v>
      </c>
      <c r="C52" s="533">
        <v>0</v>
      </c>
      <c r="D52" s="534">
        <v>0</v>
      </c>
      <c r="E52" s="535">
        <v>0</v>
      </c>
      <c r="F52" s="535">
        <v>0</v>
      </c>
      <c r="G52" s="535">
        <v>0</v>
      </c>
      <c r="H52" s="535">
        <v>0</v>
      </c>
      <c r="I52" s="536">
        <v>0</v>
      </c>
      <c r="J52" s="537">
        <v>0</v>
      </c>
      <c r="K52" s="538">
        <v>0</v>
      </c>
      <c r="L52" s="535">
        <v>0</v>
      </c>
      <c r="M52" s="536">
        <v>0</v>
      </c>
      <c r="N52" s="471">
        <v>0</v>
      </c>
      <c r="O52" s="473">
        <f t="shared" si="0"/>
        <v>4.9839467678065654</v>
      </c>
    </row>
    <row r="53" spans="2:15">
      <c r="B53" s="470">
        <f t="shared" si="1"/>
        <v>1985</v>
      </c>
      <c r="C53" s="533">
        <v>0</v>
      </c>
      <c r="D53" s="534">
        <v>0</v>
      </c>
      <c r="E53" s="535">
        <v>0</v>
      </c>
      <c r="F53" s="535">
        <v>0</v>
      </c>
      <c r="G53" s="535">
        <v>0</v>
      </c>
      <c r="H53" s="535">
        <v>0</v>
      </c>
      <c r="I53" s="536">
        <v>0</v>
      </c>
      <c r="J53" s="537">
        <v>0</v>
      </c>
      <c r="K53" s="538">
        <v>0</v>
      </c>
      <c r="L53" s="535">
        <v>0</v>
      </c>
      <c r="M53" s="536">
        <v>0</v>
      </c>
      <c r="N53" s="471">
        <v>0</v>
      </c>
      <c r="O53" s="473">
        <f t="shared" si="0"/>
        <v>4.9839467678065654</v>
      </c>
    </row>
    <row r="54" spans="2:15">
      <c r="B54" s="470">
        <f t="shared" si="1"/>
        <v>1986</v>
      </c>
      <c r="C54" s="533">
        <v>0</v>
      </c>
      <c r="D54" s="534">
        <v>0</v>
      </c>
      <c r="E54" s="535">
        <v>0</v>
      </c>
      <c r="F54" s="535">
        <v>0</v>
      </c>
      <c r="G54" s="535">
        <v>0</v>
      </c>
      <c r="H54" s="535">
        <v>0</v>
      </c>
      <c r="I54" s="536">
        <v>0</v>
      </c>
      <c r="J54" s="537">
        <v>0</v>
      </c>
      <c r="K54" s="538">
        <v>0</v>
      </c>
      <c r="L54" s="535">
        <v>0</v>
      </c>
      <c r="M54" s="536">
        <v>0</v>
      </c>
      <c r="N54" s="471">
        <v>0</v>
      </c>
      <c r="O54" s="473">
        <f t="shared" si="0"/>
        <v>4.9839467678065654</v>
      </c>
    </row>
    <row r="55" spans="2:15">
      <c r="B55" s="470">
        <f t="shared" si="1"/>
        <v>1987</v>
      </c>
      <c r="C55" s="533">
        <v>0</v>
      </c>
      <c r="D55" s="534">
        <v>0</v>
      </c>
      <c r="E55" s="535">
        <v>0</v>
      </c>
      <c r="F55" s="535">
        <v>0</v>
      </c>
      <c r="G55" s="535">
        <v>0</v>
      </c>
      <c r="H55" s="535">
        <v>0</v>
      </c>
      <c r="I55" s="536">
        <v>0</v>
      </c>
      <c r="J55" s="537">
        <v>0</v>
      </c>
      <c r="K55" s="538">
        <v>0</v>
      </c>
      <c r="L55" s="535">
        <v>0</v>
      </c>
      <c r="M55" s="536">
        <v>0</v>
      </c>
      <c r="N55" s="471">
        <v>0</v>
      </c>
      <c r="O55" s="473">
        <f t="shared" si="0"/>
        <v>4.9839467678065654</v>
      </c>
    </row>
    <row r="56" spans="2:15">
      <c r="B56" s="470">
        <f t="shared" si="1"/>
        <v>1988</v>
      </c>
      <c r="C56" s="533">
        <v>0</v>
      </c>
      <c r="D56" s="534">
        <v>0</v>
      </c>
      <c r="E56" s="535">
        <v>0</v>
      </c>
      <c r="F56" s="535">
        <v>0</v>
      </c>
      <c r="G56" s="535">
        <v>0</v>
      </c>
      <c r="H56" s="535">
        <v>0</v>
      </c>
      <c r="I56" s="536">
        <v>0</v>
      </c>
      <c r="J56" s="537">
        <v>0</v>
      </c>
      <c r="K56" s="538">
        <v>0</v>
      </c>
      <c r="L56" s="535">
        <v>0</v>
      </c>
      <c r="M56" s="536">
        <v>0</v>
      </c>
      <c r="N56" s="471">
        <v>0</v>
      </c>
      <c r="O56" s="473">
        <f t="shared" si="0"/>
        <v>4.9839467678065654</v>
      </c>
    </row>
    <row r="57" spans="2:15">
      <c r="B57" s="470">
        <f t="shared" si="1"/>
        <v>1989</v>
      </c>
      <c r="C57" s="533">
        <v>0</v>
      </c>
      <c r="D57" s="534">
        <v>0</v>
      </c>
      <c r="E57" s="535">
        <v>0</v>
      </c>
      <c r="F57" s="535">
        <v>0</v>
      </c>
      <c r="G57" s="535">
        <v>0</v>
      </c>
      <c r="H57" s="535">
        <v>0</v>
      </c>
      <c r="I57" s="536">
        <v>0</v>
      </c>
      <c r="J57" s="537">
        <v>0</v>
      </c>
      <c r="K57" s="538">
        <v>0</v>
      </c>
      <c r="L57" s="535">
        <v>0</v>
      </c>
      <c r="M57" s="536">
        <v>0</v>
      </c>
      <c r="N57" s="471">
        <v>0</v>
      </c>
      <c r="O57" s="473">
        <f t="shared" si="0"/>
        <v>4.9839467678065654</v>
      </c>
    </row>
    <row r="58" spans="2:15">
      <c r="B58" s="470">
        <f t="shared" si="1"/>
        <v>1990</v>
      </c>
      <c r="C58" s="533">
        <v>0</v>
      </c>
      <c r="D58" s="534">
        <v>0</v>
      </c>
      <c r="E58" s="535">
        <v>0</v>
      </c>
      <c r="F58" s="535">
        <v>0</v>
      </c>
      <c r="G58" s="535">
        <v>0</v>
      </c>
      <c r="H58" s="535">
        <v>0</v>
      </c>
      <c r="I58" s="536">
        <v>0</v>
      </c>
      <c r="J58" s="537">
        <v>0</v>
      </c>
      <c r="K58" s="538">
        <v>0</v>
      </c>
      <c r="L58" s="535">
        <v>0</v>
      </c>
      <c r="M58" s="536">
        <v>0</v>
      </c>
      <c r="N58" s="471">
        <v>0</v>
      </c>
      <c r="O58" s="473">
        <f t="shared" si="0"/>
        <v>4.9839467678065654</v>
      </c>
    </row>
    <row r="59" spans="2:15">
      <c r="B59" s="470">
        <f t="shared" si="1"/>
        <v>1991</v>
      </c>
      <c r="C59" s="533">
        <v>0</v>
      </c>
      <c r="D59" s="534">
        <v>0</v>
      </c>
      <c r="E59" s="535">
        <v>0</v>
      </c>
      <c r="F59" s="535">
        <v>0</v>
      </c>
      <c r="G59" s="535">
        <v>0</v>
      </c>
      <c r="H59" s="535">
        <v>0</v>
      </c>
      <c r="I59" s="536">
        <v>0</v>
      </c>
      <c r="J59" s="537">
        <v>0</v>
      </c>
      <c r="K59" s="538">
        <v>0</v>
      </c>
      <c r="L59" s="535">
        <v>0</v>
      </c>
      <c r="M59" s="536">
        <v>0</v>
      </c>
      <c r="N59" s="471">
        <v>0</v>
      </c>
      <c r="O59" s="473">
        <f t="shared" si="0"/>
        <v>4.9839467678065654</v>
      </c>
    </row>
    <row r="60" spans="2:15">
      <c r="B60" s="470">
        <f t="shared" si="1"/>
        <v>1992</v>
      </c>
      <c r="C60" s="533">
        <v>0</v>
      </c>
      <c r="D60" s="534">
        <v>0</v>
      </c>
      <c r="E60" s="535">
        <v>0</v>
      </c>
      <c r="F60" s="535">
        <v>0</v>
      </c>
      <c r="G60" s="535">
        <v>0</v>
      </c>
      <c r="H60" s="535">
        <v>0</v>
      </c>
      <c r="I60" s="536">
        <v>0</v>
      </c>
      <c r="J60" s="537">
        <v>0</v>
      </c>
      <c r="K60" s="538">
        <v>0</v>
      </c>
      <c r="L60" s="535">
        <v>0</v>
      </c>
      <c r="M60" s="536">
        <v>0</v>
      </c>
      <c r="N60" s="471">
        <v>0</v>
      </c>
      <c r="O60" s="473">
        <f t="shared" si="0"/>
        <v>4.9839467678065654</v>
      </c>
    </row>
    <row r="61" spans="2:15">
      <c r="B61" s="470">
        <f t="shared" si="1"/>
        <v>1993</v>
      </c>
      <c r="C61" s="533">
        <v>0</v>
      </c>
      <c r="D61" s="534">
        <v>0</v>
      </c>
      <c r="E61" s="535">
        <v>0</v>
      </c>
      <c r="F61" s="535">
        <v>0</v>
      </c>
      <c r="G61" s="535">
        <v>0</v>
      </c>
      <c r="H61" s="535">
        <v>0</v>
      </c>
      <c r="I61" s="536">
        <v>0</v>
      </c>
      <c r="J61" s="537">
        <v>0</v>
      </c>
      <c r="K61" s="538">
        <v>0</v>
      </c>
      <c r="L61" s="535">
        <v>0</v>
      </c>
      <c r="M61" s="536">
        <v>0</v>
      </c>
      <c r="N61" s="471">
        <v>0</v>
      </c>
      <c r="O61" s="473">
        <f t="shared" si="0"/>
        <v>4.9839467678065654</v>
      </c>
    </row>
    <row r="62" spans="2:15">
      <c r="B62" s="470">
        <f t="shared" si="1"/>
        <v>1994</v>
      </c>
      <c r="C62" s="533">
        <v>0</v>
      </c>
      <c r="D62" s="534">
        <v>0</v>
      </c>
      <c r="E62" s="535">
        <v>0</v>
      </c>
      <c r="F62" s="535">
        <v>0</v>
      </c>
      <c r="G62" s="535">
        <v>0</v>
      </c>
      <c r="H62" s="535">
        <v>0</v>
      </c>
      <c r="I62" s="536">
        <v>0</v>
      </c>
      <c r="J62" s="537">
        <v>0</v>
      </c>
      <c r="K62" s="538">
        <v>0</v>
      </c>
      <c r="L62" s="535">
        <v>0</v>
      </c>
      <c r="M62" s="536">
        <v>0</v>
      </c>
      <c r="N62" s="471">
        <v>0</v>
      </c>
      <c r="O62" s="473">
        <f t="shared" si="0"/>
        <v>4.9839467678065654</v>
      </c>
    </row>
    <row r="63" spans="2:15">
      <c r="B63" s="470">
        <f t="shared" si="1"/>
        <v>1995</v>
      </c>
      <c r="C63" s="533">
        <v>0</v>
      </c>
      <c r="D63" s="534">
        <v>0</v>
      </c>
      <c r="E63" s="535">
        <v>0</v>
      </c>
      <c r="F63" s="535">
        <v>0</v>
      </c>
      <c r="G63" s="535">
        <v>0</v>
      </c>
      <c r="H63" s="535">
        <v>0</v>
      </c>
      <c r="I63" s="536">
        <v>0</v>
      </c>
      <c r="J63" s="537">
        <v>0</v>
      </c>
      <c r="K63" s="538">
        <v>0</v>
      </c>
      <c r="L63" s="535">
        <v>0</v>
      </c>
      <c r="M63" s="536">
        <v>0</v>
      </c>
      <c r="N63" s="471">
        <v>0</v>
      </c>
      <c r="O63" s="473">
        <f t="shared" si="0"/>
        <v>4.9839467678065654</v>
      </c>
    </row>
    <row r="64" spans="2:15">
      <c r="B64" s="470">
        <f t="shared" si="1"/>
        <v>1996</v>
      </c>
      <c r="C64" s="533">
        <v>0</v>
      </c>
      <c r="D64" s="534">
        <v>0</v>
      </c>
      <c r="E64" s="535">
        <v>0</v>
      </c>
      <c r="F64" s="535">
        <v>0</v>
      </c>
      <c r="G64" s="535">
        <v>0</v>
      </c>
      <c r="H64" s="535">
        <v>0</v>
      </c>
      <c r="I64" s="536">
        <v>0</v>
      </c>
      <c r="J64" s="537">
        <v>0</v>
      </c>
      <c r="K64" s="538">
        <v>0</v>
      </c>
      <c r="L64" s="535">
        <v>0</v>
      </c>
      <c r="M64" s="536">
        <v>0</v>
      </c>
      <c r="N64" s="471">
        <v>0</v>
      </c>
      <c r="O64" s="473">
        <f t="shared" si="0"/>
        <v>4.9839467678065654</v>
      </c>
    </row>
    <row r="65" spans="2:15">
      <c r="B65" s="470">
        <f t="shared" si="1"/>
        <v>1997</v>
      </c>
      <c r="C65" s="533">
        <v>0</v>
      </c>
      <c r="D65" s="534">
        <v>0</v>
      </c>
      <c r="E65" s="535">
        <v>0</v>
      </c>
      <c r="F65" s="535">
        <v>0</v>
      </c>
      <c r="G65" s="535">
        <v>0</v>
      </c>
      <c r="H65" s="535">
        <v>0</v>
      </c>
      <c r="I65" s="536">
        <v>0</v>
      </c>
      <c r="J65" s="537">
        <v>0</v>
      </c>
      <c r="K65" s="538">
        <v>0</v>
      </c>
      <c r="L65" s="535">
        <v>0</v>
      </c>
      <c r="M65" s="536">
        <v>0</v>
      </c>
      <c r="N65" s="471">
        <v>0</v>
      </c>
      <c r="O65" s="473">
        <f t="shared" si="0"/>
        <v>4.9839467678065654</v>
      </c>
    </row>
    <row r="66" spans="2:15">
      <c r="B66" s="470">
        <f t="shared" si="1"/>
        <v>1998</v>
      </c>
      <c r="C66" s="533">
        <v>0</v>
      </c>
      <c r="D66" s="534">
        <v>0</v>
      </c>
      <c r="E66" s="535">
        <v>0</v>
      </c>
      <c r="F66" s="535">
        <v>0</v>
      </c>
      <c r="G66" s="535">
        <v>0</v>
      </c>
      <c r="H66" s="535">
        <v>0</v>
      </c>
      <c r="I66" s="536">
        <v>0</v>
      </c>
      <c r="J66" s="537">
        <v>0</v>
      </c>
      <c r="K66" s="538">
        <v>0</v>
      </c>
      <c r="L66" s="535">
        <v>0</v>
      </c>
      <c r="M66" s="536">
        <v>0</v>
      </c>
      <c r="N66" s="471">
        <v>0</v>
      </c>
      <c r="O66" s="473">
        <f t="shared" si="0"/>
        <v>4.9839467678065654</v>
      </c>
    </row>
    <row r="67" spans="2:15">
      <c r="B67" s="470">
        <f t="shared" si="1"/>
        <v>1999</v>
      </c>
      <c r="C67" s="533">
        <v>0</v>
      </c>
      <c r="D67" s="534">
        <v>0</v>
      </c>
      <c r="E67" s="535">
        <v>0</v>
      </c>
      <c r="F67" s="535">
        <v>0</v>
      </c>
      <c r="G67" s="535">
        <v>0</v>
      </c>
      <c r="H67" s="535">
        <v>0</v>
      </c>
      <c r="I67" s="536">
        <v>0</v>
      </c>
      <c r="J67" s="537">
        <v>0</v>
      </c>
      <c r="K67" s="538">
        <v>0</v>
      </c>
      <c r="L67" s="535">
        <v>0</v>
      </c>
      <c r="M67" s="536">
        <v>0</v>
      </c>
      <c r="N67" s="471">
        <v>0</v>
      </c>
      <c r="O67" s="473">
        <f t="shared" si="0"/>
        <v>4.9839467678065654</v>
      </c>
    </row>
    <row r="68" spans="2:15">
      <c r="B68" s="470">
        <f t="shared" si="1"/>
        <v>2000</v>
      </c>
      <c r="C68" s="533">
        <v>0</v>
      </c>
      <c r="D68" s="534">
        <v>0</v>
      </c>
      <c r="E68" s="535">
        <v>0</v>
      </c>
      <c r="F68" s="535">
        <v>0</v>
      </c>
      <c r="G68" s="535">
        <v>0</v>
      </c>
      <c r="H68" s="535">
        <v>0</v>
      </c>
      <c r="I68" s="536">
        <v>0</v>
      </c>
      <c r="J68" s="537">
        <v>0</v>
      </c>
      <c r="K68" s="538">
        <v>0</v>
      </c>
      <c r="L68" s="535">
        <v>0</v>
      </c>
      <c r="M68" s="536">
        <v>0</v>
      </c>
      <c r="N68" s="471">
        <v>0</v>
      </c>
      <c r="O68" s="473">
        <f t="shared" si="0"/>
        <v>4.9839467678065654</v>
      </c>
    </row>
    <row r="69" spans="2:15">
      <c r="B69" s="470">
        <f t="shared" si="1"/>
        <v>2001</v>
      </c>
      <c r="C69" s="533">
        <v>0</v>
      </c>
      <c r="D69" s="534">
        <v>0</v>
      </c>
      <c r="E69" s="535">
        <v>0</v>
      </c>
      <c r="F69" s="535">
        <v>0</v>
      </c>
      <c r="G69" s="535">
        <v>0</v>
      </c>
      <c r="H69" s="535">
        <v>0</v>
      </c>
      <c r="I69" s="536">
        <v>0</v>
      </c>
      <c r="J69" s="537">
        <v>0</v>
      </c>
      <c r="K69" s="538">
        <v>0</v>
      </c>
      <c r="L69" s="535">
        <v>0</v>
      </c>
      <c r="M69" s="536">
        <v>0</v>
      </c>
      <c r="N69" s="471">
        <v>0</v>
      </c>
      <c r="O69" s="473">
        <f t="shared" si="0"/>
        <v>4.9839467678065654</v>
      </c>
    </row>
    <row r="70" spans="2:15">
      <c r="B70" s="470">
        <f t="shared" si="1"/>
        <v>2002</v>
      </c>
      <c r="C70" s="533">
        <v>0</v>
      </c>
      <c r="D70" s="534">
        <v>0</v>
      </c>
      <c r="E70" s="535">
        <v>0</v>
      </c>
      <c r="F70" s="535">
        <v>0</v>
      </c>
      <c r="G70" s="535">
        <v>0</v>
      </c>
      <c r="H70" s="535">
        <v>0</v>
      </c>
      <c r="I70" s="536">
        <v>0</v>
      </c>
      <c r="J70" s="537">
        <v>0</v>
      </c>
      <c r="K70" s="538">
        <v>0</v>
      </c>
      <c r="L70" s="535">
        <v>0</v>
      </c>
      <c r="M70" s="536">
        <v>0</v>
      </c>
      <c r="N70" s="471">
        <v>0</v>
      </c>
      <c r="O70" s="473">
        <f t="shared" si="0"/>
        <v>4.9839467678065654</v>
      </c>
    </row>
    <row r="71" spans="2:15">
      <c r="B71" s="470">
        <f t="shared" si="1"/>
        <v>2003</v>
      </c>
      <c r="C71" s="533">
        <v>0</v>
      </c>
      <c r="D71" s="534">
        <v>0</v>
      </c>
      <c r="E71" s="535">
        <v>0</v>
      </c>
      <c r="F71" s="535">
        <v>0</v>
      </c>
      <c r="G71" s="535">
        <v>0</v>
      </c>
      <c r="H71" s="535">
        <v>0</v>
      </c>
      <c r="I71" s="536">
        <v>0</v>
      </c>
      <c r="J71" s="537">
        <v>0</v>
      </c>
      <c r="K71" s="538">
        <v>0</v>
      </c>
      <c r="L71" s="535">
        <v>0</v>
      </c>
      <c r="M71" s="536">
        <v>0</v>
      </c>
      <c r="N71" s="471">
        <v>0</v>
      </c>
      <c r="O71" s="473">
        <f t="shared" si="0"/>
        <v>4.9839467678065654</v>
      </c>
    </row>
    <row r="72" spans="2:15">
      <c r="B72" s="470">
        <f t="shared" si="1"/>
        <v>2004</v>
      </c>
      <c r="C72" s="533">
        <v>0</v>
      </c>
      <c r="D72" s="534">
        <v>0</v>
      </c>
      <c r="E72" s="535">
        <v>0</v>
      </c>
      <c r="F72" s="535">
        <v>0</v>
      </c>
      <c r="G72" s="535">
        <v>0</v>
      </c>
      <c r="H72" s="535">
        <v>0</v>
      </c>
      <c r="I72" s="536">
        <v>0</v>
      </c>
      <c r="J72" s="537">
        <v>0</v>
      </c>
      <c r="K72" s="538">
        <v>0</v>
      </c>
      <c r="L72" s="535">
        <v>0</v>
      </c>
      <c r="M72" s="536">
        <v>0</v>
      </c>
      <c r="N72" s="471">
        <v>0</v>
      </c>
      <c r="O72" s="473">
        <f t="shared" si="0"/>
        <v>4.9839467678065654</v>
      </c>
    </row>
    <row r="73" spans="2:15">
      <c r="B73" s="470">
        <f t="shared" si="1"/>
        <v>2005</v>
      </c>
      <c r="C73" s="533">
        <v>0</v>
      </c>
      <c r="D73" s="534">
        <v>0</v>
      </c>
      <c r="E73" s="535">
        <v>0</v>
      </c>
      <c r="F73" s="535">
        <v>0</v>
      </c>
      <c r="G73" s="535">
        <v>0</v>
      </c>
      <c r="H73" s="535">
        <v>0</v>
      </c>
      <c r="I73" s="536">
        <v>0</v>
      </c>
      <c r="J73" s="537">
        <v>0</v>
      </c>
      <c r="K73" s="538">
        <v>0</v>
      </c>
      <c r="L73" s="535">
        <v>0</v>
      </c>
      <c r="M73" s="536">
        <v>0</v>
      </c>
      <c r="N73" s="471">
        <v>0</v>
      </c>
      <c r="O73" s="473">
        <f t="shared" si="0"/>
        <v>4.9839467678065654</v>
      </c>
    </row>
    <row r="74" spans="2:15">
      <c r="B74" s="470">
        <f t="shared" si="1"/>
        <v>2006</v>
      </c>
      <c r="C74" s="533">
        <v>0</v>
      </c>
      <c r="D74" s="534">
        <v>0</v>
      </c>
      <c r="E74" s="535">
        <v>0</v>
      </c>
      <c r="F74" s="535">
        <v>0</v>
      </c>
      <c r="G74" s="535">
        <v>0</v>
      </c>
      <c r="H74" s="535">
        <v>0</v>
      </c>
      <c r="I74" s="536">
        <v>0</v>
      </c>
      <c r="J74" s="537">
        <v>0</v>
      </c>
      <c r="K74" s="538">
        <v>0</v>
      </c>
      <c r="L74" s="535">
        <v>0</v>
      </c>
      <c r="M74" s="536">
        <v>0</v>
      </c>
      <c r="N74" s="471">
        <v>0</v>
      </c>
      <c r="O74" s="473">
        <f t="shared" si="0"/>
        <v>4.9839467678065654</v>
      </c>
    </row>
    <row r="75" spans="2:15">
      <c r="B75" s="470">
        <f t="shared" si="1"/>
        <v>2007</v>
      </c>
      <c r="C75" s="533">
        <v>0</v>
      </c>
      <c r="D75" s="534">
        <v>0</v>
      </c>
      <c r="E75" s="535">
        <v>0</v>
      </c>
      <c r="F75" s="535">
        <v>0</v>
      </c>
      <c r="G75" s="535">
        <v>0</v>
      </c>
      <c r="H75" s="535">
        <v>0</v>
      </c>
      <c r="I75" s="536">
        <v>0</v>
      </c>
      <c r="J75" s="537">
        <v>0</v>
      </c>
      <c r="K75" s="538">
        <v>0</v>
      </c>
      <c r="L75" s="535">
        <v>0</v>
      </c>
      <c r="M75" s="536">
        <v>0</v>
      </c>
      <c r="N75" s="471">
        <v>0</v>
      </c>
      <c r="O75" s="473">
        <f t="shared" si="0"/>
        <v>4.9839467678065654</v>
      </c>
    </row>
    <row r="76" spans="2:15">
      <c r="B76" s="470">
        <f t="shared" si="1"/>
        <v>2008</v>
      </c>
      <c r="C76" s="533">
        <v>0</v>
      </c>
      <c r="D76" s="534">
        <v>0</v>
      </c>
      <c r="E76" s="535">
        <v>0</v>
      </c>
      <c r="F76" s="535">
        <v>0</v>
      </c>
      <c r="G76" s="535">
        <v>0</v>
      </c>
      <c r="H76" s="535">
        <v>0</v>
      </c>
      <c r="I76" s="536">
        <v>0</v>
      </c>
      <c r="J76" s="537">
        <v>0</v>
      </c>
      <c r="K76" s="538">
        <v>0</v>
      </c>
      <c r="L76" s="535">
        <v>0</v>
      </c>
      <c r="M76" s="536">
        <v>0</v>
      </c>
      <c r="N76" s="471">
        <v>0</v>
      </c>
      <c r="O76" s="473">
        <f t="shared" si="0"/>
        <v>4.9839467678065654</v>
      </c>
    </row>
    <row r="77" spans="2:15">
      <c r="B77" s="470">
        <f t="shared" si="1"/>
        <v>2009</v>
      </c>
      <c r="C77" s="533">
        <v>0</v>
      </c>
      <c r="D77" s="534">
        <v>0</v>
      </c>
      <c r="E77" s="535">
        <v>0</v>
      </c>
      <c r="F77" s="535">
        <v>0</v>
      </c>
      <c r="G77" s="535">
        <v>0</v>
      </c>
      <c r="H77" s="535">
        <v>0</v>
      </c>
      <c r="I77" s="536">
        <v>0</v>
      </c>
      <c r="J77" s="537">
        <v>0</v>
      </c>
      <c r="K77" s="538">
        <v>0</v>
      </c>
      <c r="L77" s="535">
        <v>0</v>
      </c>
      <c r="M77" s="536">
        <v>0</v>
      </c>
      <c r="N77" s="471">
        <v>0</v>
      </c>
      <c r="O77" s="473">
        <f t="shared" si="0"/>
        <v>4.9839467678065654</v>
      </c>
    </row>
    <row r="78" spans="2:15">
      <c r="B78" s="470">
        <f t="shared" si="1"/>
        <v>2010</v>
      </c>
      <c r="C78" s="533">
        <v>0</v>
      </c>
      <c r="D78" s="534">
        <v>0</v>
      </c>
      <c r="E78" s="535">
        <v>0</v>
      </c>
      <c r="F78" s="535">
        <v>0</v>
      </c>
      <c r="G78" s="535">
        <v>0</v>
      </c>
      <c r="H78" s="535">
        <v>0</v>
      </c>
      <c r="I78" s="536">
        <v>0</v>
      </c>
      <c r="J78" s="537">
        <v>0</v>
      </c>
      <c r="K78" s="538">
        <v>0</v>
      </c>
      <c r="L78" s="535">
        <v>0</v>
      </c>
      <c r="M78" s="536">
        <v>0</v>
      </c>
      <c r="N78" s="471">
        <v>0</v>
      </c>
      <c r="O78" s="473">
        <f t="shared" si="0"/>
        <v>4.9839467678065654</v>
      </c>
    </row>
    <row r="79" spans="2:15">
      <c r="B79" s="470">
        <f t="shared" si="1"/>
        <v>2011</v>
      </c>
      <c r="C79" s="533">
        <v>0</v>
      </c>
      <c r="D79" s="534">
        <v>0</v>
      </c>
      <c r="E79" s="535">
        <v>0</v>
      </c>
      <c r="F79" s="535">
        <v>0</v>
      </c>
      <c r="G79" s="535">
        <v>0</v>
      </c>
      <c r="H79" s="535">
        <v>0</v>
      </c>
      <c r="I79" s="536">
        <v>0</v>
      </c>
      <c r="J79" s="537">
        <v>0</v>
      </c>
      <c r="K79" s="538">
        <v>0</v>
      </c>
      <c r="L79" s="535">
        <v>0</v>
      </c>
      <c r="M79" s="536">
        <v>0</v>
      </c>
      <c r="N79" s="471">
        <v>0</v>
      </c>
      <c r="O79" s="473">
        <f t="shared" si="0"/>
        <v>4.9839467678065654</v>
      </c>
    </row>
    <row r="80" spans="2:15">
      <c r="B80" s="470">
        <f t="shared" si="1"/>
        <v>2012</v>
      </c>
      <c r="C80" s="533">
        <v>0</v>
      </c>
      <c r="D80" s="534">
        <v>0</v>
      </c>
      <c r="E80" s="535">
        <v>0</v>
      </c>
      <c r="F80" s="535">
        <v>0</v>
      </c>
      <c r="G80" s="535">
        <v>0</v>
      </c>
      <c r="H80" s="535">
        <v>0</v>
      </c>
      <c r="I80" s="536">
        <v>0</v>
      </c>
      <c r="J80" s="537">
        <v>0</v>
      </c>
      <c r="K80" s="538">
        <v>0</v>
      </c>
      <c r="L80" s="535">
        <v>0</v>
      </c>
      <c r="M80" s="536">
        <v>0</v>
      </c>
      <c r="N80" s="471">
        <v>0</v>
      </c>
      <c r="O80" s="473">
        <f t="shared" si="0"/>
        <v>4.9839467678065654</v>
      </c>
    </row>
    <row r="81" spans="2:15">
      <c r="B81" s="470">
        <f t="shared" si="1"/>
        <v>2013</v>
      </c>
      <c r="C81" s="533">
        <v>0</v>
      </c>
      <c r="D81" s="534">
        <v>0</v>
      </c>
      <c r="E81" s="535">
        <v>0</v>
      </c>
      <c r="F81" s="535">
        <v>0</v>
      </c>
      <c r="G81" s="535">
        <v>0</v>
      </c>
      <c r="H81" s="535">
        <v>0</v>
      </c>
      <c r="I81" s="536">
        <v>0</v>
      </c>
      <c r="J81" s="537">
        <v>0</v>
      </c>
      <c r="K81" s="538">
        <v>0</v>
      </c>
      <c r="L81" s="535">
        <v>0</v>
      </c>
      <c r="M81" s="536">
        <v>0</v>
      </c>
      <c r="N81" s="471">
        <v>0</v>
      </c>
      <c r="O81" s="473">
        <f t="shared" si="0"/>
        <v>4.9839467678065654</v>
      </c>
    </row>
    <row r="82" spans="2:15">
      <c r="B82" s="470">
        <f t="shared" si="1"/>
        <v>2014</v>
      </c>
      <c r="C82" s="533">
        <v>0</v>
      </c>
      <c r="D82" s="534">
        <v>0</v>
      </c>
      <c r="E82" s="535">
        <v>0</v>
      </c>
      <c r="F82" s="535">
        <v>0</v>
      </c>
      <c r="G82" s="535">
        <v>0</v>
      </c>
      <c r="H82" s="535">
        <v>0</v>
      </c>
      <c r="I82" s="536">
        <v>0</v>
      </c>
      <c r="J82" s="537">
        <v>0</v>
      </c>
      <c r="K82" s="538">
        <v>0</v>
      </c>
      <c r="L82" s="535">
        <v>0</v>
      </c>
      <c r="M82" s="536">
        <v>0</v>
      </c>
      <c r="N82" s="471">
        <v>0</v>
      </c>
      <c r="O82" s="473">
        <f t="shared" ref="O82:O98" si="2">O81+N82</f>
        <v>4.9839467678065654</v>
      </c>
    </row>
    <row r="83" spans="2:15">
      <c r="B83" s="470">
        <f t="shared" si="1"/>
        <v>2015</v>
      </c>
      <c r="C83" s="533">
        <v>0</v>
      </c>
      <c r="D83" s="534">
        <v>0</v>
      </c>
      <c r="E83" s="535">
        <v>0</v>
      </c>
      <c r="F83" s="535">
        <v>0</v>
      </c>
      <c r="G83" s="535">
        <v>0</v>
      </c>
      <c r="H83" s="535">
        <v>0</v>
      </c>
      <c r="I83" s="536">
        <v>0</v>
      </c>
      <c r="J83" s="537">
        <v>0</v>
      </c>
      <c r="K83" s="538">
        <v>0</v>
      </c>
      <c r="L83" s="535">
        <v>0</v>
      </c>
      <c r="M83" s="536">
        <v>0</v>
      </c>
      <c r="N83" s="471">
        <v>0</v>
      </c>
      <c r="O83" s="473">
        <f t="shared" si="2"/>
        <v>4.9839467678065654</v>
      </c>
    </row>
    <row r="84" spans="2:15">
      <c r="B84" s="470">
        <f t="shared" ref="B84:B98" si="3">B83+1</f>
        <v>2016</v>
      </c>
      <c r="C84" s="533">
        <v>0</v>
      </c>
      <c r="D84" s="534">
        <v>0</v>
      </c>
      <c r="E84" s="535">
        <v>0</v>
      </c>
      <c r="F84" s="535">
        <v>0</v>
      </c>
      <c r="G84" s="535">
        <v>0</v>
      </c>
      <c r="H84" s="535">
        <v>0</v>
      </c>
      <c r="I84" s="536">
        <v>0</v>
      </c>
      <c r="J84" s="537">
        <v>0</v>
      </c>
      <c r="K84" s="538">
        <v>0</v>
      </c>
      <c r="L84" s="535">
        <v>0</v>
      </c>
      <c r="M84" s="536">
        <v>0</v>
      </c>
      <c r="N84" s="471">
        <v>0</v>
      </c>
      <c r="O84" s="473">
        <f t="shared" si="2"/>
        <v>4.9839467678065654</v>
      </c>
    </row>
    <row r="85" spans="2:15">
      <c r="B85" s="470">
        <f t="shared" si="3"/>
        <v>2017</v>
      </c>
      <c r="C85" s="533">
        <v>0</v>
      </c>
      <c r="D85" s="534">
        <v>0</v>
      </c>
      <c r="E85" s="535">
        <v>0</v>
      </c>
      <c r="F85" s="535">
        <v>0</v>
      </c>
      <c r="G85" s="535">
        <v>0</v>
      </c>
      <c r="H85" s="535">
        <v>0</v>
      </c>
      <c r="I85" s="536">
        <v>0</v>
      </c>
      <c r="J85" s="537">
        <v>0</v>
      </c>
      <c r="K85" s="538">
        <v>0</v>
      </c>
      <c r="L85" s="535">
        <v>0</v>
      </c>
      <c r="M85" s="536">
        <v>0</v>
      </c>
      <c r="N85" s="471">
        <v>0</v>
      </c>
      <c r="O85" s="473">
        <f t="shared" si="2"/>
        <v>4.9839467678065654</v>
      </c>
    </row>
    <row r="86" spans="2:15">
      <c r="B86" s="470">
        <f t="shared" si="3"/>
        <v>2018</v>
      </c>
      <c r="C86" s="533">
        <v>0</v>
      </c>
      <c r="D86" s="534">
        <v>0</v>
      </c>
      <c r="E86" s="535">
        <v>0</v>
      </c>
      <c r="F86" s="535">
        <v>0</v>
      </c>
      <c r="G86" s="535">
        <v>0</v>
      </c>
      <c r="H86" s="535">
        <v>0</v>
      </c>
      <c r="I86" s="536">
        <v>0</v>
      </c>
      <c r="J86" s="537">
        <v>0</v>
      </c>
      <c r="K86" s="538">
        <v>0</v>
      </c>
      <c r="L86" s="535">
        <v>0</v>
      </c>
      <c r="M86" s="536">
        <v>0</v>
      </c>
      <c r="N86" s="471">
        <v>0</v>
      </c>
      <c r="O86" s="473">
        <f t="shared" si="2"/>
        <v>4.9839467678065654</v>
      </c>
    </row>
    <row r="87" spans="2:15">
      <c r="B87" s="470">
        <f t="shared" si="3"/>
        <v>2019</v>
      </c>
      <c r="C87" s="533">
        <v>0</v>
      </c>
      <c r="D87" s="534">
        <v>0</v>
      </c>
      <c r="E87" s="535">
        <v>0</v>
      </c>
      <c r="F87" s="535">
        <v>0</v>
      </c>
      <c r="G87" s="535">
        <v>0</v>
      </c>
      <c r="H87" s="535">
        <v>0</v>
      </c>
      <c r="I87" s="536">
        <v>0</v>
      </c>
      <c r="J87" s="537">
        <v>0</v>
      </c>
      <c r="K87" s="538">
        <v>0</v>
      </c>
      <c r="L87" s="535">
        <v>0</v>
      </c>
      <c r="M87" s="536">
        <v>0</v>
      </c>
      <c r="N87" s="471">
        <v>0</v>
      </c>
      <c r="O87" s="473">
        <f t="shared" si="2"/>
        <v>4.9839467678065654</v>
      </c>
    </row>
    <row r="88" spans="2:15">
      <c r="B88" s="470">
        <f t="shared" si="3"/>
        <v>2020</v>
      </c>
      <c r="C88" s="533">
        <v>0</v>
      </c>
      <c r="D88" s="534">
        <v>0</v>
      </c>
      <c r="E88" s="535">
        <v>0</v>
      </c>
      <c r="F88" s="535">
        <v>0</v>
      </c>
      <c r="G88" s="535">
        <v>0</v>
      </c>
      <c r="H88" s="535">
        <v>0</v>
      </c>
      <c r="I88" s="536">
        <v>0</v>
      </c>
      <c r="J88" s="537">
        <v>0</v>
      </c>
      <c r="K88" s="538">
        <v>0</v>
      </c>
      <c r="L88" s="535">
        <v>0</v>
      </c>
      <c r="M88" s="536">
        <v>0</v>
      </c>
      <c r="N88" s="471">
        <v>0</v>
      </c>
      <c r="O88" s="473">
        <f t="shared" si="2"/>
        <v>4.9839467678065654</v>
      </c>
    </row>
    <row r="89" spans="2:15">
      <c r="B89" s="470">
        <f t="shared" si="3"/>
        <v>2021</v>
      </c>
      <c r="C89" s="533">
        <v>0</v>
      </c>
      <c r="D89" s="534">
        <v>0</v>
      </c>
      <c r="E89" s="535">
        <v>0</v>
      </c>
      <c r="F89" s="535">
        <v>0</v>
      </c>
      <c r="G89" s="535">
        <v>0</v>
      </c>
      <c r="H89" s="535">
        <v>0</v>
      </c>
      <c r="I89" s="536">
        <v>0</v>
      </c>
      <c r="J89" s="537">
        <v>0</v>
      </c>
      <c r="K89" s="538">
        <v>0</v>
      </c>
      <c r="L89" s="535">
        <v>0</v>
      </c>
      <c r="M89" s="536">
        <v>0</v>
      </c>
      <c r="N89" s="471">
        <v>0</v>
      </c>
      <c r="O89" s="473">
        <f t="shared" si="2"/>
        <v>4.9839467678065654</v>
      </c>
    </row>
    <row r="90" spans="2:15">
      <c r="B90" s="470">
        <f t="shared" si="3"/>
        <v>2022</v>
      </c>
      <c r="C90" s="533">
        <v>0</v>
      </c>
      <c r="D90" s="534">
        <v>0</v>
      </c>
      <c r="E90" s="535">
        <v>0</v>
      </c>
      <c r="F90" s="535">
        <v>0</v>
      </c>
      <c r="G90" s="535">
        <v>0</v>
      </c>
      <c r="H90" s="535">
        <v>0</v>
      </c>
      <c r="I90" s="536">
        <v>0</v>
      </c>
      <c r="J90" s="537">
        <v>0</v>
      </c>
      <c r="K90" s="538">
        <v>0</v>
      </c>
      <c r="L90" s="535">
        <v>0</v>
      </c>
      <c r="M90" s="536">
        <v>0</v>
      </c>
      <c r="N90" s="471">
        <v>0</v>
      </c>
      <c r="O90" s="473">
        <f t="shared" si="2"/>
        <v>4.9839467678065654</v>
      </c>
    </row>
    <row r="91" spans="2:15">
      <c r="B91" s="470">
        <f t="shared" si="3"/>
        <v>2023</v>
      </c>
      <c r="C91" s="533">
        <v>0</v>
      </c>
      <c r="D91" s="534">
        <v>0</v>
      </c>
      <c r="E91" s="535">
        <v>0</v>
      </c>
      <c r="F91" s="535">
        <v>0</v>
      </c>
      <c r="G91" s="535">
        <v>0</v>
      </c>
      <c r="H91" s="535">
        <v>0</v>
      </c>
      <c r="I91" s="536">
        <v>0</v>
      </c>
      <c r="J91" s="537">
        <v>0</v>
      </c>
      <c r="K91" s="538">
        <v>0</v>
      </c>
      <c r="L91" s="535">
        <v>0</v>
      </c>
      <c r="M91" s="536">
        <v>0</v>
      </c>
      <c r="N91" s="471">
        <v>0</v>
      </c>
      <c r="O91" s="473">
        <f t="shared" si="2"/>
        <v>4.9839467678065654</v>
      </c>
    </row>
    <row r="92" spans="2:15">
      <c r="B92" s="470">
        <f t="shared" si="3"/>
        <v>2024</v>
      </c>
      <c r="C92" s="533">
        <v>0</v>
      </c>
      <c r="D92" s="534">
        <v>0</v>
      </c>
      <c r="E92" s="535">
        <v>0</v>
      </c>
      <c r="F92" s="535">
        <v>0</v>
      </c>
      <c r="G92" s="535">
        <v>0</v>
      </c>
      <c r="H92" s="535">
        <v>0</v>
      </c>
      <c r="I92" s="536">
        <v>0</v>
      </c>
      <c r="J92" s="537">
        <v>0</v>
      </c>
      <c r="K92" s="538">
        <v>0</v>
      </c>
      <c r="L92" s="535">
        <v>0</v>
      </c>
      <c r="M92" s="536">
        <v>0</v>
      </c>
      <c r="N92" s="471">
        <v>0</v>
      </c>
      <c r="O92" s="473">
        <f t="shared" si="2"/>
        <v>4.9839467678065654</v>
      </c>
    </row>
    <row r="93" spans="2:15">
      <c r="B93" s="470">
        <f t="shared" si="3"/>
        <v>2025</v>
      </c>
      <c r="C93" s="533">
        <v>0</v>
      </c>
      <c r="D93" s="534">
        <v>0</v>
      </c>
      <c r="E93" s="535">
        <v>0</v>
      </c>
      <c r="F93" s="535">
        <v>0</v>
      </c>
      <c r="G93" s="535">
        <v>0</v>
      </c>
      <c r="H93" s="535">
        <v>0</v>
      </c>
      <c r="I93" s="536">
        <v>0</v>
      </c>
      <c r="J93" s="537">
        <v>0</v>
      </c>
      <c r="K93" s="538">
        <v>0</v>
      </c>
      <c r="L93" s="535">
        <v>0</v>
      </c>
      <c r="M93" s="536">
        <v>0</v>
      </c>
      <c r="N93" s="471">
        <v>0</v>
      </c>
      <c r="O93" s="473">
        <f t="shared" si="2"/>
        <v>4.9839467678065654</v>
      </c>
    </row>
    <row r="94" spans="2:15">
      <c r="B94" s="470">
        <f t="shared" si="3"/>
        <v>2026</v>
      </c>
      <c r="C94" s="533">
        <v>0</v>
      </c>
      <c r="D94" s="534">
        <v>0</v>
      </c>
      <c r="E94" s="535">
        <v>0</v>
      </c>
      <c r="F94" s="535">
        <v>0</v>
      </c>
      <c r="G94" s="535">
        <v>0</v>
      </c>
      <c r="H94" s="535">
        <v>0</v>
      </c>
      <c r="I94" s="536">
        <v>0</v>
      </c>
      <c r="J94" s="537">
        <v>0</v>
      </c>
      <c r="K94" s="538">
        <v>0</v>
      </c>
      <c r="L94" s="535">
        <v>0</v>
      </c>
      <c r="M94" s="536">
        <v>0</v>
      </c>
      <c r="N94" s="471">
        <v>0</v>
      </c>
      <c r="O94" s="473">
        <f t="shared" si="2"/>
        <v>4.9839467678065654</v>
      </c>
    </row>
    <row r="95" spans="2:15">
      <c r="B95" s="470">
        <f t="shared" si="3"/>
        <v>2027</v>
      </c>
      <c r="C95" s="533">
        <v>0</v>
      </c>
      <c r="D95" s="534">
        <v>0</v>
      </c>
      <c r="E95" s="535">
        <v>0</v>
      </c>
      <c r="F95" s="535">
        <v>0</v>
      </c>
      <c r="G95" s="535">
        <v>0</v>
      </c>
      <c r="H95" s="535">
        <v>0</v>
      </c>
      <c r="I95" s="536">
        <v>0</v>
      </c>
      <c r="J95" s="537">
        <v>0</v>
      </c>
      <c r="K95" s="538">
        <v>0</v>
      </c>
      <c r="L95" s="535">
        <v>0</v>
      </c>
      <c r="M95" s="536">
        <v>0</v>
      </c>
      <c r="N95" s="471">
        <v>0</v>
      </c>
      <c r="O95" s="473">
        <f t="shared" si="2"/>
        <v>4.9839467678065654</v>
      </c>
    </row>
    <row r="96" spans="2:15">
      <c r="B96" s="470">
        <f t="shared" si="3"/>
        <v>2028</v>
      </c>
      <c r="C96" s="533">
        <v>0</v>
      </c>
      <c r="D96" s="534">
        <v>0</v>
      </c>
      <c r="E96" s="535">
        <v>0</v>
      </c>
      <c r="F96" s="535">
        <v>0</v>
      </c>
      <c r="G96" s="535">
        <v>0</v>
      </c>
      <c r="H96" s="535">
        <v>0</v>
      </c>
      <c r="I96" s="536">
        <v>0</v>
      </c>
      <c r="J96" s="537">
        <v>0</v>
      </c>
      <c r="K96" s="538">
        <v>0</v>
      </c>
      <c r="L96" s="535">
        <v>0</v>
      </c>
      <c r="M96" s="536">
        <v>0</v>
      </c>
      <c r="N96" s="471">
        <v>0</v>
      </c>
      <c r="O96" s="473">
        <f t="shared" si="2"/>
        <v>4.9839467678065654</v>
      </c>
    </row>
    <row r="97" spans="2:15">
      <c r="B97" s="470">
        <f t="shared" si="3"/>
        <v>2029</v>
      </c>
      <c r="C97" s="533">
        <v>0</v>
      </c>
      <c r="D97" s="534">
        <v>0</v>
      </c>
      <c r="E97" s="535">
        <v>0</v>
      </c>
      <c r="F97" s="535">
        <v>0</v>
      </c>
      <c r="G97" s="535">
        <v>0</v>
      </c>
      <c r="H97" s="535">
        <v>0</v>
      </c>
      <c r="I97" s="536">
        <v>0</v>
      </c>
      <c r="J97" s="537">
        <v>0</v>
      </c>
      <c r="K97" s="538">
        <v>0</v>
      </c>
      <c r="L97" s="535">
        <v>0</v>
      </c>
      <c r="M97" s="536">
        <v>0</v>
      </c>
      <c r="N97" s="471">
        <v>0</v>
      </c>
      <c r="O97" s="473">
        <f t="shared" si="2"/>
        <v>4.9839467678065654</v>
      </c>
    </row>
    <row r="98" spans="2:15" ht="13.5" thickBot="1">
      <c r="B98" s="479">
        <f t="shared" si="3"/>
        <v>2030</v>
      </c>
      <c r="C98" s="533">
        <v>0</v>
      </c>
      <c r="D98" s="534">
        <v>0</v>
      </c>
      <c r="E98" s="535">
        <v>0</v>
      </c>
      <c r="F98" s="535">
        <v>0</v>
      </c>
      <c r="G98" s="535">
        <v>0</v>
      </c>
      <c r="H98" s="535">
        <v>0</v>
      </c>
      <c r="I98" s="536">
        <v>0</v>
      </c>
      <c r="J98" s="537">
        <v>0</v>
      </c>
      <c r="K98" s="538">
        <v>0</v>
      </c>
      <c r="L98" s="535">
        <v>0</v>
      </c>
      <c r="M98" s="536">
        <v>0</v>
      </c>
      <c r="N98" s="480">
        <v>0</v>
      </c>
      <c r="O98" s="482">
        <f t="shared" si="2"/>
        <v>4.9839467678065654</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864" t="s">
        <v>52</v>
      </c>
      <c r="C2" s="864"/>
      <c r="D2" s="864"/>
      <c r="E2" s="864"/>
      <c r="F2" s="864"/>
      <c r="G2" s="864"/>
      <c r="H2" s="864"/>
    </row>
    <row r="3" spans="1:35" ht="13.5" thickBot="1">
      <c r="B3" s="864"/>
      <c r="C3" s="864"/>
      <c r="D3" s="864"/>
      <c r="E3" s="864"/>
      <c r="F3" s="864"/>
      <c r="G3" s="864"/>
      <c r="H3" s="864"/>
    </row>
    <row r="4" spans="1:35" ht="13.5" thickBot="1">
      <c r="P4" s="847" t="s">
        <v>242</v>
      </c>
      <c r="Q4" s="848"/>
      <c r="R4" s="849" t="s">
        <v>243</v>
      </c>
      <c r="S4" s="850"/>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866" t="s">
        <v>47</v>
      </c>
      <c r="E5" s="867"/>
      <c r="F5" s="867"/>
      <c r="G5" s="856"/>
      <c r="H5" s="867" t="s">
        <v>57</v>
      </c>
      <c r="I5" s="867"/>
      <c r="J5" s="867"/>
      <c r="K5" s="856"/>
      <c r="L5" s="135"/>
      <c r="M5" s="135"/>
      <c r="N5" s="135"/>
      <c r="O5" s="163"/>
      <c r="P5" s="207" t="s">
        <v>116</v>
      </c>
      <c r="Q5" s="208" t="s">
        <v>113</v>
      </c>
      <c r="R5" s="207" t="s">
        <v>116</v>
      </c>
      <c r="S5" s="208" t="s">
        <v>113</v>
      </c>
      <c r="V5" s="305" t="s">
        <v>118</v>
      </c>
      <c r="W5" s="306">
        <v>3</v>
      </c>
      <c r="AF5" s="868" t="s">
        <v>126</v>
      </c>
      <c r="AG5" s="868" t="s">
        <v>129</v>
      </c>
      <c r="AH5" s="868" t="s">
        <v>154</v>
      </c>
      <c r="AI5"/>
    </row>
    <row r="6" spans="1:35" ht="13.5" thickBot="1">
      <c r="B6" s="166"/>
      <c r="C6" s="152"/>
      <c r="D6" s="865" t="s">
        <v>45</v>
      </c>
      <c r="E6" s="865"/>
      <c r="F6" s="865" t="s">
        <v>46</v>
      </c>
      <c r="G6" s="865"/>
      <c r="H6" s="865" t="s">
        <v>45</v>
      </c>
      <c r="I6" s="865"/>
      <c r="J6" s="865" t="s">
        <v>99</v>
      </c>
      <c r="K6" s="865"/>
      <c r="L6" s="135"/>
      <c r="M6" s="135"/>
      <c r="N6" s="135"/>
      <c r="O6" s="203" t="s">
        <v>6</v>
      </c>
      <c r="P6" s="162">
        <v>0.38</v>
      </c>
      <c r="Q6" s="164" t="s">
        <v>234</v>
      </c>
      <c r="R6" s="162">
        <v>0.15</v>
      </c>
      <c r="S6" s="164" t="s">
        <v>244</v>
      </c>
      <c r="W6" s="873" t="s">
        <v>125</v>
      </c>
      <c r="X6" s="875"/>
      <c r="Y6" s="875"/>
      <c r="Z6" s="875"/>
      <c r="AA6" s="875"/>
      <c r="AB6" s="875"/>
      <c r="AC6" s="875"/>
      <c r="AD6" s="875"/>
      <c r="AE6" s="875"/>
      <c r="AF6" s="869"/>
      <c r="AG6" s="869"/>
      <c r="AH6" s="869"/>
      <c r="AI6"/>
    </row>
    <row r="7" spans="1:35" ht="26.25" thickBot="1">
      <c r="B7" s="873" t="s">
        <v>133</v>
      </c>
      <c r="C7" s="874"/>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870"/>
      <c r="AG7" s="870"/>
      <c r="AH7" s="870"/>
      <c r="AI7"/>
    </row>
    <row r="8" spans="1:35" ht="25.5" customHeight="1">
      <c r="B8" s="871"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872"/>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861" t="s">
        <v>264</v>
      </c>
      <c r="P13" s="862"/>
      <c r="Q13" s="862"/>
      <c r="R13" s="862"/>
      <c r="S13" s="863"/>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853" t="s">
        <v>70</v>
      </c>
      <c r="C26" s="853"/>
      <c r="D26" s="853"/>
      <c r="E26" s="853"/>
      <c r="F26" s="853"/>
      <c r="G26" s="853"/>
      <c r="H26" s="853"/>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854"/>
      <c r="C27" s="854"/>
      <c r="D27" s="854"/>
      <c r="E27" s="854"/>
      <c r="F27" s="854"/>
      <c r="G27" s="854"/>
      <c r="H27" s="854"/>
      <c r="O27" s="84"/>
      <c r="P27" s="402"/>
      <c r="Q27" s="84"/>
      <c r="R27" s="84"/>
      <c r="S27" s="84"/>
      <c r="U27" s="171"/>
      <c r="V27" s="173"/>
    </row>
    <row r="28" spans="1:35">
      <c r="B28" s="854"/>
      <c r="C28" s="854"/>
      <c r="D28" s="854"/>
      <c r="E28" s="854"/>
      <c r="F28" s="854"/>
      <c r="G28" s="854"/>
      <c r="H28" s="854"/>
      <c r="O28" s="84"/>
      <c r="P28" s="402"/>
      <c r="Q28" s="84"/>
      <c r="R28" s="84"/>
      <c r="S28" s="84"/>
      <c r="V28" s="173"/>
    </row>
    <row r="29" spans="1:35">
      <c r="B29" s="854"/>
      <c r="C29" s="854"/>
      <c r="D29" s="854"/>
      <c r="E29" s="854"/>
      <c r="F29" s="854"/>
      <c r="G29" s="854"/>
      <c r="H29" s="854"/>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854"/>
      <c r="C30" s="854"/>
      <c r="D30" s="854"/>
      <c r="E30" s="854"/>
      <c r="F30" s="854"/>
      <c r="G30" s="854"/>
      <c r="H30" s="854"/>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855" t="s">
        <v>75</v>
      </c>
      <c r="D38" s="856"/>
      <c r="O38" s="394"/>
      <c r="P38" s="395"/>
      <c r="Q38" s="396"/>
      <c r="R38" s="84"/>
    </row>
    <row r="39" spans="2:18">
      <c r="B39" s="142">
        <v>35</v>
      </c>
      <c r="C39" s="859">
        <f>LN(2)/B39</f>
        <v>1.980420515885558E-2</v>
      </c>
      <c r="D39" s="860"/>
    </row>
    <row r="40" spans="2:18" ht="27">
      <c r="B40" s="364" t="s">
        <v>76</v>
      </c>
      <c r="C40" s="857" t="s">
        <v>77</v>
      </c>
      <c r="D40" s="858"/>
    </row>
    <row r="41" spans="2:18" ht="13.5" thickBot="1">
      <c r="B41" s="143">
        <v>0.05</v>
      </c>
      <c r="C41" s="851">
        <f>LN(2)/B41</f>
        <v>13.862943611198904</v>
      </c>
      <c r="D41" s="852"/>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Amnt_Deposited!C14</f>
        <v>3.9557694527999998</v>
      </c>
      <c r="D19" s="416">
        <f>Dry_Matter_Content!C6</f>
        <v>0.59</v>
      </c>
      <c r="E19" s="283">
        <f>MCF!R18</f>
        <v>0.8</v>
      </c>
      <c r="F19" s="130">
        <f>C19*D19*$K$6*DOCF*E19</f>
        <v>0.35475340452710397</v>
      </c>
      <c r="G19" s="65">
        <f t="shared" ref="G19:G50" si="0">F19*$K$12</f>
        <v>0.35475340452710397</v>
      </c>
      <c r="H19" s="65">
        <f t="shared" ref="H19:H50" si="1">F19*(1-$K$12)</f>
        <v>0</v>
      </c>
      <c r="I19" s="65">
        <f t="shared" ref="I19:I50" si="2">G19+I18*$K$10</f>
        <v>0.35475340452710397</v>
      </c>
      <c r="J19" s="65">
        <f t="shared" ref="J19:J50" si="3">I18*(1-$K$10)+H19</f>
        <v>0</v>
      </c>
      <c r="K19" s="66">
        <f>J19*CH4_fraction*conv</f>
        <v>0</v>
      </c>
      <c r="O19" s="95">
        <f>Amnt_Deposited!B14</f>
        <v>2000</v>
      </c>
      <c r="P19" s="98">
        <f>Amnt_Deposited!C14</f>
        <v>3.9557694527999998</v>
      </c>
      <c r="Q19" s="283">
        <f>MCF!R18</f>
        <v>0.8</v>
      </c>
      <c r="R19" s="130">
        <f t="shared" ref="R19:R50" si="4">P19*$W$6*DOCF*Q19</f>
        <v>0.237346167168</v>
      </c>
      <c r="S19" s="65">
        <f>R19*$W$12</f>
        <v>0.237346167168</v>
      </c>
      <c r="T19" s="65">
        <f>R19*(1-$W$12)</f>
        <v>0</v>
      </c>
      <c r="U19" s="65">
        <f>S19+U18*$W$10</f>
        <v>0.237346167168</v>
      </c>
      <c r="V19" s="65">
        <f>U18*(1-$W$10)+T19</f>
        <v>0</v>
      </c>
      <c r="W19" s="66">
        <f>V19*CH4_fraction*conv</f>
        <v>0</v>
      </c>
    </row>
    <row r="20" spans="2:23">
      <c r="B20" s="96">
        <f>Amnt_Deposited!B15</f>
        <v>2001</v>
      </c>
      <c r="C20" s="99">
        <f>Amnt_Deposited!C15</f>
        <v>4.0711550002200001</v>
      </c>
      <c r="D20" s="418">
        <f>Dry_Matter_Content!C7</f>
        <v>0.59</v>
      </c>
      <c r="E20" s="284">
        <f>MCF!R19</f>
        <v>0.8</v>
      </c>
      <c r="F20" s="67">
        <f t="shared" ref="F20:F50" si="5">C20*D20*$K$6*DOCF*E20</f>
        <v>0.36510118041972961</v>
      </c>
      <c r="G20" s="67">
        <f t="shared" si="0"/>
        <v>0.36510118041972961</v>
      </c>
      <c r="H20" s="67">
        <f t="shared" si="1"/>
        <v>0</v>
      </c>
      <c r="I20" s="67">
        <f t="shared" si="2"/>
        <v>0.6028994988736377</v>
      </c>
      <c r="J20" s="67">
        <f t="shared" si="3"/>
        <v>0.11695508607319585</v>
      </c>
      <c r="K20" s="100">
        <f>J20*CH4_fraction*conv</f>
        <v>7.7970057382130559E-2</v>
      </c>
      <c r="M20" s="393"/>
      <c r="O20" s="96">
        <f>Amnt_Deposited!B15</f>
        <v>2001</v>
      </c>
      <c r="P20" s="99">
        <f>Amnt_Deposited!C15</f>
        <v>4.0711550002200001</v>
      </c>
      <c r="Q20" s="284">
        <f>MCF!R19</f>
        <v>0.8</v>
      </c>
      <c r="R20" s="67">
        <f t="shared" si="4"/>
        <v>0.24426930001320002</v>
      </c>
      <c r="S20" s="67">
        <f>R20*$W$12</f>
        <v>0.24426930001320002</v>
      </c>
      <c r="T20" s="67">
        <f>R20*(1-$W$12)</f>
        <v>0</v>
      </c>
      <c r="U20" s="67">
        <f>S20+U19*$W$10</f>
        <v>0.40336719371563634</v>
      </c>
      <c r="V20" s="67">
        <f>U19*(1-$W$10)+T20</f>
        <v>7.8248273465563692E-2</v>
      </c>
      <c r="W20" s="100">
        <f>V20*CH4_fraction*conv</f>
        <v>5.2165515643709123E-2</v>
      </c>
    </row>
    <row r="21" spans="2:23">
      <c r="B21" s="96">
        <f>Amnt_Deposited!B16</f>
        <v>2002</v>
      </c>
      <c r="C21" s="99">
        <f>Amnt_Deposited!C16</f>
        <v>4.2523449011999999</v>
      </c>
      <c r="D21" s="418">
        <f>Dry_Matter_Content!C8</f>
        <v>0.59</v>
      </c>
      <c r="E21" s="284">
        <f>MCF!R20</f>
        <v>0.8</v>
      </c>
      <c r="F21" s="67">
        <f t="shared" si="5"/>
        <v>0.38135029073961596</v>
      </c>
      <c r="G21" s="67">
        <f t="shared" si="0"/>
        <v>0.38135029073961596</v>
      </c>
      <c r="H21" s="67">
        <f t="shared" si="1"/>
        <v>0</v>
      </c>
      <c r="I21" s="67">
        <f t="shared" si="2"/>
        <v>0.78548591057945671</v>
      </c>
      <c r="J21" s="67">
        <f t="shared" si="3"/>
        <v>0.198763879033797</v>
      </c>
      <c r="K21" s="100">
        <f t="shared" ref="K21:K84" si="6">J21*CH4_fraction*conv</f>
        <v>0.132509252689198</v>
      </c>
      <c r="O21" s="96">
        <f>Amnt_Deposited!B16</f>
        <v>2002</v>
      </c>
      <c r="P21" s="99">
        <f>Amnt_Deposited!C16</f>
        <v>4.2523449011999999</v>
      </c>
      <c r="Q21" s="284">
        <f>MCF!R20</f>
        <v>0.8</v>
      </c>
      <c r="R21" s="67">
        <f t="shared" si="4"/>
        <v>0.25514069407199996</v>
      </c>
      <c r="S21" s="67">
        <f t="shared" ref="S21:S84" si="7">R21*$W$12</f>
        <v>0.25514069407199996</v>
      </c>
      <c r="T21" s="67">
        <f t="shared" ref="T21:T84" si="8">R21*(1-$W$12)</f>
        <v>0</v>
      </c>
      <c r="U21" s="67">
        <f t="shared" ref="U21:U84" si="9">S21+U20*$W$10</f>
        <v>0.52552580993273201</v>
      </c>
      <c r="V21" s="67">
        <f t="shared" ref="V21:V84" si="10">U20*(1-$W$10)+T21</f>
        <v>0.13298207785490435</v>
      </c>
      <c r="W21" s="100">
        <f t="shared" ref="W21:W84" si="11">V21*CH4_fraction*conv</f>
        <v>8.8654718569936231E-2</v>
      </c>
    </row>
    <row r="22" spans="2:23">
      <c r="B22" s="96">
        <f>Amnt_Deposited!B17</f>
        <v>2003</v>
      </c>
      <c r="C22" s="99">
        <f>Amnt_Deposited!C17</f>
        <v>4.3855893318599994</v>
      </c>
      <c r="D22" s="418">
        <f>Dry_Matter_Content!C9</f>
        <v>0.59</v>
      </c>
      <c r="E22" s="284">
        <f>MCF!R21</f>
        <v>0.8</v>
      </c>
      <c r="F22" s="67">
        <f t="shared" si="5"/>
        <v>0.39329965128120475</v>
      </c>
      <c r="G22" s="67">
        <f t="shared" si="0"/>
        <v>0.39329965128120475</v>
      </c>
      <c r="H22" s="67">
        <f t="shared" si="1"/>
        <v>0</v>
      </c>
      <c r="I22" s="67">
        <f t="shared" si="2"/>
        <v>0.91982660302117236</v>
      </c>
      <c r="J22" s="67">
        <f t="shared" si="3"/>
        <v>0.25895895883948922</v>
      </c>
      <c r="K22" s="100">
        <f t="shared" si="6"/>
        <v>0.17263930589299281</v>
      </c>
      <c r="N22" s="258"/>
      <c r="O22" s="96">
        <f>Amnt_Deposited!B17</f>
        <v>2003</v>
      </c>
      <c r="P22" s="99">
        <f>Amnt_Deposited!C17</f>
        <v>4.3855893318599994</v>
      </c>
      <c r="Q22" s="284">
        <f>MCF!R21</f>
        <v>0.8</v>
      </c>
      <c r="R22" s="67">
        <f t="shared" si="4"/>
        <v>0.26313535991159998</v>
      </c>
      <c r="S22" s="67">
        <f t="shared" si="7"/>
        <v>0.26313535991159998</v>
      </c>
      <c r="T22" s="67">
        <f t="shared" si="8"/>
        <v>0</v>
      </c>
      <c r="U22" s="67">
        <f t="shared" si="9"/>
        <v>0.6154058450186255</v>
      </c>
      <c r="V22" s="67">
        <f t="shared" si="10"/>
        <v>0.17325532482570644</v>
      </c>
      <c r="W22" s="100">
        <f t="shared" si="11"/>
        <v>0.11550354988380429</v>
      </c>
    </row>
    <row r="23" spans="2:23">
      <c r="B23" s="96">
        <f>Amnt_Deposited!B18</f>
        <v>2004</v>
      </c>
      <c r="C23" s="99">
        <f>Amnt_Deposited!C18</f>
        <v>4.5135511799400012</v>
      </c>
      <c r="D23" s="418">
        <f>Dry_Matter_Content!C10</f>
        <v>0.59</v>
      </c>
      <c r="E23" s="284">
        <f>MCF!R22</f>
        <v>0.8</v>
      </c>
      <c r="F23" s="67">
        <f t="shared" si="5"/>
        <v>0.40477526981701928</v>
      </c>
      <c r="G23" s="67">
        <f t="shared" si="0"/>
        <v>0.40477526981701928</v>
      </c>
      <c r="H23" s="67">
        <f t="shared" si="1"/>
        <v>0</v>
      </c>
      <c r="I23" s="67">
        <f t="shared" si="2"/>
        <v>1.0213534806989772</v>
      </c>
      <c r="J23" s="67">
        <f t="shared" si="3"/>
        <v>0.30324839213921434</v>
      </c>
      <c r="K23" s="100">
        <f t="shared" si="6"/>
        <v>0.20216559475947621</v>
      </c>
      <c r="N23" s="258"/>
      <c r="O23" s="96">
        <f>Amnt_Deposited!B18</f>
        <v>2004</v>
      </c>
      <c r="P23" s="99">
        <f>Amnt_Deposited!C18</f>
        <v>4.5135511799400012</v>
      </c>
      <c r="Q23" s="284">
        <f>MCF!R22</f>
        <v>0.8</v>
      </c>
      <c r="R23" s="67">
        <f t="shared" si="4"/>
        <v>0.27081307079640005</v>
      </c>
      <c r="S23" s="67">
        <f t="shared" si="7"/>
        <v>0.27081307079640005</v>
      </c>
      <c r="T23" s="67">
        <f t="shared" si="8"/>
        <v>0</v>
      </c>
      <c r="U23" s="67">
        <f t="shared" si="9"/>
        <v>0.6833319451598866</v>
      </c>
      <c r="V23" s="67">
        <f t="shared" si="10"/>
        <v>0.20288697065513894</v>
      </c>
      <c r="W23" s="100">
        <f t="shared" si="11"/>
        <v>0.1352579804367593</v>
      </c>
    </row>
    <row r="24" spans="2:23">
      <c r="B24" s="96">
        <f>Amnt_Deposited!B19</f>
        <v>2005</v>
      </c>
      <c r="C24" s="99">
        <f>Amnt_Deposited!C19</f>
        <v>4.7422575089999999</v>
      </c>
      <c r="D24" s="418">
        <f>Dry_Matter_Content!C11</f>
        <v>0.59</v>
      </c>
      <c r="E24" s="284">
        <f>MCF!R23</f>
        <v>0.8</v>
      </c>
      <c r="F24" s="67">
        <f t="shared" si="5"/>
        <v>0.42528565340712005</v>
      </c>
      <c r="G24" s="67">
        <f t="shared" si="0"/>
        <v>0.42528565340712005</v>
      </c>
      <c r="H24" s="67">
        <f t="shared" si="1"/>
        <v>0</v>
      </c>
      <c r="I24" s="67">
        <f t="shared" si="2"/>
        <v>1.1099193656079189</v>
      </c>
      <c r="J24" s="67">
        <f t="shared" si="3"/>
        <v>0.33671976849817836</v>
      </c>
      <c r="K24" s="100">
        <f t="shared" si="6"/>
        <v>0.22447984566545223</v>
      </c>
      <c r="N24" s="258"/>
      <c r="O24" s="96">
        <f>Amnt_Deposited!B19</f>
        <v>2005</v>
      </c>
      <c r="P24" s="99">
        <f>Amnt_Deposited!C19</f>
        <v>4.7422575089999999</v>
      </c>
      <c r="Q24" s="284">
        <f>MCF!R23</f>
        <v>0.8</v>
      </c>
      <c r="R24" s="67">
        <f t="shared" si="4"/>
        <v>0.28453545054000001</v>
      </c>
      <c r="S24" s="67">
        <f t="shared" si="7"/>
        <v>0.28453545054000001</v>
      </c>
      <c r="T24" s="67">
        <f t="shared" si="8"/>
        <v>0</v>
      </c>
      <c r="U24" s="67">
        <f t="shared" si="9"/>
        <v>0.7425865514771981</v>
      </c>
      <c r="V24" s="67">
        <f t="shared" si="10"/>
        <v>0.22528084422268846</v>
      </c>
      <c r="W24" s="100">
        <f t="shared" si="11"/>
        <v>0.15018722948179231</v>
      </c>
    </row>
    <row r="25" spans="2:23">
      <c r="B25" s="96">
        <f>Amnt_Deposited!B20</f>
        <v>2006</v>
      </c>
      <c r="C25" s="99">
        <f>Amnt_Deposited!C20</f>
        <v>4.8738930312600006</v>
      </c>
      <c r="D25" s="418">
        <f>Dry_Matter_Content!C12</f>
        <v>0.59</v>
      </c>
      <c r="E25" s="284">
        <f>MCF!R24</f>
        <v>0.8</v>
      </c>
      <c r="F25" s="67">
        <f t="shared" si="5"/>
        <v>0.43709072704339685</v>
      </c>
      <c r="G25" s="67">
        <f t="shared" si="0"/>
        <v>0.43709072704339685</v>
      </c>
      <c r="H25" s="67">
        <f t="shared" si="1"/>
        <v>0</v>
      </c>
      <c r="I25" s="67">
        <f t="shared" si="2"/>
        <v>1.1810919272935447</v>
      </c>
      <c r="J25" s="67">
        <f t="shared" si="3"/>
        <v>0.36591816535777111</v>
      </c>
      <c r="K25" s="100">
        <f t="shared" si="6"/>
        <v>0.24394544357184739</v>
      </c>
      <c r="N25" s="258"/>
      <c r="O25" s="96">
        <f>Amnt_Deposited!B20</f>
        <v>2006</v>
      </c>
      <c r="P25" s="99">
        <f>Amnt_Deposited!C20</f>
        <v>4.8738930312600006</v>
      </c>
      <c r="Q25" s="284">
        <f>MCF!R24</f>
        <v>0.8</v>
      </c>
      <c r="R25" s="67">
        <f t="shared" si="4"/>
        <v>0.29243358187560003</v>
      </c>
      <c r="S25" s="67">
        <f t="shared" si="7"/>
        <v>0.29243358187560003</v>
      </c>
      <c r="T25" s="67">
        <f t="shared" si="8"/>
        <v>0</v>
      </c>
      <c r="U25" s="67">
        <f t="shared" si="9"/>
        <v>0.79020423324724209</v>
      </c>
      <c r="V25" s="67">
        <f t="shared" si="10"/>
        <v>0.24481590010555601</v>
      </c>
      <c r="W25" s="100">
        <f t="shared" si="11"/>
        <v>0.16321060007037066</v>
      </c>
    </row>
    <row r="26" spans="2:23">
      <c r="B26" s="96">
        <f>Amnt_Deposited!B21</f>
        <v>2007</v>
      </c>
      <c r="C26" s="99">
        <f>Amnt_Deposited!C21</f>
        <v>5.0070838316400001</v>
      </c>
      <c r="D26" s="418">
        <f>Dry_Matter_Content!C13</f>
        <v>0.59</v>
      </c>
      <c r="E26" s="284">
        <f>MCF!R25</f>
        <v>0.8</v>
      </c>
      <c r="F26" s="67">
        <f t="shared" si="5"/>
        <v>0.44903527802147525</v>
      </c>
      <c r="G26" s="67">
        <f t="shared" si="0"/>
        <v>0.44903527802147525</v>
      </c>
      <c r="H26" s="67">
        <f t="shared" si="1"/>
        <v>0</v>
      </c>
      <c r="I26" s="67">
        <f t="shared" si="2"/>
        <v>1.2407448730972062</v>
      </c>
      <c r="J26" s="67">
        <f t="shared" si="3"/>
        <v>0.38938233221781388</v>
      </c>
      <c r="K26" s="100">
        <f t="shared" si="6"/>
        <v>0.25958822147854255</v>
      </c>
      <c r="N26" s="258"/>
      <c r="O26" s="96">
        <f>Amnt_Deposited!B21</f>
        <v>2007</v>
      </c>
      <c r="P26" s="99">
        <f>Amnt_Deposited!C21</f>
        <v>5.0070838316400001</v>
      </c>
      <c r="Q26" s="284">
        <f>MCF!R25</f>
        <v>0.8</v>
      </c>
      <c r="R26" s="67">
        <f t="shared" si="4"/>
        <v>0.30042502989840003</v>
      </c>
      <c r="S26" s="67">
        <f t="shared" si="7"/>
        <v>0.30042502989840003</v>
      </c>
      <c r="T26" s="67">
        <f t="shared" si="8"/>
        <v>0</v>
      </c>
      <c r="U26" s="67">
        <f t="shared" si="9"/>
        <v>0.83011476790624839</v>
      </c>
      <c r="V26" s="67">
        <f t="shared" si="10"/>
        <v>0.26051449523939368</v>
      </c>
      <c r="W26" s="100">
        <f t="shared" si="11"/>
        <v>0.17367633015959577</v>
      </c>
    </row>
    <row r="27" spans="2:23">
      <c r="B27" s="96">
        <f>Amnt_Deposited!B22</f>
        <v>2008</v>
      </c>
      <c r="C27" s="99">
        <f>Amnt_Deposited!C22</f>
        <v>5.1412131619199997</v>
      </c>
      <c r="D27" s="418">
        <f>Dry_Matter_Content!C14</f>
        <v>0.59</v>
      </c>
      <c r="E27" s="284">
        <f>MCF!R26</f>
        <v>0.8</v>
      </c>
      <c r="F27" s="67">
        <f t="shared" si="5"/>
        <v>0.46106399636098561</v>
      </c>
      <c r="G27" s="67">
        <f t="shared" si="0"/>
        <v>0.46106399636098561</v>
      </c>
      <c r="H27" s="67">
        <f t="shared" si="1"/>
        <v>0</v>
      </c>
      <c r="I27" s="67">
        <f t="shared" si="2"/>
        <v>1.2927601568139884</v>
      </c>
      <c r="J27" s="67">
        <f t="shared" si="3"/>
        <v>0.40904871264420345</v>
      </c>
      <c r="K27" s="100">
        <f t="shared" si="6"/>
        <v>0.2726991417628023</v>
      </c>
      <c r="N27" s="258"/>
      <c r="O27" s="96">
        <f>Amnt_Deposited!B22</f>
        <v>2008</v>
      </c>
      <c r="P27" s="99">
        <f>Amnt_Deposited!C22</f>
        <v>5.1412131619199997</v>
      </c>
      <c r="Q27" s="284">
        <f>MCF!R26</f>
        <v>0.8</v>
      </c>
      <c r="R27" s="67">
        <f t="shared" si="4"/>
        <v>0.30847278971519998</v>
      </c>
      <c r="S27" s="67">
        <f t="shared" si="7"/>
        <v>0.30847278971519998</v>
      </c>
      <c r="T27" s="67">
        <f t="shared" si="8"/>
        <v>0</v>
      </c>
      <c r="U27" s="67">
        <f t="shared" si="9"/>
        <v>0.86491535915298046</v>
      </c>
      <c r="V27" s="67">
        <f t="shared" si="10"/>
        <v>0.27367219846846791</v>
      </c>
      <c r="W27" s="100">
        <f t="shared" si="11"/>
        <v>0.18244813231231194</v>
      </c>
    </row>
    <row r="28" spans="2:23">
      <c r="B28" s="96">
        <f>Amnt_Deposited!B23</f>
        <v>2009</v>
      </c>
      <c r="C28" s="99">
        <f>Amnt_Deposited!C23</f>
        <v>5.2755570133200003</v>
      </c>
      <c r="D28" s="418">
        <f>Dry_Matter_Content!C15</f>
        <v>0.59</v>
      </c>
      <c r="E28" s="284">
        <f>MCF!R27</f>
        <v>0.8</v>
      </c>
      <c r="F28" s="67">
        <f t="shared" si="5"/>
        <v>0.47311195295453762</v>
      </c>
      <c r="G28" s="67">
        <f t="shared" si="0"/>
        <v>0.47311195295453762</v>
      </c>
      <c r="H28" s="67">
        <f t="shared" si="1"/>
        <v>0</v>
      </c>
      <c r="I28" s="67">
        <f t="shared" si="2"/>
        <v>1.3396750007831306</v>
      </c>
      <c r="J28" s="67">
        <f t="shared" si="3"/>
        <v>0.42619710898539537</v>
      </c>
      <c r="K28" s="100">
        <f t="shared" si="6"/>
        <v>0.28413140599026354</v>
      </c>
      <c r="N28" s="258"/>
      <c r="O28" s="96">
        <f>Amnt_Deposited!B23</f>
        <v>2009</v>
      </c>
      <c r="P28" s="99">
        <f>Amnt_Deposited!C23</f>
        <v>5.2755570133200003</v>
      </c>
      <c r="Q28" s="284">
        <f>MCF!R27</f>
        <v>0.8</v>
      </c>
      <c r="R28" s="67">
        <f t="shared" si="4"/>
        <v>0.31653342079920005</v>
      </c>
      <c r="S28" s="67">
        <f t="shared" si="7"/>
        <v>0.31653342079920005</v>
      </c>
      <c r="T28" s="67">
        <f t="shared" si="8"/>
        <v>0</v>
      </c>
      <c r="U28" s="67">
        <f t="shared" si="9"/>
        <v>0.89630352416355752</v>
      </c>
      <c r="V28" s="67">
        <f t="shared" si="10"/>
        <v>0.2851452557886231</v>
      </c>
      <c r="W28" s="100">
        <f t="shared" si="11"/>
        <v>0.19009683719241538</v>
      </c>
    </row>
    <row r="29" spans="2:23">
      <c r="B29" s="96">
        <f>Amnt_Deposited!B24</f>
        <v>2010</v>
      </c>
      <c r="C29" s="99">
        <f>Amnt_Deposited!C24</f>
        <v>6.8549419441800001</v>
      </c>
      <c r="D29" s="418">
        <f>Dry_Matter_Content!C16</f>
        <v>0.59</v>
      </c>
      <c r="E29" s="284">
        <f>MCF!R28</f>
        <v>0.8</v>
      </c>
      <c r="F29" s="67">
        <f t="shared" si="5"/>
        <v>0.61475119355406249</v>
      </c>
      <c r="G29" s="67">
        <f t="shared" si="0"/>
        <v>0.61475119355406249</v>
      </c>
      <c r="H29" s="67">
        <f t="shared" si="1"/>
        <v>0</v>
      </c>
      <c r="I29" s="67">
        <f t="shared" si="2"/>
        <v>1.5127622017518059</v>
      </c>
      <c r="J29" s="67">
        <f t="shared" si="3"/>
        <v>0.44166399258538735</v>
      </c>
      <c r="K29" s="100">
        <f t="shared" si="6"/>
        <v>0.29444266172359157</v>
      </c>
      <c r="O29" s="96">
        <f>Amnt_Deposited!B24</f>
        <v>2010</v>
      </c>
      <c r="P29" s="99">
        <f>Amnt_Deposited!C24</f>
        <v>6.8549419441800001</v>
      </c>
      <c r="Q29" s="284">
        <f>MCF!R28</f>
        <v>0.8</v>
      </c>
      <c r="R29" s="67">
        <f t="shared" si="4"/>
        <v>0.41129651665080003</v>
      </c>
      <c r="S29" s="67">
        <f t="shared" si="7"/>
        <v>0.41129651665080003</v>
      </c>
      <c r="T29" s="67">
        <f t="shared" si="8"/>
        <v>0</v>
      </c>
      <c r="U29" s="67">
        <f t="shared" si="9"/>
        <v>1.0121067362300216</v>
      </c>
      <c r="V29" s="67">
        <f t="shared" si="10"/>
        <v>0.29549330458433587</v>
      </c>
      <c r="W29" s="100">
        <f t="shared" si="11"/>
        <v>0.19699553638955725</v>
      </c>
    </row>
    <row r="30" spans="2:23">
      <c r="B30" s="96">
        <f>Amnt_Deposited!B25</f>
        <v>2011</v>
      </c>
      <c r="C30" s="99">
        <f>Amnt_Deposited!C25</f>
        <v>6.5666621249999997</v>
      </c>
      <c r="D30" s="418">
        <f>Dry_Matter_Content!C17</f>
        <v>0.59</v>
      </c>
      <c r="E30" s="284">
        <f>MCF!R29</f>
        <v>0.8</v>
      </c>
      <c r="F30" s="67">
        <f t="shared" si="5"/>
        <v>0.58889825936999995</v>
      </c>
      <c r="G30" s="67">
        <f t="shared" si="0"/>
        <v>0.58889825936999995</v>
      </c>
      <c r="H30" s="67">
        <f t="shared" si="1"/>
        <v>0</v>
      </c>
      <c r="I30" s="67">
        <f t="shared" si="2"/>
        <v>1.6029330880892454</v>
      </c>
      <c r="J30" s="67">
        <f t="shared" si="3"/>
        <v>0.49872737303256026</v>
      </c>
      <c r="K30" s="100">
        <f t="shared" si="6"/>
        <v>0.33248491535504016</v>
      </c>
      <c r="O30" s="96">
        <f>Amnt_Deposited!B25</f>
        <v>2011</v>
      </c>
      <c r="P30" s="99">
        <f>Amnt_Deposited!C25</f>
        <v>6.5666621249999997</v>
      </c>
      <c r="Q30" s="284">
        <f>MCF!R29</f>
        <v>0.8</v>
      </c>
      <c r="R30" s="67">
        <f t="shared" si="4"/>
        <v>0.39399972750000001</v>
      </c>
      <c r="S30" s="67">
        <f t="shared" si="7"/>
        <v>0.39399972750000001</v>
      </c>
      <c r="T30" s="67">
        <f t="shared" si="8"/>
        <v>0</v>
      </c>
      <c r="U30" s="67">
        <f t="shared" si="9"/>
        <v>1.0724351615226886</v>
      </c>
      <c r="V30" s="67">
        <f t="shared" si="10"/>
        <v>0.33367130220733282</v>
      </c>
      <c r="W30" s="100">
        <f t="shared" si="11"/>
        <v>0.22244753480488855</v>
      </c>
    </row>
    <row r="31" spans="2:23">
      <c r="B31" s="96">
        <f>Amnt_Deposited!B26</f>
        <v>2012</v>
      </c>
      <c r="C31" s="99">
        <f>Amnt_Deposited!C26</f>
        <v>6.8645295756000007</v>
      </c>
      <c r="D31" s="418">
        <f>Dry_Matter_Content!C18</f>
        <v>0.59</v>
      </c>
      <c r="E31" s="284">
        <f>MCF!R30</f>
        <v>0.8</v>
      </c>
      <c r="F31" s="67">
        <f t="shared" si="5"/>
        <v>0.61561101233980819</v>
      </c>
      <c r="G31" s="67">
        <f t="shared" si="0"/>
        <v>0.61561101233980819</v>
      </c>
      <c r="H31" s="67">
        <f t="shared" si="1"/>
        <v>0</v>
      </c>
      <c r="I31" s="67">
        <f t="shared" si="2"/>
        <v>1.6900891937398406</v>
      </c>
      <c r="J31" s="67">
        <f t="shared" si="3"/>
        <v>0.52845490668921291</v>
      </c>
      <c r="K31" s="100">
        <f t="shared" si="6"/>
        <v>0.3523032711261419</v>
      </c>
      <c r="O31" s="96">
        <f>Amnt_Deposited!B26</f>
        <v>2012</v>
      </c>
      <c r="P31" s="99">
        <f>Amnt_Deposited!C26</f>
        <v>6.8645295756000007</v>
      </c>
      <c r="Q31" s="284">
        <f>MCF!R30</f>
        <v>0.8</v>
      </c>
      <c r="R31" s="67">
        <f t="shared" si="4"/>
        <v>0.4118717745360001</v>
      </c>
      <c r="S31" s="67">
        <f t="shared" si="7"/>
        <v>0.4118717745360001</v>
      </c>
      <c r="T31" s="67">
        <f t="shared" si="8"/>
        <v>0</v>
      </c>
      <c r="U31" s="67">
        <f t="shared" si="9"/>
        <v>1.1307465613781269</v>
      </c>
      <c r="V31" s="67">
        <f t="shared" si="10"/>
        <v>0.35356037468056167</v>
      </c>
      <c r="W31" s="100">
        <f t="shared" si="11"/>
        <v>0.23570691645370778</v>
      </c>
    </row>
    <row r="32" spans="2:23">
      <c r="B32" s="96">
        <f>Amnt_Deposited!B27</f>
        <v>2013</v>
      </c>
      <c r="C32" s="99">
        <f>Amnt_Deposited!C27</f>
        <v>7.1722211184000004</v>
      </c>
      <c r="D32" s="418">
        <f>Dry_Matter_Content!C19</f>
        <v>0.59</v>
      </c>
      <c r="E32" s="284">
        <f>MCF!R31</f>
        <v>0.8</v>
      </c>
      <c r="F32" s="67">
        <f t="shared" si="5"/>
        <v>0.64320478989811214</v>
      </c>
      <c r="G32" s="67">
        <f t="shared" si="0"/>
        <v>0.64320478989811214</v>
      </c>
      <c r="H32" s="67">
        <f t="shared" si="1"/>
        <v>0</v>
      </c>
      <c r="I32" s="67">
        <f t="shared" si="2"/>
        <v>1.7761054560501386</v>
      </c>
      <c r="J32" s="67">
        <f t="shared" si="3"/>
        <v>0.55718852758781412</v>
      </c>
      <c r="K32" s="100">
        <f t="shared" si="6"/>
        <v>0.37145901839187606</v>
      </c>
      <c r="O32" s="96">
        <f>Amnt_Deposited!B27</f>
        <v>2013</v>
      </c>
      <c r="P32" s="99">
        <f>Amnt_Deposited!C27</f>
        <v>7.1722211184000004</v>
      </c>
      <c r="Q32" s="284">
        <f>MCF!R31</f>
        <v>0.8</v>
      </c>
      <c r="R32" s="67">
        <f t="shared" si="4"/>
        <v>0.43033326710399999</v>
      </c>
      <c r="S32" s="67">
        <f t="shared" si="7"/>
        <v>0.43033326710399999</v>
      </c>
      <c r="T32" s="67">
        <f t="shared" si="8"/>
        <v>0</v>
      </c>
      <c r="U32" s="67">
        <f t="shared" si="9"/>
        <v>1.1882953541816268</v>
      </c>
      <c r="V32" s="67">
        <f t="shared" si="10"/>
        <v>0.37278447430049999</v>
      </c>
      <c r="W32" s="100">
        <f t="shared" si="11"/>
        <v>0.24852298286699998</v>
      </c>
    </row>
    <row r="33" spans="2:23">
      <c r="B33" s="96">
        <f>Amnt_Deposited!B28</f>
        <v>2014</v>
      </c>
      <c r="C33" s="99">
        <f>Amnt_Deposited!C28</f>
        <v>7.4832279876000012</v>
      </c>
      <c r="D33" s="418">
        <f>Dry_Matter_Content!C20</f>
        <v>0.59</v>
      </c>
      <c r="E33" s="284">
        <f>MCF!R32</f>
        <v>0.8</v>
      </c>
      <c r="F33" s="67">
        <f t="shared" si="5"/>
        <v>0.67109588592796809</v>
      </c>
      <c r="G33" s="67">
        <f t="shared" si="0"/>
        <v>0.67109588592796809</v>
      </c>
      <c r="H33" s="67">
        <f t="shared" si="1"/>
        <v>0</v>
      </c>
      <c r="I33" s="67">
        <f t="shared" si="2"/>
        <v>1.8616549769916473</v>
      </c>
      <c r="J33" s="67">
        <f t="shared" si="3"/>
        <v>0.58554636498645951</v>
      </c>
      <c r="K33" s="100">
        <f t="shared" si="6"/>
        <v>0.3903642433243063</v>
      </c>
      <c r="O33" s="96">
        <f>Amnt_Deposited!B28</f>
        <v>2014</v>
      </c>
      <c r="P33" s="99">
        <f>Amnt_Deposited!C28</f>
        <v>7.4832279876000012</v>
      </c>
      <c r="Q33" s="284">
        <f>MCF!R32</f>
        <v>0.8</v>
      </c>
      <c r="R33" s="67">
        <f t="shared" si="4"/>
        <v>0.44899367925600009</v>
      </c>
      <c r="S33" s="67">
        <f t="shared" si="7"/>
        <v>0.44899367925600009</v>
      </c>
      <c r="T33" s="67">
        <f t="shared" si="8"/>
        <v>0</v>
      </c>
      <c r="U33" s="67">
        <f t="shared" si="9"/>
        <v>1.2455318757749645</v>
      </c>
      <c r="V33" s="67">
        <f t="shared" si="10"/>
        <v>0.39175715766266239</v>
      </c>
      <c r="W33" s="100">
        <f t="shared" si="11"/>
        <v>0.26117143844177493</v>
      </c>
    </row>
    <row r="34" spans="2:23">
      <c r="B34" s="96">
        <f>Amnt_Deposited!B29</f>
        <v>2015</v>
      </c>
      <c r="C34" s="99">
        <f>Amnt_Deposited!C29</f>
        <v>7.8035714009999992</v>
      </c>
      <c r="D34" s="418">
        <f>Dry_Matter_Content!C21</f>
        <v>0.59</v>
      </c>
      <c r="E34" s="284">
        <f>MCF!R33</f>
        <v>0.8</v>
      </c>
      <c r="F34" s="67">
        <f t="shared" si="5"/>
        <v>0.69982428324167989</v>
      </c>
      <c r="G34" s="67">
        <f t="shared" si="0"/>
        <v>0.69982428324167989</v>
      </c>
      <c r="H34" s="67">
        <f t="shared" si="1"/>
        <v>0</v>
      </c>
      <c r="I34" s="67">
        <f t="shared" si="2"/>
        <v>1.947728933121198</v>
      </c>
      <c r="J34" s="67">
        <f t="shared" si="3"/>
        <v>0.61375032711212918</v>
      </c>
      <c r="K34" s="100">
        <f t="shared" si="6"/>
        <v>0.40916688474141943</v>
      </c>
      <c r="O34" s="96">
        <f>Amnt_Deposited!B29</f>
        <v>2015</v>
      </c>
      <c r="P34" s="99">
        <f>Amnt_Deposited!C29</f>
        <v>7.8035714009999992</v>
      </c>
      <c r="Q34" s="284">
        <f>MCF!R33</f>
        <v>0.8</v>
      </c>
      <c r="R34" s="67">
        <f t="shared" si="4"/>
        <v>0.46821428405999993</v>
      </c>
      <c r="S34" s="67">
        <f t="shared" si="7"/>
        <v>0.46821428405999993</v>
      </c>
      <c r="T34" s="67">
        <f t="shared" si="8"/>
        <v>0</v>
      </c>
      <c r="U34" s="67">
        <f t="shared" si="9"/>
        <v>1.3031192683683304</v>
      </c>
      <c r="V34" s="67">
        <f t="shared" si="10"/>
        <v>0.41062689146663411</v>
      </c>
      <c r="W34" s="100">
        <f t="shared" si="11"/>
        <v>0.27375126097775604</v>
      </c>
    </row>
    <row r="35" spans="2:23">
      <c r="B35" s="96">
        <f>Amnt_Deposited!B30</f>
        <v>2016</v>
      </c>
      <c r="C35" s="99">
        <f>Amnt_Deposited!C30</f>
        <v>8.1320812434</v>
      </c>
      <c r="D35" s="418">
        <f>Dry_Matter_Content!C22</f>
        <v>0.59</v>
      </c>
      <c r="E35" s="284">
        <f>MCF!R34</f>
        <v>0.8</v>
      </c>
      <c r="F35" s="67">
        <f t="shared" si="5"/>
        <v>0.72928504590811205</v>
      </c>
      <c r="G35" s="67">
        <f t="shared" si="0"/>
        <v>0.72928504590811205</v>
      </c>
      <c r="H35" s="67">
        <f t="shared" si="1"/>
        <v>0</v>
      </c>
      <c r="I35" s="67">
        <f t="shared" si="2"/>
        <v>2.0348867940228601</v>
      </c>
      <c r="J35" s="67">
        <f t="shared" si="3"/>
        <v>0.64212718500644983</v>
      </c>
      <c r="K35" s="100">
        <f t="shared" si="6"/>
        <v>0.42808479000429989</v>
      </c>
      <c r="O35" s="96">
        <f>Amnt_Deposited!B30</f>
        <v>2016</v>
      </c>
      <c r="P35" s="99">
        <f>Amnt_Deposited!C30</f>
        <v>8.1320812434</v>
      </c>
      <c r="Q35" s="284">
        <f>MCF!R34</f>
        <v>0.8</v>
      </c>
      <c r="R35" s="67">
        <f t="shared" si="4"/>
        <v>0.48792487460400003</v>
      </c>
      <c r="S35" s="67">
        <f t="shared" si="7"/>
        <v>0.48792487460400003</v>
      </c>
      <c r="T35" s="67">
        <f t="shared" si="8"/>
        <v>0</v>
      </c>
      <c r="U35" s="67">
        <f t="shared" si="9"/>
        <v>1.3614318425665879</v>
      </c>
      <c r="V35" s="67">
        <f t="shared" si="10"/>
        <v>0.4296123004057425</v>
      </c>
      <c r="W35" s="100">
        <f t="shared" si="11"/>
        <v>0.28640820027049496</v>
      </c>
    </row>
    <row r="36" spans="2:23">
      <c r="B36" s="96">
        <f>Amnt_Deposited!B31</f>
        <v>2017</v>
      </c>
      <c r="C36" s="99">
        <f>Amnt_Deposited!C31</f>
        <v>7.9750664392528803</v>
      </c>
      <c r="D36" s="418">
        <f>Dry_Matter_Content!C23</f>
        <v>0.59</v>
      </c>
      <c r="E36" s="284">
        <f>MCF!R35</f>
        <v>0.8</v>
      </c>
      <c r="F36" s="67">
        <f t="shared" si="5"/>
        <v>0.71520395827219829</v>
      </c>
      <c r="G36" s="67">
        <f t="shared" si="0"/>
        <v>0.71520395827219829</v>
      </c>
      <c r="H36" s="67">
        <f t="shared" si="1"/>
        <v>0</v>
      </c>
      <c r="I36" s="67">
        <f t="shared" si="2"/>
        <v>2.0792293677189164</v>
      </c>
      <c r="J36" s="67">
        <f t="shared" si="3"/>
        <v>0.67086138457614197</v>
      </c>
      <c r="K36" s="100">
        <f t="shared" si="6"/>
        <v>0.4472409230507613</v>
      </c>
      <c r="O36" s="96">
        <f>Amnt_Deposited!B31</f>
        <v>2017</v>
      </c>
      <c r="P36" s="99">
        <f>Amnt_Deposited!C31</f>
        <v>7.9750664392528803</v>
      </c>
      <c r="Q36" s="284">
        <f>MCF!R35</f>
        <v>0.8</v>
      </c>
      <c r="R36" s="67">
        <f t="shared" si="4"/>
        <v>0.47850398635517283</v>
      </c>
      <c r="S36" s="67">
        <f t="shared" si="7"/>
        <v>0.47850398635517283</v>
      </c>
      <c r="T36" s="67">
        <f t="shared" si="8"/>
        <v>0</v>
      </c>
      <c r="U36" s="67">
        <f t="shared" si="9"/>
        <v>1.3910990417387934</v>
      </c>
      <c r="V36" s="67">
        <f t="shared" si="10"/>
        <v>0.44883678718296743</v>
      </c>
      <c r="W36" s="100">
        <f t="shared" si="11"/>
        <v>0.29922452478864492</v>
      </c>
    </row>
    <row r="37" spans="2:23">
      <c r="B37" s="96">
        <f>Amnt_Deposited!B32</f>
        <v>2018</v>
      </c>
      <c r="C37" s="99">
        <f>Amnt_Deposited!C32</f>
        <v>8.0755757166470783</v>
      </c>
      <c r="D37" s="418">
        <f>Dry_Matter_Content!C24</f>
        <v>0.59</v>
      </c>
      <c r="E37" s="284">
        <f>MCF!R36</f>
        <v>0.8</v>
      </c>
      <c r="F37" s="67">
        <f t="shared" si="5"/>
        <v>0.72421763026890995</v>
      </c>
      <c r="G37" s="67">
        <f t="shared" si="0"/>
        <v>0.72421763026890995</v>
      </c>
      <c r="H37" s="67">
        <f t="shared" si="1"/>
        <v>0</v>
      </c>
      <c r="I37" s="67">
        <f t="shared" si="2"/>
        <v>2.1179667557569073</v>
      </c>
      <c r="J37" s="67">
        <f t="shared" si="3"/>
        <v>0.68548024223091908</v>
      </c>
      <c r="K37" s="100">
        <f t="shared" si="6"/>
        <v>0.45698682815394603</v>
      </c>
      <c r="O37" s="96">
        <f>Amnt_Deposited!B32</f>
        <v>2018</v>
      </c>
      <c r="P37" s="99">
        <f>Amnt_Deposited!C32</f>
        <v>8.0755757166470783</v>
      </c>
      <c r="Q37" s="284">
        <f>MCF!R36</f>
        <v>0.8</v>
      </c>
      <c r="R37" s="67">
        <f t="shared" si="4"/>
        <v>0.4845345429988247</v>
      </c>
      <c r="S37" s="67">
        <f t="shared" si="7"/>
        <v>0.4845345429988247</v>
      </c>
      <c r="T37" s="67">
        <f t="shared" si="8"/>
        <v>0</v>
      </c>
      <c r="U37" s="67">
        <f t="shared" si="9"/>
        <v>1.4170161166973063</v>
      </c>
      <c r="V37" s="67">
        <f t="shared" si="10"/>
        <v>0.45861746804031167</v>
      </c>
      <c r="W37" s="100">
        <f t="shared" si="11"/>
        <v>0.30574497869354111</v>
      </c>
    </row>
    <row r="38" spans="2:23">
      <c r="B38" s="96">
        <f>Amnt_Deposited!B33</f>
        <v>2019</v>
      </c>
      <c r="C38" s="99">
        <f>Amnt_Deposited!C33</f>
        <v>8.1667833558034602</v>
      </c>
      <c r="D38" s="418">
        <f>Dry_Matter_Content!C25</f>
        <v>0.59</v>
      </c>
      <c r="E38" s="284">
        <f>MCF!R37</f>
        <v>0.8</v>
      </c>
      <c r="F38" s="67">
        <f t="shared" si="5"/>
        <v>0.7323971313484543</v>
      </c>
      <c r="G38" s="67">
        <f t="shared" si="0"/>
        <v>0.7323971313484543</v>
      </c>
      <c r="H38" s="67">
        <f t="shared" si="1"/>
        <v>0</v>
      </c>
      <c r="I38" s="67">
        <f t="shared" si="2"/>
        <v>2.1521127045693778</v>
      </c>
      <c r="J38" s="67">
        <f t="shared" si="3"/>
        <v>0.69825118253598351</v>
      </c>
      <c r="K38" s="100">
        <f t="shared" si="6"/>
        <v>0.46550078835732234</v>
      </c>
      <c r="O38" s="96">
        <f>Amnt_Deposited!B33</f>
        <v>2019</v>
      </c>
      <c r="P38" s="99">
        <f>Amnt_Deposited!C33</f>
        <v>8.1667833558034602</v>
      </c>
      <c r="Q38" s="284">
        <f>MCF!R37</f>
        <v>0.8</v>
      </c>
      <c r="R38" s="67">
        <f t="shared" si="4"/>
        <v>0.49000700134820763</v>
      </c>
      <c r="S38" s="67">
        <f t="shared" si="7"/>
        <v>0.49000700134820763</v>
      </c>
      <c r="T38" s="67">
        <f t="shared" si="8"/>
        <v>0</v>
      </c>
      <c r="U38" s="67">
        <f t="shared" si="9"/>
        <v>1.4398613099259889</v>
      </c>
      <c r="V38" s="67">
        <f t="shared" si="10"/>
        <v>0.46716180811952507</v>
      </c>
      <c r="W38" s="100">
        <f t="shared" si="11"/>
        <v>0.31144120541301668</v>
      </c>
    </row>
    <row r="39" spans="2:23">
      <c r="B39" s="96">
        <f>Amnt_Deposited!B34</f>
        <v>2020</v>
      </c>
      <c r="C39" s="99">
        <f>Amnt_Deposited!C34</f>
        <v>8.2490751822270632</v>
      </c>
      <c r="D39" s="418">
        <f>Dry_Matter_Content!C26</f>
        <v>0.59</v>
      </c>
      <c r="E39" s="284">
        <f>MCF!R38</f>
        <v>0.8</v>
      </c>
      <c r="F39" s="67">
        <f t="shared" si="5"/>
        <v>0.73977706234212304</v>
      </c>
      <c r="G39" s="67">
        <f t="shared" si="0"/>
        <v>0.73977706234212304</v>
      </c>
      <c r="H39" s="67">
        <f t="shared" si="1"/>
        <v>0</v>
      </c>
      <c r="I39" s="67">
        <f t="shared" si="2"/>
        <v>2.1823813495429527</v>
      </c>
      <c r="J39" s="67">
        <f t="shared" si="3"/>
        <v>0.70950841736854819</v>
      </c>
      <c r="K39" s="100">
        <f t="shared" si="6"/>
        <v>0.47300561157903209</v>
      </c>
      <c r="O39" s="96">
        <f>Amnt_Deposited!B34</f>
        <v>2020</v>
      </c>
      <c r="P39" s="99">
        <f>Amnt_Deposited!C34</f>
        <v>8.2490751822270632</v>
      </c>
      <c r="Q39" s="284">
        <f>MCF!R38</f>
        <v>0.8</v>
      </c>
      <c r="R39" s="67">
        <f t="shared" si="4"/>
        <v>0.49494451093362379</v>
      </c>
      <c r="S39" s="67">
        <f t="shared" si="7"/>
        <v>0.49494451093362379</v>
      </c>
      <c r="T39" s="67">
        <f t="shared" si="8"/>
        <v>0</v>
      </c>
      <c r="U39" s="67">
        <f t="shared" si="9"/>
        <v>1.4601124104881487</v>
      </c>
      <c r="V39" s="67">
        <f t="shared" si="10"/>
        <v>0.47469341037146406</v>
      </c>
      <c r="W39" s="100">
        <f t="shared" si="11"/>
        <v>0.31646227358097601</v>
      </c>
    </row>
    <row r="40" spans="2:23">
      <c r="B40" s="96">
        <f>Amnt_Deposited!B35</f>
        <v>2021</v>
      </c>
      <c r="C40" s="99">
        <f>Amnt_Deposited!C35</f>
        <v>8.3228239249488407</v>
      </c>
      <c r="D40" s="418">
        <f>Dry_Matter_Content!C27</f>
        <v>0.59</v>
      </c>
      <c r="E40" s="284">
        <f>MCF!R39</f>
        <v>0.8</v>
      </c>
      <c r="F40" s="67">
        <f t="shared" si="5"/>
        <v>0.74639084958941204</v>
      </c>
      <c r="G40" s="67">
        <f t="shared" si="0"/>
        <v>0.74639084958941204</v>
      </c>
      <c r="H40" s="67">
        <f t="shared" si="1"/>
        <v>0</v>
      </c>
      <c r="I40" s="67">
        <f t="shared" si="2"/>
        <v>2.2092848162823646</v>
      </c>
      <c r="J40" s="67">
        <f t="shared" si="3"/>
        <v>0.71948738284999991</v>
      </c>
      <c r="K40" s="100">
        <f t="shared" si="6"/>
        <v>0.47965825523333327</v>
      </c>
      <c r="O40" s="96">
        <f>Amnt_Deposited!B35</f>
        <v>2021</v>
      </c>
      <c r="P40" s="99">
        <f>Amnt_Deposited!C35</f>
        <v>8.3228239249488407</v>
      </c>
      <c r="Q40" s="284">
        <f>MCF!R39</f>
        <v>0.8</v>
      </c>
      <c r="R40" s="67">
        <f t="shared" si="4"/>
        <v>0.49936943549693047</v>
      </c>
      <c r="S40" s="67">
        <f t="shared" si="7"/>
        <v>0.49936943549693047</v>
      </c>
      <c r="T40" s="67">
        <f t="shared" si="8"/>
        <v>0</v>
      </c>
      <c r="U40" s="67">
        <f t="shared" si="9"/>
        <v>1.4781120537125547</v>
      </c>
      <c r="V40" s="67">
        <f t="shared" si="10"/>
        <v>0.48136979227252452</v>
      </c>
      <c r="W40" s="100">
        <f t="shared" si="11"/>
        <v>0.32091319484834968</v>
      </c>
    </row>
    <row r="41" spans="2:23">
      <c r="B41" s="96">
        <f>Amnt_Deposited!B36</f>
        <v>2022</v>
      </c>
      <c r="C41" s="99">
        <f>Amnt_Deposited!C36</f>
        <v>8.3883896213708411</v>
      </c>
      <c r="D41" s="418">
        <f>Dry_Matter_Content!C28</f>
        <v>0.59</v>
      </c>
      <c r="E41" s="284">
        <f>MCF!R40</f>
        <v>0.8</v>
      </c>
      <c r="F41" s="67">
        <f t="shared" si="5"/>
        <v>0.75227078124453695</v>
      </c>
      <c r="G41" s="67">
        <f t="shared" si="0"/>
        <v>0.75227078124453695</v>
      </c>
      <c r="H41" s="67">
        <f t="shared" si="1"/>
        <v>0</v>
      </c>
      <c r="I41" s="67">
        <f t="shared" si="2"/>
        <v>2.2331986810007707</v>
      </c>
      <c r="J41" s="67">
        <f t="shared" si="3"/>
        <v>0.72835691652613099</v>
      </c>
      <c r="K41" s="100">
        <f t="shared" si="6"/>
        <v>0.48557127768408731</v>
      </c>
      <c r="O41" s="96">
        <f>Amnt_Deposited!B36</f>
        <v>2022</v>
      </c>
      <c r="P41" s="99">
        <f>Amnt_Deposited!C36</f>
        <v>8.3883896213708411</v>
      </c>
      <c r="Q41" s="284">
        <f>MCF!R40</f>
        <v>0.8</v>
      </c>
      <c r="R41" s="67">
        <f t="shared" si="4"/>
        <v>0.5033033772822505</v>
      </c>
      <c r="S41" s="67">
        <f t="shared" si="7"/>
        <v>0.5033033772822505</v>
      </c>
      <c r="T41" s="67">
        <f t="shared" si="8"/>
        <v>0</v>
      </c>
      <c r="U41" s="67">
        <f t="shared" si="9"/>
        <v>1.4941115171726835</v>
      </c>
      <c r="V41" s="67">
        <f t="shared" si="10"/>
        <v>0.48730391382212163</v>
      </c>
      <c r="W41" s="100">
        <f t="shared" si="11"/>
        <v>0.3248692758814144</v>
      </c>
    </row>
    <row r="42" spans="2:23">
      <c r="B42" s="96">
        <f>Amnt_Deposited!B37</f>
        <v>2023</v>
      </c>
      <c r="C42" s="99">
        <f>Amnt_Deposited!C37</f>
        <v>8.4461200102591061</v>
      </c>
      <c r="D42" s="418">
        <f>Dry_Matter_Content!C29</f>
        <v>0.59</v>
      </c>
      <c r="E42" s="284">
        <f>MCF!R41</f>
        <v>0.8</v>
      </c>
      <c r="F42" s="67">
        <f t="shared" si="5"/>
        <v>0.75744804252003661</v>
      </c>
      <c r="G42" s="67">
        <f t="shared" si="0"/>
        <v>0.75744804252003661</v>
      </c>
      <c r="H42" s="67">
        <f t="shared" si="1"/>
        <v>0</v>
      </c>
      <c r="I42" s="67">
        <f t="shared" si="2"/>
        <v>2.2544058851752022</v>
      </c>
      <c r="J42" s="67">
        <f t="shared" si="3"/>
        <v>0.73624083834560505</v>
      </c>
      <c r="K42" s="100">
        <f t="shared" si="6"/>
        <v>0.4908272255637367</v>
      </c>
      <c r="O42" s="96">
        <f>Amnt_Deposited!B37</f>
        <v>2023</v>
      </c>
      <c r="P42" s="99">
        <f>Amnt_Deposited!C37</f>
        <v>8.4461200102591061</v>
      </c>
      <c r="Q42" s="284">
        <f>MCF!R41</f>
        <v>0.8</v>
      </c>
      <c r="R42" s="67">
        <f t="shared" si="4"/>
        <v>0.50676720061554636</v>
      </c>
      <c r="S42" s="67">
        <f t="shared" si="7"/>
        <v>0.50676720061554636</v>
      </c>
      <c r="T42" s="67">
        <f t="shared" si="8"/>
        <v>0</v>
      </c>
      <c r="U42" s="67">
        <f t="shared" si="9"/>
        <v>1.5083001015891184</v>
      </c>
      <c r="V42" s="67">
        <f t="shared" si="10"/>
        <v>0.49257861619911136</v>
      </c>
      <c r="W42" s="100">
        <f t="shared" si="11"/>
        <v>0.32838574413274091</v>
      </c>
    </row>
    <row r="43" spans="2:23">
      <c r="B43" s="96">
        <f>Amnt_Deposited!B38</f>
        <v>2024</v>
      </c>
      <c r="C43" s="99">
        <f>Amnt_Deposited!C38</f>
        <v>8.4963509132191586</v>
      </c>
      <c r="D43" s="418">
        <f>Dry_Matter_Content!C30</f>
        <v>0.59</v>
      </c>
      <c r="E43" s="284">
        <f>MCF!R42</f>
        <v>0.8</v>
      </c>
      <c r="F43" s="67">
        <f t="shared" si="5"/>
        <v>0.76195274989749417</v>
      </c>
      <c r="G43" s="67">
        <f t="shared" si="0"/>
        <v>0.76195274989749417</v>
      </c>
      <c r="H43" s="67">
        <f t="shared" si="1"/>
        <v>0</v>
      </c>
      <c r="I43" s="67">
        <f t="shared" si="2"/>
        <v>2.2731262066311522</v>
      </c>
      <c r="J43" s="67">
        <f t="shared" si="3"/>
        <v>0.74323242844154447</v>
      </c>
      <c r="K43" s="100">
        <f t="shared" si="6"/>
        <v>0.49548828562769631</v>
      </c>
      <c r="O43" s="96">
        <f>Amnt_Deposited!B38</f>
        <v>2024</v>
      </c>
      <c r="P43" s="99">
        <f>Amnt_Deposited!C38</f>
        <v>8.4963509132191586</v>
      </c>
      <c r="Q43" s="284">
        <f>MCF!R42</f>
        <v>0.8</v>
      </c>
      <c r="R43" s="67">
        <f t="shared" si="4"/>
        <v>0.5097810547931495</v>
      </c>
      <c r="S43" s="67">
        <f t="shared" si="7"/>
        <v>0.5097810547931495</v>
      </c>
      <c r="T43" s="67">
        <f t="shared" si="8"/>
        <v>0</v>
      </c>
      <c r="U43" s="67">
        <f t="shared" si="9"/>
        <v>1.520824848325927</v>
      </c>
      <c r="V43" s="67">
        <f t="shared" si="10"/>
        <v>0.49725630805634108</v>
      </c>
      <c r="W43" s="100">
        <f t="shared" si="11"/>
        <v>0.33150420537089403</v>
      </c>
    </row>
    <row r="44" spans="2:23">
      <c r="B44" s="96">
        <f>Amnt_Deposited!B39</f>
        <v>2025</v>
      </c>
      <c r="C44" s="99">
        <f>Amnt_Deposited!C39</f>
        <v>8.5394066049797051</v>
      </c>
      <c r="D44" s="418">
        <f>Dry_Matter_Content!C31</f>
        <v>0.59</v>
      </c>
      <c r="E44" s="284">
        <f>MCF!R43</f>
        <v>0.8</v>
      </c>
      <c r="F44" s="67">
        <f t="shared" si="5"/>
        <v>0.76581398433457992</v>
      </c>
      <c r="G44" s="67">
        <f t="shared" si="0"/>
        <v>0.76581398433457992</v>
      </c>
      <c r="H44" s="67">
        <f t="shared" si="1"/>
        <v>0</v>
      </c>
      <c r="I44" s="67">
        <f t="shared" si="2"/>
        <v>2.2895360478083919</v>
      </c>
      <c r="J44" s="67">
        <f t="shared" si="3"/>
        <v>0.74940414315734005</v>
      </c>
      <c r="K44" s="100">
        <f t="shared" si="6"/>
        <v>0.49960276210489335</v>
      </c>
      <c r="O44" s="96">
        <f>Amnt_Deposited!B39</f>
        <v>2025</v>
      </c>
      <c r="P44" s="99">
        <f>Amnt_Deposited!C39</f>
        <v>8.5394066049797051</v>
      </c>
      <c r="Q44" s="284">
        <f>MCF!R43</f>
        <v>0.8</v>
      </c>
      <c r="R44" s="67">
        <f t="shared" si="4"/>
        <v>0.51236439629878239</v>
      </c>
      <c r="S44" s="67">
        <f t="shared" si="7"/>
        <v>0.51236439629878239</v>
      </c>
      <c r="T44" s="67">
        <f t="shared" si="8"/>
        <v>0</v>
      </c>
      <c r="U44" s="67">
        <f t="shared" si="9"/>
        <v>1.5318037786407621</v>
      </c>
      <c r="V44" s="67">
        <f t="shared" si="10"/>
        <v>0.5013854659839474</v>
      </c>
      <c r="W44" s="100">
        <f t="shared" si="11"/>
        <v>0.3342569773226316</v>
      </c>
    </row>
    <row r="45" spans="2:23">
      <c r="B45" s="96">
        <f>Amnt_Deposited!B40</f>
        <v>2026</v>
      </c>
      <c r="C45" s="99">
        <f>Amnt_Deposited!C40</f>
        <v>8.5756001728011615</v>
      </c>
      <c r="D45" s="418">
        <f>Dry_Matter_Content!C32</f>
        <v>0.59</v>
      </c>
      <c r="E45" s="284">
        <f>MCF!R44</f>
        <v>0.8</v>
      </c>
      <c r="F45" s="67">
        <f t="shared" si="5"/>
        <v>0.76905982349680813</v>
      </c>
      <c r="G45" s="67">
        <f t="shared" si="0"/>
        <v>0.76905982349680813</v>
      </c>
      <c r="H45" s="67">
        <f t="shared" si="1"/>
        <v>0</v>
      </c>
      <c r="I45" s="67">
        <f t="shared" si="2"/>
        <v>2.3037817324639853</v>
      </c>
      <c r="J45" s="67">
        <f t="shared" si="3"/>
        <v>0.75481413884121495</v>
      </c>
      <c r="K45" s="100">
        <f t="shared" si="6"/>
        <v>0.5032094258941433</v>
      </c>
      <c r="O45" s="96">
        <f>Amnt_Deposited!B40</f>
        <v>2026</v>
      </c>
      <c r="P45" s="99">
        <f>Amnt_Deposited!C40</f>
        <v>8.5756001728011615</v>
      </c>
      <c r="Q45" s="284">
        <f>MCF!R44</f>
        <v>0.8</v>
      </c>
      <c r="R45" s="67">
        <f t="shared" si="4"/>
        <v>0.51453601036806973</v>
      </c>
      <c r="S45" s="67">
        <f t="shared" si="7"/>
        <v>0.51453601036806973</v>
      </c>
      <c r="T45" s="67">
        <f t="shared" si="8"/>
        <v>0</v>
      </c>
      <c r="U45" s="67">
        <f t="shared" si="9"/>
        <v>1.5413347897841119</v>
      </c>
      <c r="V45" s="67">
        <f t="shared" si="10"/>
        <v>0.5050049992247202</v>
      </c>
      <c r="W45" s="100">
        <f t="shared" si="11"/>
        <v>0.3366699994831468</v>
      </c>
    </row>
    <row r="46" spans="2:23">
      <c r="B46" s="96">
        <f>Amnt_Deposited!B41</f>
        <v>2027</v>
      </c>
      <c r="C46" s="99">
        <f>Amnt_Deposited!C41</f>
        <v>8.6052338653169951</v>
      </c>
      <c r="D46" s="418">
        <f>Dry_Matter_Content!C33</f>
        <v>0.59</v>
      </c>
      <c r="E46" s="284">
        <f>MCF!R45</f>
        <v>0.8</v>
      </c>
      <c r="F46" s="67">
        <f t="shared" si="5"/>
        <v>0.77171737304162824</v>
      </c>
      <c r="G46" s="67">
        <f t="shared" si="0"/>
        <v>0.77171737304162824</v>
      </c>
      <c r="H46" s="67">
        <f t="shared" si="1"/>
        <v>0</v>
      </c>
      <c r="I46" s="67">
        <f t="shared" si="2"/>
        <v>2.3159884500029517</v>
      </c>
      <c r="J46" s="67">
        <f t="shared" si="3"/>
        <v>0.75951065550266172</v>
      </c>
      <c r="K46" s="100">
        <f t="shared" si="6"/>
        <v>0.50634043700177445</v>
      </c>
      <c r="O46" s="96">
        <f>Amnt_Deposited!B41</f>
        <v>2027</v>
      </c>
      <c r="P46" s="99">
        <f>Amnt_Deposited!C41</f>
        <v>8.6052338653169951</v>
      </c>
      <c r="Q46" s="284">
        <f>MCF!R45</f>
        <v>0.8</v>
      </c>
      <c r="R46" s="67">
        <f t="shared" si="4"/>
        <v>0.5163140319190197</v>
      </c>
      <c r="S46" s="67">
        <f t="shared" si="7"/>
        <v>0.5163140319190197</v>
      </c>
      <c r="T46" s="67">
        <f t="shared" si="8"/>
        <v>0</v>
      </c>
      <c r="U46" s="67">
        <f t="shared" si="9"/>
        <v>1.549501639163438</v>
      </c>
      <c r="V46" s="67">
        <f t="shared" si="10"/>
        <v>0.50814718253969349</v>
      </c>
      <c r="W46" s="100">
        <f t="shared" si="11"/>
        <v>0.33876478835979562</v>
      </c>
    </row>
    <row r="47" spans="2:23">
      <c r="B47" s="96">
        <f>Amnt_Deposited!B42</f>
        <v>2028</v>
      </c>
      <c r="C47" s="99">
        <f>Amnt_Deposited!C42</f>
        <v>8.6285994311071921</v>
      </c>
      <c r="D47" s="418">
        <f>Dry_Matter_Content!C34</f>
        <v>0.59</v>
      </c>
      <c r="E47" s="284">
        <f>MCF!R46</f>
        <v>0.8</v>
      </c>
      <c r="F47" s="67">
        <f t="shared" si="5"/>
        <v>0.77381279698169303</v>
      </c>
      <c r="G47" s="67">
        <f t="shared" si="0"/>
        <v>0.77381279698169303</v>
      </c>
      <c r="H47" s="67">
        <f t="shared" si="1"/>
        <v>0</v>
      </c>
      <c r="I47" s="67">
        <f t="shared" si="2"/>
        <v>2.3262662814056805</v>
      </c>
      <c r="J47" s="67">
        <f t="shared" si="3"/>
        <v>0.76353496557896416</v>
      </c>
      <c r="K47" s="100">
        <f t="shared" si="6"/>
        <v>0.50902331038597604</v>
      </c>
      <c r="O47" s="96">
        <f>Amnt_Deposited!B42</f>
        <v>2028</v>
      </c>
      <c r="P47" s="99">
        <f>Amnt_Deposited!C42</f>
        <v>8.6285994311071921</v>
      </c>
      <c r="Q47" s="284">
        <f>MCF!R46</f>
        <v>0.8</v>
      </c>
      <c r="R47" s="67">
        <f t="shared" si="4"/>
        <v>0.51771596586643154</v>
      </c>
      <c r="S47" s="67">
        <f t="shared" si="7"/>
        <v>0.51771596586643154</v>
      </c>
      <c r="T47" s="67">
        <f t="shared" si="8"/>
        <v>0</v>
      </c>
      <c r="U47" s="67">
        <f t="shared" si="9"/>
        <v>1.5563779759627661</v>
      </c>
      <c r="V47" s="67">
        <f t="shared" si="10"/>
        <v>0.51083962906710367</v>
      </c>
      <c r="W47" s="100">
        <f t="shared" si="11"/>
        <v>0.34055975271140243</v>
      </c>
    </row>
    <row r="48" spans="2:23">
      <c r="B48" s="96">
        <f>Amnt_Deposited!B43</f>
        <v>2029</v>
      </c>
      <c r="C48" s="99">
        <f>Amnt_Deposited!C43</f>
        <v>8.6459784472951036</v>
      </c>
      <c r="D48" s="418">
        <f>Dry_Matter_Content!C35</f>
        <v>0.59</v>
      </c>
      <c r="E48" s="284">
        <f>MCF!R47</f>
        <v>0.8</v>
      </c>
      <c r="F48" s="67">
        <f t="shared" si="5"/>
        <v>0.77537134715342493</v>
      </c>
      <c r="G48" s="67">
        <f t="shared" si="0"/>
        <v>0.77537134715342493</v>
      </c>
      <c r="H48" s="67">
        <f t="shared" si="1"/>
        <v>0</v>
      </c>
      <c r="I48" s="67">
        <f t="shared" si="2"/>
        <v>2.3347142679964361</v>
      </c>
      <c r="J48" s="67">
        <f t="shared" si="3"/>
        <v>0.76692336056266919</v>
      </c>
      <c r="K48" s="100">
        <f t="shared" si="6"/>
        <v>0.51128224037511272</v>
      </c>
      <c r="O48" s="96">
        <f>Amnt_Deposited!B43</f>
        <v>2029</v>
      </c>
      <c r="P48" s="99">
        <f>Amnt_Deposited!C43</f>
        <v>8.6459784472951036</v>
      </c>
      <c r="Q48" s="284">
        <f>MCF!R47</f>
        <v>0.8</v>
      </c>
      <c r="R48" s="67">
        <f t="shared" si="4"/>
        <v>0.5187587068377062</v>
      </c>
      <c r="S48" s="67">
        <f t="shared" si="7"/>
        <v>0.5187587068377062</v>
      </c>
      <c r="T48" s="67">
        <f t="shared" si="8"/>
        <v>0</v>
      </c>
      <c r="U48" s="67">
        <f t="shared" si="9"/>
        <v>1.5620300633339228</v>
      </c>
      <c r="V48" s="67">
        <f t="shared" si="10"/>
        <v>0.51310661946654956</v>
      </c>
      <c r="W48" s="100">
        <f t="shared" si="11"/>
        <v>0.34207107964436634</v>
      </c>
    </row>
    <row r="49" spans="2:23">
      <c r="B49" s="96">
        <f>Amnt_Deposited!B44</f>
        <v>2030</v>
      </c>
      <c r="C49" s="99">
        <f>Amnt_Deposited!C44</f>
        <v>8.6580138000000009</v>
      </c>
      <c r="D49" s="418">
        <f>Dry_Matter_Content!C36</f>
        <v>0.59</v>
      </c>
      <c r="E49" s="284">
        <f>MCF!R48</f>
        <v>0.8</v>
      </c>
      <c r="F49" s="67">
        <f t="shared" si="5"/>
        <v>0.7764506775840001</v>
      </c>
      <c r="G49" s="67">
        <f t="shared" si="0"/>
        <v>0.7764506775840001</v>
      </c>
      <c r="H49" s="67">
        <f t="shared" si="1"/>
        <v>0</v>
      </c>
      <c r="I49" s="67">
        <f t="shared" si="2"/>
        <v>2.3414564531874351</v>
      </c>
      <c r="J49" s="67">
        <f t="shared" si="3"/>
        <v>0.7697084923930011</v>
      </c>
      <c r="K49" s="100">
        <f t="shared" si="6"/>
        <v>0.51313899492866732</v>
      </c>
      <c r="O49" s="96">
        <f>Amnt_Deposited!B44</f>
        <v>2030</v>
      </c>
      <c r="P49" s="99">
        <f>Amnt_Deposited!C44</f>
        <v>8.6580138000000009</v>
      </c>
      <c r="Q49" s="284">
        <f>MCF!R48</f>
        <v>0.8</v>
      </c>
      <c r="R49" s="67">
        <f t="shared" si="4"/>
        <v>0.51948082800000006</v>
      </c>
      <c r="S49" s="67">
        <f t="shared" si="7"/>
        <v>0.51948082800000006</v>
      </c>
      <c r="T49" s="67">
        <f t="shared" si="8"/>
        <v>0</v>
      </c>
      <c r="U49" s="67">
        <f t="shared" si="9"/>
        <v>1.5665408919630479</v>
      </c>
      <c r="V49" s="67">
        <f t="shared" si="10"/>
        <v>0.51496999937087506</v>
      </c>
      <c r="W49" s="100">
        <f t="shared" si="11"/>
        <v>0.34331333291391669</v>
      </c>
    </row>
    <row r="50" spans="2:23">
      <c r="B50" s="96">
        <f>Amnt_Deposited!B45</f>
        <v>2031</v>
      </c>
      <c r="C50" s="99">
        <f>Amnt_Deposited!C45</f>
        <v>0</v>
      </c>
      <c r="D50" s="418">
        <f>Dry_Matter_Content!C37</f>
        <v>0.59</v>
      </c>
      <c r="E50" s="284">
        <f>MCF!R49</f>
        <v>0.8</v>
      </c>
      <c r="F50" s="67">
        <f t="shared" si="5"/>
        <v>0</v>
      </c>
      <c r="G50" s="67">
        <f t="shared" si="0"/>
        <v>0</v>
      </c>
      <c r="H50" s="67">
        <f t="shared" si="1"/>
        <v>0</v>
      </c>
      <c r="I50" s="67">
        <f t="shared" si="2"/>
        <v>1.5695251974910462</v>
      </c>
      <c r="J50" s="67">
        <f t="shared" si="3"/>
        <v>0.77193125569638887</v>
      </c>
      <c r="K50" s="100">
        <f t="shared" si="6"/>
        <v>0.51462083713092588</v>
      </c>
      <c r="O50" s="96">
        <f>Amnt_Deposited!B45</f>
        <v>2031</v>
      </c>
      <c r="P50" s="99">
        <f>Amnt_Deposited!C45</f>
        <v>0</v>
      </c>
      <c r="Q50" s="284">
        <f>MCF!R49</f>
        <v>0.8</v>
      </c>
      <c r="R50" s="67">
        <f t="shared" si="4"/>
        <v>0</v>
      </c>
      <c r="S50" s="67">
        <f t="shared" si="7"/>
        <v>0</v>
      </c>
      <c r="T50" s="67">
        <f t="shared" si="8"/>
        <v>0</v>
      </c>
      <c r="U50" s="67">
        <f t="shared" si="9"/>
        <v>1.0500837628173818</v>
      </c>
      <c r="V50" s="67">
        <f t="shared" si="10"/>
        <v>0.51645712914566611</v>
      </c>
      <c r="W50" s="100">
        <f t="shared" si="11"/>
        <v>0.34430475276377737</v>
      </c>
    </row>
    <row r="51" spans="2:23">
      <c r="B51" s="96">
        <f>Amnt_Deposited!B46</f>
        <v>2032</v>
      </c>
      <c r="C51" s="99">
        <f>Amnt_Deposited!C46</f>
        <v>0</v>
      </c>
      <c r="D51" s="418">
        <f>Dry_Matter_Content!C38</f>
        <v>0.59</v>
      </c>
      <c r="E51" s="284">
        <f>MCF!R50</f>
        <v>0.8</v>
      </c>
      <c r="F51" s="67">
        <f t="shared" ref="F51:F82" si="12">C51*D51*$K$6*DOCF*E51</f>
        <v>0</v>
      </c>
      <c r="G51" s="67">
        <f t="shared" ref="G51:G82" si="13">F51*$K$12</f>
        <v>0</v>
      </c>
      <c r="H51" s="67">
        <f t="shared" ref="H51:H82" si="14">F51*(1-$K$12)</f>
        <v>0</v>
      </c>
      <c r="I51" s="67">
        <f t="shared" ref="I51:I82" si="15">G51+I50*$K$10</f>
        <v>1.052084202636294</v>
      </c>
      <c r="J51" s="67">
        <f t="shared" ref="J51:J82" si="16">I50*(1-$K$10)+H51</f>
        <v>0.51744099485475226</v>
      </c>
      <c r="K51" s="100">
        <f t="shared" si="6"/>
        <v>0.34496066323650149</v>
      </c>
      <c r="O51" s="96">
        <f>Amnt_Deposited!B46</f>
        <v>2032</v>
      </c>
      <c r="P51" s="99">
        <f>Amnt_Deposited!C46</f>
        <v>0</v>
      </c>
      <c r="Q51" s="284">
        <f>MCF!R50</f>
        <v>0.8</v>
      </c>
      <c r="R51" s="67">
        <f t="shared" ref="R51:R82" si="17">P51*$W$6*DOCF*Q51</f>
        <v>0</v>
      </c>
      <c r="S51" s="67">
        <f t="shared" si="7"/>
        <v>0</v>
      </c>
      <c r="T51" s="67">
        <f t="shared" si="8"/>
        <v>0</v>
      </c>
      <c r="U51" s="67">
        <f t="shared" si="9"/>
        <v>0.70389219623302479</v>
      </c>
      <c r="V51" s="67">
        <f t="shared" si="10"/>
        <v>0.34619156658435707</v>
      </c>
      <c r="W51" s="100">
        <f t="shared" si="11"/>
        <v>0.2307943777229047</v>
      </c>
    </row>
    <row r="52" spans="2:23">
      <c r="B52" s="96">
        <f>Amnt_Deposited!B47</f>
        <v>2033</v>
      </c>
      <c r="C52" s="99">
        <f>Amnt_Deposited!C47</f>
        <v>0</v>
      </c>
      <c r="D52" s="418">
        <f>Dry_Matter_Content!C39</f>
        <v>0.59</v>
      </c>
      <c r="E52" s="284">
        <f>MCF!R51</f>
        <v>0.8</v>
      </c>
      <c r="F52" s="67">
        <f t="shared" si="12"/>
        <v>0</v>
      </c>
      <c r="G52" s="67">
        <f t="shared" si="13"/>
        <v>0</v>
      </c>
      <c r="H52" s="67">
        <f t="shared" si="14"/>
        <v>0</v>
      </c>
      <c r="I52" s="67">
        <f t="shared" si="15"/>
        <v>0.70523313114452946</v>
      </c>
      <c r="J52" s="67">
        <f t="shared" si="16"/>
        <v>0.34685107149176453</v>
      </c>
      <c r="K52" s="100">
        <f t="shared" si="6"/>
        <v>0.23123404766117633</v>
      </c>
      <c r="O52" s="96">
        <f>Amnt_Deposited!B47</f>
        <v>2033</v>
      </c>
      <c r="P52" s="99">
        <f>Amnt_Deposited!C47</f>
        <v>0</v>
      </c>
      <c r="Q52" s="284">
        <f>MCF!R51</f>
        <v>0.8</v>
      </c>
      <c r="R52" s="67">
        <f t="shared" si="17"/>
        <v>0</v>
      </c>
      <c r="S52" s="67">
        <f t="shared" si="7"/>
        <v>0</v>
      </c>
      <c r="T52" s="67">
        <f t="shared" si="8"/>
        <v>0</v>
      </c>
      <c r="U52" s="67">
        <f t="shared" si="9"/>
        <v>0.47183304938304843</v>
      </c>
      <c r="V52" s="67">
        <f t="shared" si="10"/>
        <v>0.23205914684997633</v>
      </c>
      <c r="W52" s="100">
        <f t="shared" si="11"/>
        <v>0.15470609789998421</v>
      </c>
    </row>
    <row r="53" spans="2:23">
      <c r="B53" s="96">
        <f>Amnt_Deposited!B48</f>
        <v>2034</v>
      </c>
      <c r="C53" s="99">
        <f>Amnt_Deposited!C48</f>
        <v>0</v>
      </c>
      <c r="D53" s="418">
        <f>Dry_Matter_Content!C40</f>
        <v>0.59</v>
      </c>
      <c r="E53" s="284">
        <f>MCF!R52</f>
        <v>0.8</v>
      </c>
      <c r="F53" s="67">
        <f t="shared" si="12"/>
        <v>0</v>
      </c>
      <c r="G53" s="67">
        <f t="shared" si="13"/>
        <v>0</v>
      </c>
      <c r="H53" s="67">
        <f t="shared" si="14"/>
        <v>0</v>
      </c>
      <c r="I53" s="67">
        <f t="shared" si="15"/>
        <v>0.47273190493465905</v>
      </c>
      <c r="J53" s="67">
        <f t="shared" si="16"/>
        <v>0.2325012262098704</v>
      </c>
      <c r="K53" s="100">
        <f t="shared" si="6"/>
        <v>0.15500081747324693</v>
      </c>
      <c r="O53" s="96">
        <f>Amnt_Deposited!B48</f>
        <v>2034</v>
      </c>
      <c r="P53" s="99">
        <f>Amnt_Deposited!C48</f>
        <v>0</v>
      </c>
      <c r="Q53" s="284">
        <f>MCF!R52</f>
        <v>0.8</v>
      </c>
      <c r="R53" s="67">
        <f t="shared" si="17"/>
        <v>0</v>
      </c>
      <c r="S53" s="67">
        <f t="shared" si="7"/>
        <v>0</v>
      </c>
      <c r="T53" s="67">
        <f t="shared" si="8"/>
        <v>0</v>
      </c>
      <c r="U53" s="67">
        <f t="shared" si="9"/>
        <v>0.31627915138358109</v>
      </c>
      <c r="V53" s="67">
        <f t="shared" si="10"/>
        <v>0.15555389799946731</v>
      </c>
      <c r="W53" s="100">
        <f t="shared" si="11"/>
        <v>0.10370259866631154</v>
      </c>
    </row>
    <row r="54" spans="2:23">
      <c r="B54" s="96">
        <f>Amnt_Deposited!B49</f>
        <v>2035</v>
      </c>
      <c r="C54" s="99">
        <f>Amnt_Deposited!C49</f>
        <v>0</v>
      </c>
      <c r="D54" s="418">
        <f>Dry_Matter_Content!C41</f>
        <v>0.59</v>
      </c>
      <c r="E54" s="284">
        <f>MCF!R53</f>
        <v>0.8</v>
      </c>
      <c r="F54" s="67">
        <f t="shared" si="12"/>
        <v>0</v>
      </c>
      <c r="G54" s="67">
        <f t="shared" si="13"/>
        <v>0</v>
      </c>
      <c r="H54" s="67">
        <f t="shared" si="14"/>
        <v>0</v>
      </c>
      <c r="I54" s="67">
        <f t="shared" si="15"/>
        <v>0.31688167227831615</v>
      </c>
      <c r="J54" s="67">
        <f t="shared" si="16"/>
        <v>0.15585023265634293</v>
      </c>
      <c r="K54" s="100">
        <f t="shared" si="6"/>
        <v>0.10390015510422862</v>
      </c>
      <c r="O54" s="96">
        <f>Amnt_Deposited!B49</f>
        <v>2035</v>
      </c>
      <c r="P54" s="99">
        <f>Amnt_Deposited!C49</f>
        <v>0</v>
      </c>
      <c r="Q54" s="284">
        <f>MCF!R53</f>
        <v>0.8</v>
      </c>
      <c r="R54" s="67">
        <f t="shared" si="17"/>
        <v>0</v>
      </c>
      <c r="S54" s="67">
        <f t="shared" si="7"/>
        <v>0</v>
      </c>
      <c r="T54" s="67">
        <f t="shared" si="8"/>
        <v>0</v>
      </c>
      <c r="U54" s="67">
        <f t="shared" si="9"/>
        <v>0.21200825531555501</v>
      </c>
      <c r="V54" s="67">
        <f t="shared" si="10"/>
        <v>0.10427089606802607</v>
      </c>
      <c r="W54" s="100">
        <f t="shared" si="11"/>
        <v>6.9513930712017377E-2</v>
      </c>
    </row>
    <row r="55" spans="2:23">
      <c r="B55" s="96">
        <f>Amnt_Deposited!B50</f>
        <v>2036</v>
      </c>
      <c r="C55" s="99">
        <f>Amnt_Deposited!C50</f>
        <v>0</v>
      </c>
      <c r="D55" s="418">
        <f>Dry_Matter_Content!C42</f>
        <v>0.59</v>
      </c>
      <c r="E55" s="284">
        <f>MCF!R54</f>
        <v>0.8</v>
      </c>
      <c r="F55" s="67">
        <f t="shared" si="12"/>
        <v>0</v>
      </c>
      <c r="G55" s="67">
        <f t="shared" si="13"/>
        <v>0</v>
      </c>
      <c r="H55" s="67">
        <f t="shared" si="14"/>
        <v>0</v>
      </c>
      <c r="I55" s="67">
        <f t="shared" si="15"/>
        <v>0.21241213714945126</v>
      </c>
      <c r="J55" s="67">
        <f t="shared" si="16"/>
        <v>0.10446953512886489</v>
      </c>
      <c r="K55" s="100">
        <f t="shared" si="6"/>
        <v>6.9646356752576591E-2</v>
      </c>
      <c r="O55" s="96">
        <f>Amnt_Deposited!B50</f>
        <v>2036</v>
      </c>
      <c r="P55" s="99">
        <f>Amnt_Deposited!C50</f>
        <v>0</v>
      </c>
      <c r="Q55" s="284">
        <f>MCF!R54</f>
        <v>0.8</v>
      </c>
      <c r="R55" s="67">
        <f t="shared" si="17"/>
        <v>0</v>
      </c>
      <c r="S55" s="67">
        <f t="shared" si="7"/>
        <v>0</v>
      </c>
      <c r="T55" s="67">
        <f t="shared" si="8"/>
        <v>0</v>
      </c>
      <c r="U55" s="67">
        <f t="shared" si="9"/>
        <v>0.14211338346305841</v>
      </c>
      <c r="V55" s="67">
        <f t="shared" si="10"/>
        <v>6.9894871852496598E-2</v>
      </c>
      <c r="W55" s="100">
        <f t="shared" si="11"/>
        <v>4.6596581234997728E-2</v>
      </c>
    </row>
    <row r="56" spans="2:23">
      <c r="B56" s="96">
        <f>Amnt_Deposited!B51</f>
        <v>2037</v>
      </c>
      <c r="C56" s="99">
        <f>Amnt_Deposited!C51</f>
        <v>0</v>
      </c>
      <c r="D56" s="418">
        <f>Dry_Matter_Content!C43</f>
        <v>0.59</v>
      </c>
      <c r="E56" s="284">
        <f>MCF!R55</f>
        <v>0.8</v>
      </c>
      <c r="F56" s="67">
        <f t="shared" si="12"/>
        <v>0</v>
      </c>
      <c r="G56" s="67">
        <f t="shared" si="13"/>
        <v>0</v>
      </c>
      <c r="H56" s="67">
        <f t="shared" si="14"/>
        <v>0</v>
      </c>
      <c r="I56" s="67">
        <f t="shared" si="15"/>
        <v>0.14238411355254871</v>
      </c>
      <c r="J56" s="67">
        <f t="shared" si="16"/>
        <v>7.002802359690255E-2</v>
      </c>
      <c r="K56" s="100">
        <f t="shared" si="6"/>
        <v>4.66853490646017E-2</v>
      </c>
      <c r="O56" s="96">
        <f>Amnt_Deposited!B51</f>
        <v>2037</v>
      </c>
      <c r="P56" s="99">
        <f>Amnt_Deposited!C51</f>
        <v>0</v>
      </c>
      <c r="Q56" s="284">
        <f>MCF!R55</f>
        <v>0.8</v>
      </c>
      <c r="R56" s="67">
        <f t="shared" si="17"/>
        <v>0</v>
      </c>
      <c r="S56" s="67">
        <f t="shared" si="7"/>
        <v>0</v>
      </c>
      <c r="T56" s="67">
        <f t="shared" si="8"/>
        <v>0</v>
      </c>
      <c r="U56" s="67">
        <f t="shared" si="9"/>
        <v>9.5261449745237772E-2</v>
      </c>
      <c r="V56" s="67">
        <f t="shared" si="10"/>
        <v>4.6851933717820628E-2</v>
      </c>
      <c r="W56" s="100">
        <f t="shared" si="11"/>
        <v>3.1234622478547084E-2</v>
      </c>
    </row>
    <row r="57" spans="2:23">
      <c r="B57" s="96">
        <f>Amnt_Deposited!B52</f>
        <v>2038</v>
      </c>
      <c r="C57" s="99">
        <f>Amnt_Deposited!C52</f>
        <v>0</v>
      </c>
      <c r="D57" s="418">
        <f>Dry_Matter_Content!C44</f>
        <v>0.59</v>
      </c>
      <c r="E57" s="284">
        <f>MCF!R56</f>
        <v>0.8</v>
      </c>
      <c r="F57" s="67">
        <f t="shared" si="12"/>
        <v>0</v>
      </c>
      <c r="G57" s="67">
        <f t="shared" si="13"/>
        <v>0</v>
      </c>
      <c r="H57" s="67">
        <f t="shared" si="14"/>
        <v>0</v>
      </c>
      <c r="I57" s="67">
        <f t="shared" si="15"/>
        <v>9.5442925551288152E-2</v>
      </c>
      <c r="J57" s="67">
        <f t="shared" si="16"/>
        <v>4.6941188001260563E-2</v>
      </c>
      <c r="K57" s="100">
        <f t="shared" si="6"/>
        <v>3.1294125334173709E-2</v>
      </c>
      <c r="O57" s="96">
        <f>Amnt_Deposited!B52</f>
        <v>2038</v>
      </c>
      <c r="P57" s="99">
        <f>Amnt_Deposited!C52</f>
        <v>0</v>
      </c>
      <c r="Q57" s="284">
        <f>MCF!R56</f>
        <v>0.8</v>
      </c>
      <c r="R57" s="67">
        <f t="shared" si="17"/>
        <v>0</v>
      </c>
      <c r="S57" s="67">
        <f t="shared" si="7"/>
        <v>0</v>
      </c>
      <c r="T57" s="67">
        <f t="shared" si="8"/>
        <v>0</v>
      </c>
      <c r="U57" s="67">
        <f t="shared" si="9"/>
        <v>6.3855659378649524E-2</v>
      </c>
      <c r="V57" s="67">
        <f t="shared" si="10"/>
        <v>3.1405790366588249E-2</v>
      </c>
      <c r="W57" s="100">
        <f t="shared" si="11"/>
        <v>2.0937193577725499E-2</v>
      </c>
    </row>
    <row r="58" spans="2:23">
      <c r="B58" s="96">
        <f>Amnt_Deposited!B53</f>
        <v>2039</v>
      </c>
      <c r="C58" s="99">
        <f>Amnt_Deposited!C53</f>
        <v>0</v>
      </c>
      <c r="D58" s="418">
        <f>Dry_Matter_Content!C45</f>
        <v>0.59</v>
      </c>
      <c r="E58" s="284">
        <f>MCF!R57</f>
        <v>0.8</v>
      </c>
      <c r="F58" s="67">
        <f t="shared" si="12"/>
        <v>0</v>
      </c>
      <c r="G58" s="67">
        <f t="shared" si="13"/>
        <v>0</v>
      </c>
      <c r="H58" s="67">
        <f t="shared" si="14"/>
        <v>0</v>
      </c>
      <c r="I58" s="67">
        <f t="shared" si="15"/>
        <v>6.3977306249315566E-2</v>
      </c>
      <c r="J58" s="67">
        <f t="shared" si="16"/>
        <v>3.1465619301972579E-2</v>
      </c>
      <c r="K58" s="100">
        <f t="shared" si="6"/>
        <v>2.0977079534648384E-2</v>
      </c>
      <c r="O58" s="96">
        <f>Amnt_Deposited!B53</f>
        <v>2039</v>
      </c>
      <c r="P58" s="99">
        <f>Amnt_Deposited!C53</f>
        <v>0</v>
      </c>
      <c r="Q58" s="284">
        <f>MCF!R57</f>
        <v>0.8</v>
      </c>
      <c r="R58" s="67">
        <f t="shared" si="17"/>
        <v>0</v>
      </c>
      <c r="S58" s="67">
        <f t="shared" si="7"/>
        <v>0</v>
      </c>
      <c r="T58" s="67">
        <f t="shared" si="8"/>
        <v>0</v>
      </c>
      <c r="U58" s="67">
        <f t="shared" si="9"/>
        <v>4.2803728534332453E-2</v>
      </c>
      <c r="V58" s="67">
        <f t="shared" si="10"/>
        <v>2.1051930844317071E-2</v>
      </c>
      <c r="W58" s="100">
        <f t="shared" si="11"/>
        <v>1.4034620562878047E-2</v>
      </c>
    </row>
    <row r="59" spans="2:23">
      <c r="B59" s="96">
        <f>Amnt_Deposited!B54</f>
        <v>2040</v>
      </c>
      <c r="C59" s="99">
        <f>Amnt_Deposited!C54</f>
        <v>0</v>
      </c>
      <c r="D59" s="418">
        <f>Dry_Matter_Content!C46</f>
        <v>0.59</v>
      </c>
      <c r="E59" s="284">
        <f>MCF!R58</f>
        <v>0.8</v>
      </c>
      <c r="F59" s="67">
        <f t="shared" si="12"/>
        <v>0</v>
      </c>
      <c r="G59" s="67">
        <f t="shared" si="13"/>
        <v>0</v>
      </c>
      <c r="H59" s="67">
        <f t="shared" si="14"/>
        <v>0</v>
      </c>
      <c r="I59" s="67">
        <f t="shared" si="15"/>
        <v>4.2885270870277409E-2</v>
      </c>
      <c r="J59" s="67">
        <f t="shared" si="16"/>
        <v>2.1092035379038161E-2</v>
      </c>
      <c r="K59" s="100">
        <f t="shared" si="6"/>
        <v>1.4061356919358774E-2</v>
      </c>
      <c r="O59" s="96">
        <f>Amnt_Deposited!B54</f>
        <v>2040</v>
      </c>
      <c r="P59" s="99">
        <f>Amnt_Deposited!C54</f>
        <v>0</v>
      </c>
      <c r="Q59" s="284">
        <f>MCF!R58</f>
        <v>0.8</v>
      </c>
      <c r="R59" s="67">
        <f t="shared" si="17"/>
        <v>0</v>
      </c>
      <c r="S59" s="67">
        <f t="shared" si="7"/>
        <v>0</v>
      </c>
      <c r="T59" s="67">
        <f t="shared" si="8"/>
        <v>0</v>
      </c>
      <c r="U59" s="67">
        <f t="shared" si="9"/>
        <v>2.8692197281630739E-2</v>
      </c>
      <c r="V59" s="67">
        <f t="shared" si="10"/>
        <v>1.4111531252701714E-2</v>
      </c>
      <c r="W59" s="100">
        <f t="shared" si="11"/>
        <v>9.407687501801142E-3</v>
      </c>
    </row>
    <row r="60" spans="2:23">
      <c r="B60" s="96">
        <f>Amnt_Deposited!B55</f>
        <v>2041</v>
      </c>
      <c r="C60" s="99">
        <f>Amnt_Deposited!C55</f>
        <v>0</v>
      </c>
      <c r="D60" s="418">
        <f>Dry_Matter_Content!C47</f>
        <v>0.59</v>
      </c>
      <c r="E60" s="284">
        <f>MCF!R59</f>
        <v>0.8</v>
      </c>
      <c r="F60" s="67">
        <f t="shared" si="12"/>
        <v>0</v>
      </c>
      <c r="G60" s="67">
        <f t="shared" si="13"/>
        <v>0</v>
      </c>
      <c r="H60" s="67">
        <f t="shared" si="14"/>
        <v>0</v>
      </c>
      <c r="I60" s="67">
        <f t="shared" si="15"/>
        <v>2.8746856744015215E-2</v>
      </c>
      <c r="J60" s="67">
        <f t="shared" si="16"/>
        <v>1.4138414126262194E-2</v>
      </c>
      <c r="K60" s="100">
        <f t="shared" si="6"/>
        <v>9.4256094175081285E-3</v>
      </c>
      <c r="O60" s="96">
        <f>Amnt_Deposited!B55</f>
        <v>2041</v>
      </c>
      <c r="P60" s="99">
        <f>Amnt_Deposited!C55</f>
        <v>0</v>
      </c>
      <c r="Q60" s="284">
        <f>MCF!R59</f>
        <v>0.8</v>
      </c>
      <c r="R60" s="67">
        <f t="shared" si="17"/>
        <v>0</v>
      </c>
      <c r="S60" s="67">
        <f t="shared" si="7"/>
        <v>0</v>
      </c>
      <c r="T60" s="67">
        <f t="shared" si="8"/>
        <v>0</v>
      </c>
      <c r="U60" s="67">
        <f t="shared" si="9"/>
        <v>1.9232955002686361E-2</v>
      </c>
      <c r="V60" s="67">
        <f t="shared" si="10"/>
        <v>9.4592422789443759E-3</v>
      </c>
      <c r="W60" s="100">
        <f t="shared" si="11"/>
        <v>6.3061615192962503E-3</v>
      </c>
    </row>
    <row r="61" spans="2:23">
      <c r="B61" s="96">
        <f>Amnt_Deposited!B56</f>
        <v>2042</v>
      </c>
      <c r="C61" s="99">
        <f>Amnt_Deposited!C56</f>
        <v>0</v>
      </c>
      <c r="D61" s="418">
        <f>Dry_Matter_Content!C48</f>
        <v>0.59</v>
      </c>
      <c r="E61" s="284">
        <f>MCF!R60</f>
        <v>0.8</v>
      </c>
      <c r="F61" s="67">
        <f t="shared" si="12"/>
        <v>0</v>
      </c>
      <c r="G61" s="67">
        <f t="shared" si="13"/>
        <v>0</v>
      </c>
      <c r="H61" s="67">
        <f t="shared" si="14"/>
        <v>0</v>
      </c>
      <c r="I61" s="67">
        <f t="shared" si="15"/>
        <v>1.9269594336028206E-2</v>
      </c>
      <c r="J61" s="67">
        <f t="shared" si="16"/>
        <v>9.4772624079870072E-3</v>
      </c>
      <c r="K61" s="100">
        <f t="shared" si="6"/>
        <v>6.3181749386580048E-3</v>
      </c>
      <c r="O61" s="96">
        <f>Amnt_Deposited!B56</f>
        <v>2042</v>
      </c>
      <c r="P61" s="99">
        <f>Amnt_Deposited!C56</f>
        <v>0</v>
      </c>
      <c r="Q61" s="284">
        <f>MCF!R60</f>
        <v>0.8</v>
      </c>
      <c r="R61" s="67">
        <f t="shared" si="17"/>
        <v>0</v>
      </c>
      <c r="S61" s="67">
        <f t="shared" si="7"/>
        <v>0</v>
      </c>
      <c r="T61" s="67">
        <f t="shared" si="8"/>
        <v>0</v>
      </c>
      <c r="U61" s="67">
        <f t="shared" si="9"/>
        <v>1.2892235282802101E-2</v>
      </c>
      <c r="V61" s="67">
        <f t="shared" si="10"/>
        <v>6.3407197198842597E-3</v>
      </c>
      <c r="W61" s="100">
        <f t="shared" si="11"/>
        <v>4.2271464799228395E-3</v>
      </c>
    </row>
    <row r="62" spans="2:23">
      <c r="B62" s="96">
        <f>Amnt_Deposited!B57</f>
        <v>2043</v>
      </c>
      <c r="C62" s="99">
        <f>Amnt_Deposited!C57</f>
        <v>0</v>
      </c>
      <c r="D62" s="418">
        <f>Dry_Matter_Content!C49</f>
        <v>0.59</v>
      </c>
      <c r="E62" s="284">
        <f>MCF!R61</f>
        <v>0.8</v>
      </c>
      <c r="F62" s="67">
        <f t="shared" si="12"/>
        <v>0</v>
      </c>
      <c r="G62" s="67">
        <f t="shared" si="13"/>
        <v>0</v>
      </c>
      <c r="H62" s="67">
        <f t="shared" si="14"/>
        <v>0</v>
      </c>
      <c r="I62" s="67">
        <f t="shared" si="15"/>
        <v>1.2916795362414522E-2</v>
      </c>
      <c r="J62" s="67">
        <f t="shared" si="16"/>
        <v>6.3527989736136842E-3</v>
      </c>
      <c r="K62" s="100">
        <f t="shared" si="6"/>
        <v>4.2351993157424559E-3</v>
      </c>
      <c r="O62" s="96">
        <f>Amnt_Deposited!B57</f>
        <v>2043</v>
      </c>
      <c r="P62" s="99">
        <f>Amnt_Deposited!C57</f>
        <v>0</v>
      </c>
      <c r="Q62" s="284">
        <f>MCF!R61</f>
        <v>0.8</v>
      </c>
      <c r="R62" s="67">
        <f t="shared" si="17"/>
        <v>0</v>
      </c>
      <c r="S62" s="67">
        <f t="shared" si="7"/>
        <v>0</v>
      </c>
      <c r="T62" s="67">
        <f t="shared" si="8"/>
        <v>0</v>
      </c>
      <c r="U62" s="67">
        <f t="shared" si="9"/>
        <v>8.6419237482701985E-3</v>
      </c>
      <c r="V62" s="67">
        <f t="shared" si="10"/>
        <v>4.2503115345319028E-3</v>
      </c>
      <c r="W62" s="100">
        <f t="shared" si="11"/>
        <v>2.8335410230212682E-3</v>
      </c>
    </row>
    <row r="63" spans="2:23">
      <c r="B63" s="96">
        <f>Amnt_Deposited!B58</f>
        <v>2044</v>
      </c>
      <c r="C63" s="99">
        <f>Amnt_Deposited!C58</f>
        <v>0</v>
      </c>
      <c r="D63" s="418">
        <f>Dry_Matter_Content!C50</f>
        <v>0.59</v>
      </c>
      <c r="E63" s="284">
        <f>MCF!R62</f>
        <v>0.8</v>
      </c>
      <c r="F63" s="67">
        <f t="shared" si="12"/>
        <v>0</v>
      </c>
      <c r="G63" s="67">
        <f t="shared" si="13"/>
        <v>0</v>
      </c>
      <c r="H63" s="67">
        <f t="shared" si="14"/>
        <v>0</v>
      </c>
      <c r="I63" s="67">
        <f t="shared" si="15"/>
        <v>8.6583868619666358E-3</v>
      </c>
      <c r="J63" s="67">
        <f t="shared" si="16"/>
        <v>4.2584085004478871E-3</v>
      </c>
      <c r="K63" s="100">
        <f t="shared" si="6"/>
        <v>2.8389390002985914E-3</v>
      </c>
      <c r="O63" s="96">
        <f>Amnt_Deposited!B58</f>
        <v>2044</v>
      </c>
      <c r="P63" s="99">
        <f>Amnt_Deposited!C58</f>
        <v>0</v>
      </c>
      <c r="Q63" s="284">
        <f>MCF!R62</f>
        <v>0.8</v>
      </c>
      <c r="R63" s="67">
        <f t="shared" si="17"/>
        <v>0</v>
      </c>
      <c r="S63" s="67">
        <f t="shared" si="7"/>
        <v>0</v>
      </c>
      <c r="T63" s="67">
        <f t="shared" si="8"/>
        <v>0</v>
      </c>
      <c r="U63" s="67">
        <f t="shared" si="9"/>
        <v>5.7928547247769642E-3</v>
      </c>
      <c r="V63" s="67">
        <f t="shared" si="10"/>
        <v>2.8490690234932343E-3</v>
      </c>
      <c r="W63" s="100">
        <f t="shared" si="11"/>
        <v>1.8993793489954895E-3</v>
      </c>
    </row>
    <row r="64" spans="2:23">
      <c r="B64" s="96">
        <f>Amnt_Deposited!B59</f>
        <v>2045</v>
      </c>
      <c r="C64" s="99">
        <f>Amnt_Deposited!C59</f>
        <v>0</v>
      </c>
      <c r="D64" s="418">
        <f>Dry_Matter_Content!C51</f>
        <v>0.59</v>
      </c>
      <c r="E64" s="284">
        <f>MCF!R63</f>
        <v>0.8</v>
      </c>
      <c r="F64" s="67">
        <f t="shared" si="12"/>
        <v>0</v>
      </c>
      <c r="G64" s="67">
        <f t="shared" si="13"/>
        <v>0</v>
      </c>
      <c r="H64" s="67">
        <f t="shared" si="14"/>
        <v>0</v>
      </c>
      <c r="I64" s="67">
        <f t="shared" si="15"/>
        <v>5.8038902799078503E-3</v>
      </c>
      <c r="J64" s="67">
        <f t="shared" si="16"/>
        <v>2.8544965820587859E-3</v>
      </c>
      <c r="K64" s="100">
        <f t="shared" si="6"/>
        <v>1.9029977213725238E-3</v>
      </c>
      <c r="O64" s="96">
        <f>Amnt_Deposited!B59</f>
        <v>2045</v>
      </c>
      <c r="P64" s="99">
        <f>Amnt_Deposited!C59</f>
        <v>0</v>
      </c>
      <c r="Q64" s="284">
        <f>MCF!R63</f>
        <v>0.8</v>
      </c>
      <c r="R64" s="67">
        <f t="shared" si="17"/>
        <v>0</v>
      </c>
      <c r="S64" s="67">
        <f t="shared" si="7"/>
        <v>0</v>
      </c>
      <c r="T64" s="67">
        <f t="shared" si="8"/>
        <v>0</v>
      </c>
      <c r="U64" s="67">
        <f t="shared" si="9"/>
        <v>3.8830666457902656E-3</v>
      </c>
      <c r="V64" s="67">
        <f t="shared" si="10"/>
        <v>1.9097880789866988E-3</v>
      </c>
      <c r="W64" s="100">
        <f t="shared" si="11"/>
        <v>1.2731920526577992E-3</v>
      </c>
    </row>
    <row r="65" spans="2:23">
      <c r="B65" s="96">
        <f>Amnt_Deposited!B60</f>
        <v>2046</v>
      </c>
      <c r="C65" s="99">
        <f>Amnt_Deposited!C60</f>
        <v>0</v>
      </c>
      <c r="D65" s="418">
        <f>Dry_Matter_Content!C52</f>
        <v>0.59</v>
      </c>
      <c r="E65" s="284">
        <f>MCF!R64</f>
        <v>0.8</v>
      </c>
      <c r="F65" s="67">
        <f t="shared" si="12"/>
        <v>0</v>
      </c>
      <c r="G65" s="67">
        <f t="shared" si="13"/>
        <v>0</v>
      </c>
      <c r="H65" s="67">
        <f t="shared" si="14"/>
        <v>0</v>
      </c>
      <c r="I65" s="67">
        <f t="shared" si="15"/>
        <v>3.89046399961363E-3</v>
      </c>
      <c r="J65" s="67">
        <f t="shared" si="16"/>
        <v>1.9134262802942205E-3</v>
      </c>
      <c r="K65" s="100">
        <f t="shared" si="6"/>
        <v>1.2756175201961469E-3</v>
      </c>
      <c r="O65" s="96">
        <f>Amnt_Deposited!B60</f>
        <v>2046</v>
      </c>
      <c r="P65" s="99">
        <f>Amnt_Deposited!C60</f>
        <v>0</v>
      </c>
      <c r="Q65" s="284">
        <f>MCF!R64</f>
        <v>0.8</v>
      </c>
      <c r="R65" s="67">
        <f t="shared" si="17"/>
        <v>0</v>
      </c>
      <c r="S65" s="67">
        <f t="shared" si="7"/>
        <v>0</v>
      </c>
      <c r="T65" s="67">
        <f t="shared" si="8"/>
        <v>0</v>
      </c>
      <c r="U65" s="67">
        <f t="shared" si="9"/>
        <v>2.6028974127655863E-3</v>
      </c>
      <c r="V65" s="67">
        <f t="shared" si="10"/>
        <v>1.2801692330246793E-3</v>
      </c>
      <c r="W65" s="100">
        <f t="shared" si="11"/>
        <v>8.534461553497861E-4</v>
      </c>
    </row>
    <row r="66" spans="2:23">
      <c r="B66" s="96">
        <f>Amnt_Deposited!B61</f>
        <v>2047</v>
      </c>
      <c r="C66" s="99">
        <f>Amnt_Deposited!C61</f>
        <v>0</v>
      </c>
      <c r="D66" s="418">
        <f>Dry_Matter_Content!C53</f>
        <v>0.59</v>
      </c>
      <c r="E66" s="284">
        <f>MCF!R65</f>
        <v>0.8</v>
      </c>
      <c r="F66" s="67">
        <f t="shared" si="12"/>
        <v>0</v>
      </c>
      <c r="G66" s="67">
        <f t="shared" si="13"/>
        <v>0</v>
      </c>
      <c r="H66" s="67">
        <f t="shared" si="14"/>
        <v>0</v>
      </c>
      <c r="I66" s="67">
        <f t="shared" si="15"/>
        <v>2.6078560073210058E-3</v>
      </c>
      <c r="J66" s="67">
        <f t="shared" si="16"/>
        <v>1.282607992292624E-3</v>
      </c>
      <c r="K66" s="100">
        <f t="shared" si="6"/>
        <v>8.550719948617493E-4</v>
      </c>
      <c r="O66" s="96">
        <f>Amnt_Deposited!B61</f>
        <v>2047</v>
      </c>
      <c r="P66" s="99">
        <f>Amnt_Deposited!C61</f>
        <v>0</v>
      </c>
      <c r="Q66" s="284">
        <f>MCF!R65</f>
        <v>0.8</v>
      </c>
      <c r="R66" s="67">
        <f t="shared" si="17"/>
        <v>0</v>
      </c>
      <c r="S66" s="67">
        <f t="shared" si="7"/>
        <v>0</v>
      </c>
      <c r="T66" s="67">
        <f t="shared" si="8"/>
        <v>0</v>
      </c>
      <c r="U66" s="67">
        <f t="shared" si="9"/>
        <v>1.7447743135510744E-3</v>
      </c>
      <c r="V66" s="67">
        <f t="shared" si="10"/>
        <v>8.5812309921451196E-4</v>
      </c>
      <c r="W66" s="100">
        <f t="shared" si="11"/>
        <v>5.7208206614300797E-4</v>
      </c>
    </row>
    <row r="67" spans="2:23">
      <c r="B67" s="96">
        <f>Amnt_Deposited!B62</f>
        <v>2048</v>
      </c>
      <c r="C67" s="99">
        <f>Amnt_Deposited!C62</f>
        <v>0</v>
      </c>
      <c r="D67" s="418">
        <f>Dry_Matter_Content!C54</f>
        <v>0.59</v>
      </c>
      <c r="E67" s="284">
        <f>MCF!R66</f>
        <v>0.8</v>
      </c>
      <c r="F67" s="67">
        <f t="shared" si="12"/>
        <v>0</v>
      </c>
      <c r="G67" s="67">
        <f t="shared" si="13"/>
        <v>0</v>
      </c>
      <c r="H67" s="67">
        <f t="shared" si="14"/>
        <v>0</v>
      </c>
      <c r="I67" s="67">
        <f t="shared" si="15"/>
        <v>1.7480981588817353E-3</v>
      </c>
      <c r="J67" s="67">
        <f t="shared" si="16"/>
        <v>8.5975784843927061E-4</v>
      </c>
      <c r="K67" s="100">
        <f t="shared" si="6"/>
        <v>5.7317189895951374E-4</v>
      </c>
      <c r="O67" s="96">
        <f>Amnt_Deposited!B62</f>
        <v>2048</v>
      </c>
      <c r="P67" s="99">
        <f>Amnt_Deposited!C62</f>
        <v>0</v>
      </c>
      <c r="Q67" s="284">
        <f>MCF!R66</f>
        <v>0.8</v>
      </c>
      <c r="R67" s="67">
        <f t="shared" si="17"/>
        <v>0</v>
      </c>
      <c r="S67" s="67">
        <f t="shared" si="7"/>
        <v>0</v>
      </c>
      <c r="T67" s="67">
        <f t="shared" si="8"/>
        <v>0</v>
      </c>
      <c r="U67" s="67">
        <f t="shared" si="9"/>
        <v>1.1695571981813573E-3</v>
      </c>
      <c r="V67" s="67">
        <f t="shared" si="10"/>
        <v>5.7521711536971719E-4</v>
      </c>
      <c r="W67" s="100">
        <f t="shared" si="11"/>
        <v>3.8347807691314477E-4</v>
      </c>
    </row>
    <row r="68" spans="2:23">
      <c r="B68" s="96">
        <f>Amnt_Deposited!B63</f>
        <v>2049</v>
      </c>
      <c r="C68" s="99">
        <f>Amnt_Deposited!C63</f>
        <v>0</v>
      </c>
      <c r="D68" s="418">
        <f>Dry_Matter_Content!C55</f>
        <v>0.59</v>
      </c>
      <c r="E68" s="284">
        <f>MCF!R67</f>
        <v>0.8</v>
      </c>
      <c r="F68" s="67">
        <f t="shared" si="12"/>
        <v>0</v>
      </c>
      <c r="G68" s="67">
        <f t="shared" si="13"/>
        <v>0</v>
      </c>
      <c r="H68" s="67">
        <f t="shared" si="14"/>
        <v>0</v>
      </c>
      <c r="I68" s="67">
        <f t="shared" si="15"/>
        <v>1.1717852383364212E-3</v>
      </c>
      <c r="J68" s="67">
        <f t="shared" si="16"/>
        <v>5.7631292054531418E-4</v>
      </c>
      <c r="K68" s="100">
        <f t="shared" si="6"/>
        <v>3.8420861369687612E-4</v>
      </c>
      <c r="O68" s="96">
        <f>Amnt_Deposited!B63</f>
        <v>2049</v>
      </c>
      <c r="P68" s="99">
        <f>Amnt_Deposited!C63</f>
        <v>0</v>
      </c>
      <c r="Q68" s="284">
        <f>MCF!R67</f>
        <v>0.8</v>
      </c>
      <c r="R68" s="67">
        <f t="shared" si="17"/>
        <v>0</v>
      </c>
      <c r="S68" s="67">
        <f t="shared" si="7"/>
        <v>0</v>
      </c>
      <c r="T68" s="67">
        <f t="shared" si="8"/>
        <v>0</v>
      </c>
      <c r="U68" s="67">
        <f t="shared" si="9"/>
        <v>7.8397763492624075E-4</v>
      </c>
      <c r="V68" s="67">
        <f t="shared" si="10"/>
        <v>3.8557956325511653E-4</v>
      </c>
      <c r="W68" s="100">
        <f t="shared" si="11"/>
        <v>2.5705304217007769E-4</v>
      </c>
    </row>
    <row r="69" spans="2:23">
      <c r="B69" s="96">
        <f>Amnt_Deposited!B64</f>
        <v>2050</v>
      </c>
      <c r="C69" s="99">
        <f>Amnt_Deposited!C64</f>
        <v>0</v>
      </c>
      <c r="D69" s="418">
        <f>Dry_Matter_Content!C56</f>
        <v>0.59</v>
      </c>
      <c r="E69" s="284">
        <f>MCF!R68</f>
        <v>0.8</v>
      </c>
      <c r="F69" s="67">
        <f t="shared" si="12"/>
        <v>0</v>
      </c>
      <c r="G69" s="67">
        <f t="shared" si="13"/>
        <v>0</v>
      </c>
      <c r="H69" s="67">
        <f t="shared" si="14"/>
        <v>0</v>
      </c>
      <c r="I69" s="67">
        <f t="shared" si="15"/>
        <v>7.8547113490555248E-4</v>
      </c>
      <c r="J69" s="67">
        <f t="shared" si="16"/>
        <v>3.8631410343086876E-4</v>
      </c>
      <c r="K69" s="100">
        <f t="shared" si="6"/>
        <v>2.5754273562057914E-4</v>
      </c>
      <c r="O69" s="96">
        <f>Amnt_Deposited!B64</f>
        <v>2050</v>
      </c>
      <c r="P69" s="99">
        <f>Amnt_Deposited!C64</f>
        <v>0</v>
      </c>
      <c r="Q69" s="284">
        <f>MCF!R68</f>
        <v>0.8</v>
      </c>
      <c r="R69" s="67">
        <f t="shared" si="17"/>
        <v>0</v>
      </c>
      <c r="S69" s="67">
        <f t="shared" si="7"/>
        <v>0</v>
      </c>
      <c r="T69" s="67">
        <f t="shared" si="8"/>
        <v>0</v>
      </c>
      <c r="U69" s="67">
        <f t="shared" si="9"/>
        <v>5.255159243346693E-4</v>
      </c>
      <c r="V69" s="67">
        <f t="shared" si="10"/>
        <v>2.584617105915714E-4</v>
      </c>
      <c r="W69" s="100">
        <f t="shared" si="11"/>
        <v>1.7230780706104759E-4</v>
      </c>
    </row>
    <row r="70" spans="2:23">
      <c r="B70" s="96">
        <f>Amnt_Deposited!B65</f>
        <v>2051</v>
      </c>
      <c r="C70" s="99">
        <f>Amnt_Deposited!C65</f>
        <v>0</v>
      </c>
      <c r="D70" s="418">
        <f>Dry_Matter_Content!C57</f>
        <v>0.59</v>
      </c>
      <c r="E70" s="284">
        <f>MCF!R69</f>
        <v>0.8</v>
      </c>
      <c r="F70" s="67">
        <f t="shared" si="12"/>
        <v>0</v>
      </c>
      <c r="G70" s="67">
        <f t="shared" si="13"/>
        <v>0</v>
      </c>
      <c r="H70" s="67">
        <f t="shared" si="14"/>
        <v>0</v>
      </c>
      <c r="I70" s="67">
        <f t="shared" si="15"/>
        <v>5.265170473095558E-4</v>
      </c>
      <c r="J70" s="67">
        <f t="shared" si="16"/>
        <v>2.5895408759599669E-4</v>
      </c>
      <c r="K70" s="100">
        <f t="shared" si="6"/>
        <v>1.7263605839733112E-4</v>
      </c>
      <c r="O70" s="96">
        <f>Amnt_Deposited!B65</f>
        <v>2051</v>
      </c>
      <c r="P70" s="99">
        <f>Amnt_Deposited!C65</f>
        <v>0</v>
      </c>
      <c r="Q70" s="284">
        <f>MCF!R69</f>
        <v>0.8</v>
      </c>
      <c r="R70" s="67">
        <f t="shared" si="17"/>
        <v>0</v>
      </c>
      <c r="S70" s="67">
        <f t="shared" si="7"/>
        <v>0</v>
      </c>
      <c r="T70" s="67">
        <f t="shared" si="8"/>
        <v>0</v>
      </c>
      <c r="U70" s="67">
        <f t="shared" si="9"/>
        <v>3.5226385859247708E-4</v>
      </c>
      <c r="V70" s="67">
        <f t="shared" si="10"/>
        <v>1.7325206574219222E-4</v>
      </c>
      <c r="W70" s="100">
        <f t="shared" si="11"/>
        <v>1.1550137716146148E-4</v>
      </c>
    </row>
    <row r="71" spans="2:23">
      <c r="B71" s="96">
        <f>Amnt_Deposited!B66</f>
        <v>2052</v>
      </c>
      <c r="C71" s="99">
        <f>Amnt_Deposited!C66</f>
        <v>0</v>
      </c>
      <c r="D71" s="418">
        <f>Dry_Matter_Content!C58</f>
        <v>0.59</v>
      </c>
      <c r="E71" s="284">
        <f>MCF!R70</f>
        <v>0.8</v>
      </c>
      <c r="F71" s="67">
        <f t="shared" si="12"/>
        <v>0</v>
      </c>
      <c r="G71" s="67">
        <f t="shared" si="13"/>
        <v>0</v>
      </c>
      <c r="H71" s="67">
        <f t="shared" si="14"/>
        <v>0</v>
      </c>
      <c r="I71" s="67">
        <f t="shared" si="15"/>
        <v>3.5293493139109034E-4</v>
      </c>
      <c r="J71" s="67">
        <f t="shared" si="16"/>
        <v>1.7358211591846545E-4</v>
      </c>
      <c r="K71" s="100">
        <f t="shared" si="6"/>
        <v>1.1572141061231029E-4</v>
      </c>
      <c r="O71" s="96">
        <f>Amnt_Deposited!B66</f>
        <v>2052</v>
      </c>
      <c r="P71" s="99">
        <f>Amnt_Deposited!C66</f>
        <v>0</v>
      </c>
      <c r="Q71" s="284">
        <f>MCF!R70</f>
        <v>0.8</v>
      </c>
      <c r="R71" s="67">
        <f t="shared" si="17"/>
        <v>0</v>
      </c>
      <c r="S71" s="67">
        <f t="shared" si="7"/>
        <v>0</v>
      </c>
      <c r="T71" s="67">
        <f t="shared" si="8"/>
        <v>0</v>
      </c>
      <c r="U71" s="67">
        <f t="shared" si="9"/>
        <v>2.3612952590840118E-4</v>
      </c>
      <c r="V71" s="67">
        <f t="shared" si="10"/>
        <v>1.1613433268407589E-4</v>
      </c>
      <c r="W71" s="100">
        <f t="shared" si="11"/>
        <v>7.7422888456050597E-5</v>
      </c>
    </row>
    <row r="72" spans="2:23">
      <c r="B72" s="96">
        <f>Amnt_Deposited!B67</f>
        <v>2053</v>
      </c>
      <c r="C72" s="99">
        <f>Amnt_Deposited!C67</f>
        <v>0</v>
      </c>
      <c r="D72" s="418">
        <f>Dry_Matter_Content!C59</f>
        <v>0.59</v>
      </c>
      <c r="E72" s="284">
        <f>MCF!R71</f>
        <v>0.8</v>
      </c>
      <c r="F72" s="67">
        <f t="shared" si="12"/>
        <v>0</v>
      </c>
      <c r="G72" s="67">
        <f t="shared" si="13"/>
        <v>0</v>
      </c>
      <c r="H72" s="67">
        <f t="shared" si="14"/>
        <v>0</v>
      </c>
      <c r="I72" s="67">
        <f t="shared" si="15"/>
        <v>2.3657935945766087E-4</v>
      </c>
      <c r="J72" s="67">
        <f t="shared" si="16"/>
        <v>1.1635557193342946E-4</v>
      </c>
      <c r="K72" s="100">
        <f t="shared" si="6"/>
        <v>7.7570381288952971E-5</v>
      </c>
      <c r="O72" s="96">
        <f>Amnt_Deposited!B67</f>
        <v>2053</v>
      </c>
      <c r="P72" s="99">
        <f>Amnt_Deposited!C67</f>
        <v>0</v>
      </c>
      <c r="Q72" s="284">
        <f>MCF!R71</f>
        <v>0.8</v>
      </c>
      <c r="R72" s="67">
        <f t="shared" si="17"/>
        <v>0</v>
      </c>
      <c r="S72" s="67">
        <f t="shared" si="7"/>
        <v>0</v>
      </c>
      <c r="T72" s="67">
        <f t="shared" si="8"/>
        <v>0</v>
      </c>
      <c r="U72" s="67">
        <f t="shared" si="9"/>
        <v>1.5828235467729316E-4</v>
      </c>
      <c r="V72" s="67">
        <f t="shared" si="10"/>
        <v>7.7847171231108016E-5</v>
      </c>
      <c r="W72" s="100">
        <f t="shared" si="11"/>
        <v>5.1898114154072009E-5</v>
      </c>
    </row>
    <row r="73" spans="2:23">
      <c r="B73" s="96">
        <f>Amnt_Deposited!B68</f>
        <v>2054</v>
      </c>
      <c r="C73" s="99">
        <f>Amnt_Deposited!C68</f>
        <v>0</v>
      </c>
      <c r="D73" s="418">
        <f>Dry_Matter_Content!C60</f>
        <v>0.59</v>
      </c>
      <c r="E73" s="284">
        <f>MCF!R72</f>
        <v>0.8</v>
      </c>
      <c r="F73" s="67">
        <f t="shared" si="12"/>
        <v>0</v>
      </c>
      <c r="G73" s="67">
        <f t="shared" si="13"/>
        <v>0</v>
      </c>
      <c r="H73" s="67">
        <f t="shared" si="14"/>
        <v>0</v>
      </c>
      <c r="I73" s="67">
        <f t="shared" si="15"/>
        <v>1.585838871227413E-4</v>
      </c>
      <c r="J73" s="67">
        <f t="shared" si="16"/>
        <v>7.7995472334919577E-5</v>
      </c>
      <c r="K73" s="100">
        <f t="shared" si="6"/>
        <v>5.1996981556613049E-5</v>
      </c>
      <c r="O73" s="96">
        <f>Amnt_Deposited!B68</f>
        <v>2054</v>
      </c>
      <c r="P73" s="99">
        <f>Amnt_Deposited!C68</f>
        <v>0</v>
      </c>
      <c r="Q73" s="284">
        <f>MCF!R72</f>
        <v>0.8</v>
      </c>
      <c r="R73" s="67">
        <f t="shared" si="17"/>
        <v>0</v>
      </c>
      <c r="S73" s="67">
        <f t="shared" si="7"/>
        <v>0</v>
      </c>
      <c r="T73" s="67">
        <f t="shared" si="8"/>
        <v>0</v>
      </c>
      <c r="U73" s="67">
        <f t="shared" si="9"/>
        <v>1.0609983527391255E-4</v>
      </c>
      <c r="V73" s="67">
        <f t="shared" si="10"/>
        <v>5.2182519403380619E-5</v>
      </c>
      <c r="W73" s="100">
        <f t="shared" si="11"/>
        <v>3.4788346268920411E-5</v>
      </c>
    </row>
    <row r="74" spans="2:23">
      <c r="B74" s="96">
        <f>Amnt_Deposited!B69</f>
        <v>2055</v>
      </c>
      <c r="C74" s="99">
        <f>Amnt_Deposited!C69</f>
        <v>0</v>
      </c>
      <c r="D74" s="418">
        <f>Dry_Matter_Content!C61</f>
        <v>0.59</v>
      </c>
      <c r="E74" s="284">
        <f>MCF!R73</f>
        <v>0.8</v>
      </c>
      <c r="F74" s="67">
        <f t="shared" si="12"/>
        <v>0</v>
      </c>
      <c r="G74" s="67">
        <f t="shared" si="13"/>
        <v>0</v>
      </c>
      <c r="H74" s="67">
        <f t="shared" si="14"/>
        <v>0</v>
      </c>
      <c r="I74" s="67">
        <f t="shared" si="15"/>
        <v>1.0630195851662658E-4</v>
      </c>
      <c r="J74" s="67">
        <f t="shared" si="16"/>
        <v>5.2281928606114722E-5</v>
      </c>
      <c r="K74" s="100">
        <f t="shared" si="6"/>
        <v>3.4854619070743143E-5</v>
      </c>
      <c r="O74" s="96">
        <f>Amnt_Deposited!B69</f>
        <v>2055</v>
      </c>
      <c r="P74" s="99">
        <f>Amnt_Deposited!C69</f>
        <v>0</v>
      </c>
      <c r="Q74" s="284">
        <f>MCF!R73</f>
        <v>0.8</v>
      </c>
      <c r="R74" s="67">
        <f t="shared" si="17"/>
        <v>0</v>
      </c>
      <c r="S74" s="67">
        <f t="shared" si="7"/>
        <v>0</v>
      </c>
      <c r="T74" s="67">
        <f t="shared" si="8"/>
        <v>0</v>
      </c>
      <c r="U74" s="67">
        <f t="shared" si="9"/>
        <v>7.1120846465182815E-5</v>
      </c>
      <c r="V74" s="67">
        <f t="shared" si="10"/>
        <v>3.4978988808729744E-5</v>
      </c>
      <c r="W74" s="100">
        <f t="shared" si="11"/>
        <v>2.3319325872486495E-5</v>
      </c>
    </row>
    <row r="75" spans="2:23">
      <c r="B75" s="96">
        <f>Amnt_Deposited!B70</f>
        <v>2056</v>
      </c>
      <c r="C75" s="99">
        <f>Amnt_Deposited!C70</f>
        <v>0</v>
      </c>
      <c r="D75" s="418">
        <f>Dry_Matter_Content!C62</f>
        <v>0.59</v>
      </c>
      <c r="E75" s="284">
        <f>MCF!R74</f>
        <v>0.8</v>
      </c>
      <c r="F75" s="67">
        <f t="shared" si="12"/>
        <v>0</v>
      </c>
      <c r="G75" s="67">
        <f t="shared" si="13"/>
        <v>0</v>
      </c>
      <c r="H75" s="67">
        <f t="shared" si="14"/>
        <v>0</v>
      </c>
      <c r="I75" s="67">
        <f t="shared" si="15"/>
        <v>7.1256333726543752E-5</v>
      </c>
      <c r="J75" s="67">
        <f t="shared" si="16"/>
        <v>3.504562479008283E-5</v>
      </c>
      <c r="K75" s="100">
        <f t="shared" si="6"/>
        <v>2.336374986005522E-5</v>
      </c>
      <c r="O75" s="96">
        <f>Amnt_Deposited!B70</f>
        <v>2056</v>
      </c>
      <c r="P75" s="99">
        <f>Amnt_Deposited!C70</f>
        <v>0</v>
      </c>
      <c r="Q75" s="284">
        <f>MCF!R74</f>
        <v>0.8</v>
      </c>
      <c r="R75" s="67">
        <f t="shared" si="17"/>
        <v>0</v>
      </c>
      <c r="S75" s="67">
        <f t="shared" si="7"/>
        <v>0</v>
      </c>
      <c r="T75" s="67">
        <f t="shared" si="8"/>
        <v>0</v>
      </c>
      <c r="U75" s="67">
        <f t="shared" si="9"/>
        <v>4.7673729076634984E-5</v>
      </c>
      <c r="V75" s="67">
        <f t="shared" si="10"/>
        <v>2.3447117388547834E-5</v>
      </c>
      <c r="W75" s="100">
        <f t="shared" si="11"/>
        <v>1.5631411592365222E-5</v>
      </c>
    </row>
    <row r="76" spans="2:23">
      <c r="B76" s="96">
        <f>Amnt_Deposited!B71</f>
        <v>2057</v>
      </c>
      <c r="C76" s="99">
        <f>Amnt_Deposited!C71</f>
        <v>0</v>
      </c>
      <c r="D76" s="418">
        <f>Dry_Matter_Content!C63</f>
        <v>0.59</v>
      </c>
      <c r="E76" s="284">
        <f>MCF!R75</f>
        <v>0.8</v>
      </c>
      <c r="F76" s="67">
        <f t="shared" si="12"/>
        <v>0</v>
      </c>
      <c r="G76" s="67">
        <f t="shared" si="13"/>
        <v>0</v>
      </c>
      <c r="H76" s="67">
        <f t="shared" si="14"/>
        <v>0</v>
      </c>
      <c r="I76" s="67">
        <f t="shared" si="15"/>
        <v>4.7764548903907684E-5</v>
      </c>
      <c r="J76" s="67">
        <f t="shared" si="16"/>
        <v>2.3491784822636064E-5</v>
      </c>
      <c r="K76" s="100">
        <f t="shared" si="6"/>
        <v>1.5661189881757376E-5</v>
      </c>
      <c r="O76" s="96">
        <f>Amnt_Deposited!B71</f>
        <v>2057</v>
      </c>
      <c r="P76" s="99">
        <f>Amnt_Deposited!C71</f>
        <v>0</v>
      </c>
      <c r="Q76" s="284">
        <f>MCF!R75</f>
        <v>0.8</v>
      </c>
      <c r="R76" s="67">
        <f t="shared" si="17"/>
        <v>0</v>
      </c>
      <c r="S76" s="67">
        <f t="shared" si="7"/>
        <v>0</v>
      </c>
      <c r="T76" s="67">
        <f t="shared" si="8"/>
        <v>0</v>
      </c>
      <c r="U76" s="67">
        <f t="shared" si="9"/>
        <v>3.1956656269340558E-5</v>
      </c>
      <c r="V76" s="67">
        <f t="shared" si="10"/>
        <v>1.5717072807294423E-5</v>
      </c>
      <c r="W76" s="100">
        <f t="shared" si="11"/>
        <v>1.0478048538196281E-5</v>
      </c>
    </row>
    <row r="77" spans="2:23">
      <c r="B77" s="96">
        <f>Amnt_Deposited!B72</f>
        <v>2058</v>
      </c>
      <c r="C77" s="99">
        <f>Amnt_Deposited!C72</f>
        <v>0</v>
      </c>
      <c r="D77" s="418">
        <f>Dry_Matter_Content!C64</f>
        <v>0.59</v>
      </c>
      <c r="E77" s="284">
        <f>MCF!R76</f>
        <v>0.8</v>
      </c>
      <c r="F77" s="67">
        <f t="shared" si="12"/>
        <v>0</v>
      </c>
      <c r="G77" s="67">
        <f t="shared" si="13"/>
        <v>0</v>
      </c>
      <c r="H77" s="67">
        <f t="shared" si="14"/>
        <v>0</v>
      </c>
      <c r="I77" s="67">
        <f t="shared" si="15"/>
        <v>3.2017534620138946E-5</v>
      </c>
      <c r="J77" s="67">
        <f t="shared" si="16"/>
        <v>1.5747014283768738E-5</v>
      </c>
      <c r="K77" s="100">
        <f t="shared" si="6"/>
        <v>1.0498009522512492E-5</v>
      </c>
      <c r="O77" s="96">
        <f>Amnt_Deposited!B72</f>
        <v>2058</v>
      </c>
      <c r="P77" s="99">
        <f>Amnt_Deposited!C72</f>
        <v>0</v>
      </c>
      <c r="Q77" s="284">
        <f>MCF!R76</f>
        <v>0.8</v>
      </c>
      <c r="R77" s="67">
        <f t="shared" si="17"/>
        <v>0</v>
      </c>
      <c r="S77" s="67">
        <f t="shared" si="7"/>
        <v>0</v>
      </c>
      <c r="T77" s="67">
        <f t="shared" si="8"/>
        <v>0</v>
      </c>
      <c r="U77" s="67">
        <f t="shared" si="9"/>
        <v>2.1421187301609464E-5</v>
      </c>
      <c r="V77" s="67">
        <f t="shared" si="10"/>
        <v>1.0535468967731094E-5</v>
      </c>
      <c r="W77" s="100">
        <f t="shared" si="11"/>
        <v>7.0236459784873951E-6</v>
      </c>
    </row>
    <row r="78" spans="2:23">
      <c r="B78" s="96">
        <f>Amnt_Deposited!B73</f>
        <v>2059</v>
      </c>
      <c r="C78" s="99">
        <f>Amnt_Deposited!C73</f>
        <v>0</v>
      </c>
      <c r="D78" s="418">
        <f>Dry_Matter_Content!C65</f>
        <v>0.59</v>
      </c>
      <c r="E78" s="284">
        <f>MCF!R77</f>
        <v>0.8</v>
      </c>
      <c r="F78" s="67">
        <f t="shared" si="12"/>
        <v>0</v>
      </c>
      <c r="G78" s="67">
        <f t="shared" si="13"/>
        <v>0</v>
      </c>
      <c r="H78" s="67">
        <f t="shared" si="14"/>
        <v>0</v>
      </c>
      <c r="I78" s="67">
        <f t="shared" si="15"/>
        <v>2.1461995280519215E-5</v>
      </c>
      <c r="J78" s="67">
        <f t="shared" si="16"/>
        <v>1.0555539339619731E-5</v>
      </c>
      <c r="K78" s="100">
        <f t="shared" si="6"/>
        <v>7.0370262264131536E-6</v>
      </c>
      <c r="O78" s="96">
        <f>Amnt_Deposited!B73</f>
        <v>2059</v>
      </c>
      <c r="P78" s="99">
        <f>Amnt_Deposited!C73</f>
        <v>0</v>
      </c>
      <c r="Q78" s="284">
        <f>MCF!R77</f>
        <v>0.8</v>
      </c>
      <c r="R78" s="67">
        <f t="shared" si="17"/>
        <v>0</v>
      </c>
      <c r="S78" s="67">
        <f t="shared" si="7"/>
        <v>0</v>
      </c>
      <c r="T78" s="67">
        <f t="shared" si="8"/>
        <v>0</v>
      </c>
      <c r="U78" s="67">
        <f t="shared" si="9"/>
        <v>1.4359051258152908E-5</v>
      </c>
      <c r="V78" s="67">
        <f t="shared" si="10"/>
        <v>7.0621360434565559E-6</v>
      </c>
      <c r="W78" s="100">
        <f t="shared" si="11"/>
        <v>4.7080906956377037E-6</v>
      </c>
    </row>
    <row r="79" spans="2:23">
      <c r="B79" s="96">
        <f>Amnt_Deposited!B74</f>
        <v>2060</v>
      </c>
      <c r="C79" s="99">
        <f>Amnt_Deposited!C74</f>
        <v>0</v>
      </c>
      <c r="D79" s="418">
        <f>Dry_Matter_Content!C66</f>
        <v>0.59</v>
      </c>
      <c r="E79" s="284">
        <f>MCF!R78</f>
        <v>0.8</v>
      </c>
      <c r="F79" s="67">
        <f t="shared" si="12"/>
        <v>0</v>
      </c>
      <c r="G79" s="67">
        <f t="shared" si="13"/>
        <v>0</v>
      </c>
      <c r="H79" s="67">
        <f t="shared" si="14"/>
        <v>0</v>
      </c>
      <c r="I79" s="67">
        <f t="shared" si="15"/>
        <v>1.4386405664454313E-5</v>
      </c>
      <c r="J79" s="67">
        <f t="shared" si="16"/>
        <v>7.0755896160649006E-6</v>
      </c>
      <c r="K79" s="100">
        <f t="shared" si="6"/>
        <v>4.7170597440432671E-6</v>
      </c>
      <c r="O79" s="96">
        <f>Amnt_Deposited!B74</f>
        <v>2060</v>
      </c>
      <c r="P79" s="99">
        <f>Amnt_Deposited!C74</f>
        <v>0</v>
      </c>
      <c r="Q79" s="284">
        <f>MCF!R78</f>
        <v>0.8</v>
      </c>
      <c r="R79" s="67">
        <f t="shared" si="17"/>
        <v>0</v>
      </c>
      <c r="S79" s="67">
        <f t="shared" si="7"/>
        <v>0</v>
      </c>
      <c r="T79" s="67">
        <f t="shared" si="8"/>
        <v>0</v>
      </c>
      <c r="U79" s="67">
        <f t="shared" si="9"/>
        <v>9.6251599003931618E-6</v>
      </c>
      <c r="V79" s="67">
        <f t="shared" si="10"/>
        <v>4.7338913577597458E-6</v>
      </c>
      <c r="W79" s="100">
        <f t="shared" si="11"/>
        <v>3.1559275718398305E-6</v>
      </c>
    </row>
    <row r="80" spans="2:23">
      <c r="B80" s="96">
        <f>Amnt_Deposited!B75</f>
        <v>2061</v>
      </c>
      <c r="C80" s="99">
        <f>Amnt_Deposited!C75</f>
        <v>0</v>
      </c>
      <c r="D80" s="418">
        <f>Dry_Matter_Content!C67</f>
        <v>0.59</v>
      </c>
      <c r="E80" s="284">
        <f>MCF!R79</f>
        <v>0.8</v>
      </c>
      <c r="F80" s="67">
        <f t="shared" si="12"/>
        <v>0</v>
      </c>
      <c r="G80" s="67">
        <f t="shared" si="13"/>
        <v>0</v>
      </c>
      <c r="H80" s="67">
        <f t="shared" si="14"/>
        <v>0</v>
      </c>
      <c r="I80" s="67">
        <f t="shared" si="15"/>
        <v>9.6434961072843977E-6</v>
      </c>
      <c r="J80" s="67">
        <f t="shared" si="16"/>
        <v>4.7429095571699154E-6</v>
      </c>
      <c r="K80" s="100">
        <f t="shared" si="6"/>
        <v>3.1619397047799435E-6</v>
      </c>
      <c r="O80" s="96">
        <f>Amnt_Deposited!B75</f>
        <v>2061</v>
      </c>
      <c r="P80" s="99">
        <f>Amnt_Deposited!C75</f>
        <v>0</v>
      </c>
      <c r="Q80" s="284">
        <f>MCF!R79</f>
        <v>0.8</v>
      </c>
      <c r="R80" s="67">
        <f t="shared" si="17"/>
        <v>0</v>
      </c>
      <c r="S80" s="67">
        <f t="shared" si="7"/>
        <v>0</v>
      </c>
      <c r="T80" s="67">
        <f t="shared" si="8"/>
        <v>0</v>
      </c>
      <c r="U80" s="67">
        <f t="shared" si="9"/>
        <v>6.4519376275319335E-6</v>
      </c>
      <c r="V80" s="67">
        <f t="shared" si="10"/>
        <v>3.1732222728612278E-6</v>
      </c>
      <c r="W80" s="100">
        <f t="shared" si="11"/>
        <v>2.1154815152408185E-6</v>
      </c>
    </row>
    <row r="81" spans="2:23">
      <c r="B81" s="96">
        <f>Amnt_Deposited!B76</f>
        <v>2062</v>
      </c>
      <c r="C81" s="99">
        <f>Amnt_Deposited!C76</f>
        <v>0</v>
      </c>
      <c r="D81" s="418">
        <f>Dry_Matter_Content!C68</f>
        <v>0.59</v>
      </c>
      <c r="E81" s="284">
        <f>MCF!R80</f>
        <v>0.8</v>
      </c>
      <c r="F81" s="67">
        <f t="shared" si="12"/>
        <v>0</v>
      </c>
      <c r="G81" s="67">
        <f t="shared" si="13"/>
        <v>0</v>
      </c>
      <c r="H81" s="67">
        <f t="shared" si="14"/>
        <v>0</v>
      </c>
      <c r="I81" s="67">
        <f t="shared" si="15"/>
        <v>6.4642287545793864E-6</v>
      </c>
      <c r="J81" s="67">
        <f t="shared" si="16"/>
        <v>3.1792673527050117E-6</v>
      </c>
      <c r="K81" s="100">
        <f t="shared" si="6"/>
        <v>2.1195115684700078E-6</v>
      </c>
      <c r="O81" s="96">
        <f>Amnt_Deposited!B76</f>
        <v>2062</v>
      </c>
      <c r="P81" s="99">
        <f>Amnt_Deposited!C76</f>
        <v>0</v>
      </c>
      <c r="Q81" s="284">
        <f>MCF!R80</f>
        <v>0.8</v>
      </c>
      <c r="R81" s="67">
        <f t="shared" si="17"/>
        <v>0</v>
      </c>
      <c r="S81" s="67">
        <f t="shared" si="7"/>
        <v>0</v>
      </c>
      <c r="T81" s="67">
        <f t="shared" si="8"/>
        <v>0</v>
      </c>
      <c r="U81" s="67">
        <f t="shared" si="9"/>
        <v>4.3248631275062797E-6</v>
      </c>
      <c r="V81" s="67">
        <f t="shared" si="10"/>
        <v>2.1270745000256543E-6</v>
      </c>
      <c r="W81" s="100">
        <f t="shared" si="11"/>
        <v>1.4180496666837694E-6</v>
      </c>
    </row>
    <row r="82" spans="2:23">
      <c r="B82" s="96">
        <f>Amnt_Deposited!B77</f>
        <v>2063</v>
      </c>
      <c r="C82" s="99">
        <f>Amnt_Deposited!C77</f>
        <v>0</v>
      </c>
      <c r="D82" s="418">
        <f>Dry_Matter_Content!C69</f>
        <v>0.59</v>
      </c>
      <c r="E82" s="284">
        <f>MCF!R81</f>
        <v>0.8</v>
      </c>
      <c r="F82" s="67">
        <f t="shared" si="12"/>
        <v>0</v>
      </c>
      <c r="G82" s="67">
        <f t="shared" si="13"/>
        <v>0</v>
      </c>
      <c r="H82" s="67">
        <f t="shared" si="14"/>
        <v>0</v>
      </c>
      <c r="I82" s="67">
        <f t="shared" si="15"/>
        <v>4.3331021163545575E-6</v>
      </c>
      <c r="J82" s="67">
        <f t="shared" si="16"/>
        <v>2.1311266382248285E-6</v>
      </c>
      <c r="K82" s="100">
        <f t="shared" si="6"/>
        <v>1.4207510921498855E-6</v>
      </c>
      <c r="O82" s="96">
        <f>Amnt_Deposited!B77</f>
        <v>2063</v>
      </c>
      <c r="P82" s="99">
        <f>Amnt_Deposited!C77</f>
        <v>0</v>
      </c>
      <c r="Q82" s="284">
        <f>MCF!R81</f>
        <v>0.8</v>
      </c>
      <c r="R82" s="67">
        <f t="shared" si="17"/>
        <v>0</v>
      </c>
      <c r="S82" s="67">
        <f t="shared" si="7"/>
        <v>0</v>
      </c>
      <c r="T82" s="67">
        <f t="shared" si="8"/>
        <v>0</v>
      </c>
      <c r="U82" s="67">
        <f t="shared" si="9"/>
        <v>2.8990424507278484E-6</v>
      </c>
      <c r="V82" s="67">
        <f t="shared" si="10"/>
        <v>1.4258206767784311E-6</v>
      </c>
      <c r="W82" s="100">
        <f t="shared" si="11"/>
        <v>9.5054711785228738E-7</v>
      </c>
    </row>
    <row r="83" spans="2:23">
      <c r="B83" s="96">
        <f>Amnt_Deposited!B78</f>
        <v>2064</v>
      </c>
      <c r="C83" s="99">
        <f>Amnt_Deposited!C78</f>
        <v>0</v>
      </c>
      <c r="D83" s="418">
        <f>Dry_Matter_Content!C70</f>
        <v>0.59</v>
      </c>
      <c r="E83" s="284">
        <f>MCF!R82</f>
        <v>0.8</v>
      </c>
      <c r="F83" s="67">
        <f t="shared" ref="F83:F99" si="18">C83*D83*$K$6*DOCF*E83</f>
        <v>0</v>
      </c>
      <c r="G83" s="67">
        <f t="shared" ref="G83:G99" si="19">F83*$K$12</f>
        <v>0</v>
      </c>
      <c r="H83" s="67">
        <f t="shared" ref="H83:H99" si="20">F83*(1-$K$12)</f>
        <v>0</v>
      </c>
      <c r="I83" s="67">
        <f t="shared" ref="I83:I99" si="21">G83+I82*$K$10</f>
        <v>2.9045652101119133E-6</v>
      </c>
      <c r="J83" s="67">
        <f t="shared" ref="J83:J99" si="22">I82*(1-$K$10)+H83</f>
        <v>1.4285369062426442E-6</v>
      </c>
      <c r="K83" s="100">
        <f t="shared" si="6"/>
        <v>9.5235793749509612E-7</v>
      </c>
      <c r="O83" s="96">
        <f>Amnt_Deposited!B78</f>
        <v>2064</v>
      </c>
      <c r="P83" s="99">
        <f>Amnt_Deposited!C78</f>
        <v>0</v>
      </c>
      <c r="Q83" s="284">
        <f>MCF!R82</f>
        <v>0.8</v>
      </c>
      <c r="R83" s="67">
        <f t="shared" ref="R83:R99" si="23">P83*$W$6*DOCF*Q83</f>
        <v>0</v>
      </c>
      <c r="S83" s="67">
        <f t="shared" si="7"/>
        <v>0</v>
      </c>
      <c r="T83" s="67">
        <f t="shared" si="8"/>
        <v>0</v>
      </c>
      <c r="U83" s="67">
        <f t="shared" si="9"/>
        <v>1.9432862690311638E-6</v>
      </c>
      <c r="V83" s="67">
        <f t="shared" si="10"/>
        <v>9.5575618169668438E-7</v>
      </c>
      <c r="W83" s="100">
        <f t="shared" si="11"/>
        <v>6.3717078779778955E-7</v>
      </c>
    </row>
    <row r="84" spans="2:23">
      <c r="B84" s="96">
        <f>Amnt_Deposited!B79</f>
        <v>2065</v>
      </c>
      <c r="C84" s="99">
        <f>Amnt_Deposited!C79</f>
        <v>0</v>
      </c>
      <c r="D84" s="418">
        <f>Dry_Matter_Content!C71</f>
        <v>0.59</v>
      </c>
      <c r="E84" s="284">
        <f>MCF!R83</f>
        <v>0.8</v>
      </c>
      <c r="F84" s="67">
        <f t="shared" si="18"/>
        <v>0</v>
      </c>
      <c r="G84" s="67">
        <f t="shared" si="19"/>
        <v>0</v>
      </c>
      <c r="H84" s="67">
        <f t="shared" si="20"/>
        <v>0</v>
      </c>
      <c r="I84" s="67">
        <f t="shared" si="21"/>
        <v>1.9469882853557343E-6</v>
      </c>
      <c r="J84" s="67">
        <f t="shared" si="22"/>
        <v>9.5757692475617923E-7</v>
      </c>
      <c r="K84" s="100">
        <f t="shared" si="6"/>
        <v>6.3838461650411949E-7</v>
      </c>
      <c r="O84" s="96">
        <f>Amnt_Deposited!B79</f>
        <v>2065</v>
      </c>
      <c r="P84" s="99">
        <f>Amnt_Deposited!C79</f>
        <v>0</v>
      </c>
      <c r="Q84" s="284">
        <f>MCF!R83</f>
        <v>0.8</v>
      </c>
      <c r="R84" s="67">
        <f t="shared" si="23"/>
        <v>0</v>
      </c>
      <c r="S84" s="67">
        <f t="shared" si="7"/>
        <v>0</v>
      </c>
      <c r="T84" s="67">
        <f t="shared" si="8"/>
        <v>0</v>
      </c>
      <c r="U84" s="67">
        <f t="shared" si="9"/>
        <v>1.3026237413173954E-6</v>
      </c>
      <c r="V84" s="67">
        <f t="shared" si="10"/>
        <v>6.4066252771376828E-7</v>
      </c>
      <c r="W84" s="100">
        <f t="shared" si="11"/>
        <v>4.2710835180917885E-7</v>
      </c>
    </row>
    <row r="85" spans="2:23">
      <c r="B85" s="96">
        <f>Amnt_Deposited!B80</f>
        <v>2066</v>
      </c>
      <c r="C85" s="99">
        <f>Amnt_Deposited!C80</f>
        <v>0</v>
      </c>
      <c r="D85" s="418">
        <f>Dry_Matter_Content!C72</f>
        <v>0.59</v>
      </c>
      <c r="E85" s="284">
        <f>MCF!R84</f>
        <v>0.8</v>
      </c>
      <c r="F85" s="67">
        <f t="shared" si="18"/>
        <v>0</v>
      </c>
      <c r="G85" s="67">
        <f t="shared" si="19"/>
        <v>0</v>
      </c>
      <c r="H85" s="67">
        <f t="shared" si="20"/>
        <v>0</v>
      </c>
      <c r="I85" s="67">
        <f t="shared" si="21"/>
        <v>1.3051052770705064E-6</v>
      </c>
      <c r="J85" s="67">
        <f t="shared" si="22"/>
        <v>6.41883008285228E-7</v>
      </c>
      <c r="K85" s="100">
        <f t="shared" ref="K85:K99" si="24">J85*CH4_fraction*conv</f>
        <v>4.2792200552348532E-7</v>
      </c>
      <c r="O85" s="96">
        <f>Amnt_Deposited!B80</f>
        <v>2066</v>
      </c>
      <c r="P85" s="99">
        <f>Amnt_Deposited!C80</f>
        <v>0</v>
      </c>
      <c r="Q85" s="284">
        <f>MCF!R84</f>
        <v>0.8</v>
      </c>
      <c r="R85" s="67">
        <f t="shared" si="23"/>
        <v>0</v>
      </c>
      <c r="S85" s="67">
        <f t="shared" ref="S85:S98" si="25">R85*$W$12</f>
        <v>0</v>
      </c>
      <c r="T85" s="67">
        <f t="shared" ref="T85:T98" si="26">R85*(1-$W$12)</f>
        <v>0</v>
      </c>
      <c r="U85" s="67">
        <f t="shared" ref="U85:U98" si="27">S85+U84*$W$10</f>
        <v>8.7317480624699316E-7</v>
      </c>
      <c r="V85" s="67">
        <f t="shared" ref="V85:V98" si="28">U84*(1-$W$10)+T85</f>
        <v>4.2944893507040217E-7</v>
      </c>
      <c r="W85" s="100">
        <f t="shared" ref="W85:W99" si="29">V85*CH4_fraction*conv</f>
        <v>2.8629929004693477E-7</v>
      </c>
    </row>
    <row r="86" spans="2:23">
      <c r="B86" s="96">
        <f>Amnt_Deposited!B81</f>
        <v>2067</v>
      </c>
      <c r="C86" s="99">
        <f>Amnt_Deposited!C81</f>
        <v>0</v>
      </c>
      <c r="D86" s="418">
        <f>Dry_Matter_Content!C73</f>
        <v>0.59</v>
      </c>
      <c r="E86" s="284">
        <f>MCF!R85</f>
        <v>0.8</v>
      </c>
      <c r="F86" s="67">
        <f t="shared" si="18"/>
        <v>0</v>
      </c>
      <c r="G86" s="67">
        <f t="shared" si="19"/>
        <v>0</v>
      </c>
      <c r="H86" s="67">
        <f t="shared" si="20"/>
        <v>0</v>
      </c>
      <c r="I86" s="67">
        <f t="shared" si="21"/>
        <v>8.7483822940725762E-7</v>
      </c>
      <c r="J86" s="67">
        <f t="shared" si="22"/>
        <v>4.302670476632487E-7</v>
      </c>
      <c r="K86" s="100">
        <f t="shared" si="24"/>
        <v>2.868446984421658E-7</v>
      </c>
      <c r="O86" s="96">
        <f>Amnt_Deposited!B81</f>
        <v>2067</v>
      </c>
      <c r="P86" s="99">
        <f>Amnt_Deposited!C81</f>
        <v>0</v>
      </c>
      <c r="Q86" s="284">
        <f>MCF!R85</f>
        <v>0.8</v>
      </c>
      <c r="R86" s="67">
        <f t="shared" si="23"/>
        <v>0</v>
      </c>
      <c r="S86" s="67">
        <f t="shared" si="25"/>
        <v>0</v>
      </c>
      <c r="T86" s="67">
        <f t="shared" si="26"/>
        <v>0</v>
      </c>
      <c r="U86" s="67">
        <f t="shared" si="27"/>
        <v>5.8530657632064492E-7</v>
      </c>
      <c r="V86" s="67">
        <f t="shared" si="28"/>
        <v>2.8786822992634824E-7</v>
      </c>
      <c r="W86" s="100">
        <f t="shared" si="29"/>
        <v>1.9191215328423215E-7</v>
      </c>
    </row>
    <row r="87" spans="2:23">
      <c r="B87" s="96">
        <f>Amnt_Deposited!B82</f>
        <v>2068</v>
      </c>
      <c r="C87" s="99">
        <f>Amnt_Deposited!C82</f>
        <v>0</v>
      </c>
      <c r="D87" s="418">
        <f>Dry_Matter_Content!C74</f>
        <v>0.59</v>
      </c>
      <c r="E87" s="284">
        <f>MCF!R86</f>
        <v>0.8</v>
      </c>
      <c r="F87" s="67">
        <f t="shared" si="18"/>
        <v>0</v>
      </c>
      <c r="G87" s="67">
        <f t="shared" si="19"/>
        <v>0</v>
      </c>
      <c r="H87" s="67">
        <f t="shared" si="20"/>
        <v>0</v>
      </c>
      <c r="I87" s="67">
        <f t="shared" si="21"/>
        <v>5.8642160221001009E-7</v>
      </c>
      <c r="J87" s="67">
        <f t="shared" si="22"/>
        <v>2.8841662719724748E-7</v>
      </c>
      <c r="K87" s="100">
        <f t="shared" si="24"/>
        <v>1.9227775146483164E-7</v>
      </c>
      <c r="O87" s="96">
        <f>Amnt_Deposited!B82</f>
        <v>2068</v>
      </c>
      <c r="P87" s="99">
        <f>Amnt_Deposited!C82</f>
        <v>0</v>
      </c>
      <c r="Q87" s="284">
        <f>MCF!R86</f>
        <v>0.8</v>
      </c>
      <c r="R87" s="67">
        <f t="shared" si="23"/>
        <v>0</v>
      </c>
      <c r="S87" s="67">
        <f t="shared" si="25"/>
        <v>0</v>
      </c>
      <c r="T87" s="67">
        <f t="shared" si="26"/>
        <v>0</v>
      </c>
      <c r="U87" s="67">
        <f t="shared" si="27"/>
        <v>3.9234273118421716E-7</v>
      </c>
      <c r="V87" s="67">
        <f t="shared" si="28"/>
        <v>1.9296384513642779E-7</v>
      </c>
      <c r="W87" s="100">
        <f t="shared" si="29"/>
        <v>1.2864256342428518E-7</v>
      </c>
    </row>
    <row r="88" spans="2:23">
      <c r="B88" s="96">
        <f>Amnt_Deposited!B83</f>
        <v>2069</v>
      </c>
      <c r="C88" s="99">
        <f>Amnt_Deposited!C83</f>
        <v>0</v>
      </c>
      <c r="D88" s="418">
        <f>Dry_Matter_Content!C75</f>
        <v>0.59</v>
      </c>
      <c r="E88" s="284">
        <f>MCF!R87</f>
        <v>0.8</v>
      </c>
      <c r="F88" s="67">
        <f t="shared" si="18"/>
        <v>0</v>
      </c>
      <c r="G88" s="67">
        <f t="shared" si="19"/>
        <v>0</v>
      </c>
      <c r="H88" s="67">
        <f t="shared" si="20"/>
        <v>0</v>
      </c>
      <c r="I88" s="67">
        <f t="shared" si="21"/>
        <v>3.9309015538970733E-7</v>
      </c>
      <c r="J88" s="67">
        <f t="shared" si="22"/>
        <v>1.9333144682030276E-7</v>
      </c>
      <c r="K88" s="100">
        <f t="shared" si="24"/>
        <v>1.2888763121353517E-7</v>
      </c>
      <c r="O88" s="96">
        <f>Amnt_Deposited!B83</f>
        <v>2069</v>
      </c>
      <c r="P88" s="99">
        <f>Amnt_Deposited!C83</f>
        <v>0</v>
      </c>
      <c r="Q88" s="284">
        <f>MCF!R87</f>
        <v>0.8</v>
      </c>
      <c r="R88" s="67">
        <f t="shared" si="23"/>
        <v>0</v>
      </c>
      <c r="S88" s="67">
        <f t="shared" si="25"/>
        <v>0</v>
      </c>
      <c r="T88" s="67">
        <f t="shared" si="26"/>
        <v>0</v>
      </c>
      <c r="U88" s="67">
        <f t="shared" si="27"/>
        <v>2.6299519762915289E-7</v>
      </c>
      <c r="V88" s="67">
        <f t="shared" si="28"/>
        <v>1.2934753355506424E-7</v>
      </c>
      <c r="W88" s="100">
        <f t="shared" si="29"/>
        <v>8.6231689036709492E-8</v>
      </c>
    </row>
    <row r="89" spans="2:23">
      <c r="B89" s="96">
        <f>Amnt_Deposited!B84</f>
        <v>2070</v>
      </c>
      <c r="C89" s="99">
        <f>Amnt_Deposited!C84</f>
        <v>0</v>
      </c>
      <c r="D89" s="418">
        <f>Dry_Matter_Content!C76</f>
        <v>0.59</v>
      </c>
      <c r="E89" s="284">
        <f>MCF!R88</f>
        <v>0.8</v>
      </c>
      <c r="F89" s="67">
        <f t="shared" si="18"/>
        <v>0</v>
      </c>
      <c r="G89" s="67">
        <f t="shared" si="19"/>
        <v>0</v>
      </c>
      <c r="H89" s="67">
        <f t="shared" si="20"/>
        <v>0</v>
      </c>
      <c r="I89" s="67">
        <f t="shared" si="21"/>
        <v>2.6349621105698522E-7</v>
      </c>
      <c r="J89" s="67">
        <f t="shared" si="22"/>
        <v>1.2959394433272208E-7</v>
      </c>
      <c r="K89" s="100">
        <f t="shared" si="24"/>
        <v>8.6395962888481389E-8</v>
      </c>
      <c r="O89" s="96">
        <f>Amnt_Deposited!B84</f>
        <v>2070</v>
      </c>
      <c r="P89" s="99">
        <f>Amnt_Deposited!C84</f>
        <v>0</v>
      </c>
      <c r="Q89" s="284">
        <f>MCF!R88</f>
        <v>0.8</v>
      </c>
      <c r="R89" s="67">
        <f t="shared" si="23"/>
        <v>0</v>
      </c>
      <c r="S89" s="67">
        <f t="shared" si="25"/>
        <v>0</v>
      </c>
      <c r="T89" s="67">
        <f t="shared" si="26"/>
        <v>0</v>
      </c>
      <c r="U89" s="67">
        <f t="shared" si="27"/>
        <v>1.7629095298192584E-7</v>
      </c>
      <c r="V89" s="67">
        <f t="shared" si="28"/>
        <v>8.6704244647227065E-8</v>
      </c>
      <c r="W89" s="100">
        <f t="shared" si="29"/>
        <v>5.7802829764818043E-8</v>
      </c>
    </row>
    <row r="90" spans="2:23">
      <c r="B90" s="96">
        <f>Amnt_Deposited!B85</f>
        <v>2071</v>
      </c>
      <c r="C90" s="99">
        <f>Amnt_Deposited!C85</f>
        <v>0</v>
      </c>
      <c r="D90" s="418">
        <f>Dry_Matter_Content!C77</f>
        <v>0.59</v>
      </c>
      <c r="E90" s="284">
        <f>MCF!R89</f>
        <v>0.8</v>
      </c>
      <c r="F90" s="67">
        <f t="shared" si="18"/>
        <v>0</v>
      </c>
      <c r="G90" s="67">
        <f t="shared" si="19"/>
        <v>0</v>
      </c>
      <c r="H90" s="67">
        <f t="shared" si="20"/>
        <v>0</v>
      </c>
      <c r="I90" s="67">
        <f t="shared" si="21"/>
        <v>1.7662679232593486E-7</v>
      </c>
      <c r="J90" s="67">
        <f t="shared" si="22"/>
        <v>8.6869418731050356E-8</v>
      </c>
      <c r="K90" s="100">
        <f t="shared" si="24"/>
        <v>5.7912945820700238E-8</v>
      </c>
      <c r="O90" s="96">
        <f>Amnt_Deposited!B85</f>
        <v>2071</v>
      </c>
      <c r="P90" s="99">
        <f>Amnt_Deposited!C85</f>
        <v>0</v>
      </c>
      <c r="Q90" s="284">
        <f>MCF!R89</f>
        <v>0.8</v>
      </c>
      <c r="R90" s="67">
        <f t="shared" si="23"/>
        <v>0</v>
      </c>
      <c r="S90" s="67">
        <f t="shared" si="25"/>
        <v>0</v>
      </c>
      <c r="T90" s="67">
        <f t="shared" si="26"/>
        <v>0</v>
      </c>
      <c r="U90" s="67">
        <f t="shared" si="27"/>
        <v>1.1817135971851126E-7</v>
      </c>
      <c r="V90" s="67">
        <f t="shared" si="28"/>
        <v>5.811959326341458E-8</v>
      </c>
      <c r="W90" s="100">
        <f t="shared" si="29"/>
        <v>3.8746395508943054E-8</v>
      </c>
    </row>
    <row r="91" spans="2:23">
      <c r="B91" s="96">
        <f>Amnt_Deposited!B86</f>
        <v>2072</v>
      </c>
      <c r="C91" s="99">
        <f>Amnt_Deposited!C86</f>
        <v>0</v>
      </c>
      <c r="D91" s="418">
        <f>Dry_Matter_Content!C78</f>
        <v>0.59</v>
      </c>
      <c r="E91" s="284">
        <f>MCF!R90</f>
        <v>0.8</v>
      </c>
      <c r="F91" s="67">
        <f t="shared" si="18"/>
        <v>0</v>
      </c>
      <c r="G91" s="67">
        <f t="shared" si="19"/>
        <v>0</v>
      </c>
      <c r="H91" s="67">
        <f t="shared" si="20"/>
        <v>0</v>
      </c>
      <c r="I91" s="67">
        <f t="shared" si="21"/>
        <v>1.1839647956304796E-7</v>
      </c>
      <c r="J91" s="67">
        <f t="shared" si="22"/>
        <v>5.82303127628869E-8</v>
      </c>
      <c r="K91" s="100">
        <f t="shared" si="24"/>
        <v>3.8820208508591265E-8</v>
      </c>
      <c r="O91" s="96">
        <f>Amnt_Deposited!B86</f>
        <v>2072</v>
      </c>
      <c r="P91" s="99">
        <f>Amnt_Deposited!C86</f>
        <v>0</v>
      </c>
      <c r="Q91" s="284">
        <f>MCF!R90</f>
        <v>0.8</v>
      </c>
      <c r="R91" s="67">
        <f t="shared" si="23"/>
        <v>0</v>
      </c>
      <c r="S91" s="67">
        <f t="shared" si="25"/>
        <v>0</v>
      </c>
      <c r="T91" s="67">
        <f t="shared" si="26"/>
        <v>0</v>
      </c>
      <c r="U91" s="67">
        <f t="shared" si="27"/>
        <v>7.9212631286606562E-8</v>
      </c>
      <c r="V91" s="67">
        <f t="shared" si="28"/>
        <v>3.8958728431904698E-8</v>
      </c>
      <c r="W91" s="100">
        <f t="shared" si="29"/>
        <v>2.5972485621269797E-8</v>
      </c>
    </row>
    <row r="92" spans="2:23">
      <c r="B92" s="96">
        <f>Amnt_Deposited!B87</f>
        <v>2073</v>
      </c>
      <c r="C92" s="99">
        <f>Amnt_Deposited!C87</f>
        <v>0</v>
      </c>
      <c r="D92" s="418">
        <f>Dry_Matter_Content!C79</f>
        <v>0.59</v>
      </c>
      <c r="E92" s="284">
        <f>MCF!R91</f>
        <v>0.8</v>
      </c>
      <c r="F92" s="67">
        <f t="shared" si="18"/>
        <v>0</v>
      </c>
      <c r="G92" s="67">
        <f t="shared" si="19"/>
        <v>0</v>
      </c>
      <c r="H92" s="67">
        <f t="shared" si="20"/>
        <v>0</v>
      </c>
      <c r="I92" s="67">
        <f t="shared" si="21"/>
        <v>7.9363533631159939E-8</v>
      </c>
      <c r="J92" s="67">
        <f t="shared" si="22"/>
        <v>3.9032945931888022E-8</v>
      </c>
      <c r="K92" s="100">
        <f t="shared" si="24"/>
        <v>2.6021963954592014E-8</v>
      </c>
      <c r="O92" s="96">
        <f>Amnt_Deposited!B87</f>
        <v>2073</v>
      </c>
      <c r="P92" s="99">
        <f>Amnt_Deposited!C87</f>
        <v>0</v>
      </c>
      <c r="Q92" s="284">
        <f>MCF!R91</f>
        <v>0.8</v>
      </c>
      <c r="R92" s="67">
        <f t="shared" si="23"/>
        <v>0</v>
      </c>
      <c r="S92" s="67">
        <f t="shared" si="25"/>
        <v>0</v>
      </c>
      <c r="T92" s="67">
        <f t="shared" si="26"/>
        <v>0</v>
      </c>
      <c r="U92" s="67">
        <f t="shared" si="27"/>
        <v>5.3097814650642234E-8</v>
      </c>
      <c r="V92" s="67">
        <f t="shared" si="28"/>
        <v>2.6114816635964328E-8</v>
      </c>
      <c r="W92" s="100">
        <f t="shared" si="29"/>
        <v>1.7409877757309552E-8</v>
      </c>
    </row>
    <row r="93" spans="2:23">
      <c r="B93" s="96">
        <f>Amnt_Deposited!B88</f>
        <v>2074</v>
      </c>
      <c r="C93" s="99">
        <f>Amnt_Deposited!C88</f>
        <v>0</v>
      </c>
      <c r="D93" s="418">
        <f>Dry_Matter_Content!C80</f>
        <v>0.59</v>
      </c>
      <c r="E93" s="284">
        <f>MCF!R92</f>
        <v>0.8</v>
      </c>
      <c r="F93" s="67">
        <f t="shared" si="18"/>
        <v>0</v>
      </c>
      <c r="G93" s="67">
        <f t="shared" si="19"/>
        <v>0</v>
      </c>
      <c r="H93" s="67">
        <f t="shared" si="20"/>
        <v>0</v>
      </c>
      <c r="I93" s="67">
        <f t="shared" si="21"/>
        <v>5.3198967517190143E-8</v>
      </c>
      <c r="J93" s="67">
        <f t="shared" si="22"/>
        <v>2.6164566113969799E-8</v>
      </c>
      <c r="K93" s="100">
        <f t="shared" si="24"/>
        <v>1.7443044075979865E-8</v>
      </c>
      <c r="O93" s="96">
        <f>Amnt_Deposited!B88</f>
        <v>2074</v>
      </c>
      <c r="P93" s="99">
        <f>Amnt_Deposited!C88</f>
        <v>0</v>
      </c>
      <c r="Q93" s="284">
        <f>MCF!R92</f>
        <v>0.8</v>
      </c>
      <c r="R93" s="67">
        <f t="shared" si="23"/>
        <v>0</v>
      </c>
      <c r="S93" s="67">
        <f t="shared" si="25"/>
        <v>0</v>
      </c>
      <c r="T93" s="67">
        <f t="shared" si="26"/>
        <v>0</v>
      </c>
      <c r="U93" s="67">
        <f t="shared" si="27"/>
        <v>3.5592529561010348E-8</v>
      </c>
      <c r="V93" s="67">
        <f t="shared" si="28"/>
        <v>1.7505285089631887E-8</v>
      </c>
      <c r="W93" s="100">
        <f t="shared" si="29"/>
        <v>1.167019005975459E-8</v>
      </c>
    </row>
    <row r="94" spans="2:23">
      <c r="B94" s="96">
        <f>Amnt_Deposited!B89</f>
        <v>2075</v>
      </c>
      <c r="C94" s="99">
        <f>Amnt_Deposited!C89</f>
        <v>0</v>
      </c>
      <c r="D94" s="418">
        <f>Dry_Matter_Content!C81</f>
        <v>0.59</v>
      </c>
      <c r="E94" s="284">
        <f>MCF!R93</f>
        <v>0.8</v>
      </c>
      <c r="F94" s="67">
        <f t="shared" si="18"/>
        <v>0</v>
      </c>
      <c r="G94" s="67">
        <f t="shared" si="19"/>
        <v>0</v>
      </c>
      <c r="H94" s="67">
        <f t="shared" si="20"/>
        <v>0</v>
      </c>
      <c r="I94" s="67">
        <f t="shared" si="21"/>
        <v>3.5660334355171381E-8</v>
      </c>
      <c r="J94" s="67">
        <f t="shared" si="22"/>
        <v>1.7538633162018766E-8</v>
      </c>
      <c r="K94" s="100">
        <f t="shared" si="24"/>
        <v>1.169242210801251E-8</v>
      </c>
      <c r="O94" s="96">
        <f>Amnt_Deposited!B89</f>
        <v>2075</v>
      </c>
      <c r="P94" s="99">
        <f>Amnt_Deposited!C89</f>
        <v>0</v>
      </c>
      <c r="Q94" s="284">
        <f>MCF!R93</f>
        <v>0.8</v>
      </c>
      <c r="R94" s="67">
        <f t="shared" si="23"/>
        <v>0</v>
      </c>
      <c r="S94" s="67">
        <f t="shared" si="25"/>
        <v>0</v>
      </c>
      <c r="T94" s="67">
        <f t="shared" si="26"/>
        <v>0</v>
      </c>
      <c r="U94" s="67">
        <f t="shared" si="27"/>
        <v>2.3858386053861311E-8</v>
      </c>
      <c r="V94" s="67">
        <f t="shared" si="28"/>
        <v>1.1734143507149038E-8</v>
      </c>
      <c r="W94" s="100">
        <f t="shared" si="29"/>
        <v>7.8227623380993586E-9</v>
      </c>
    </row>
    <row r="95" spans="2:23">
      <c r="B95" s="96">
        <f>Amnt_Deposited!B90</f>
        <v>2076</v>
      </c>
      <c r="C95" s="99">
        <f>Amnt_Deposited!C90</f>
        <v>0</v>
      </c>
      <c r="D95" s="418">
        <f>Dry_Matter_Content!C82</f>
        <v>0.59</v>
      </c>
      <c r="E95" s="284">
        <f>MCF!R94</f>
        <v>0.8</v>
      </c>
      <c r="F95" s="67">
        <f t="shared" si="18"/>
        <v>0</v>
      </c>
      <c r="G95" s="67">
        <f t="shared" si="19"/>
        <v>0</v>
      </c>
      <c r="H95" s="67">
        <f t="shared" si="20"/>
        <v>0</v>
      </c>
      <c r="I95" s="67">
        <f t="shared" si="21"/>
        <v>2.3903836966604771E-8</v>
      </c>
      <c r="J95" s="67">
        <f t="shared" si="22"/>
        <v>1.175649738856661E-8</v>
      </c>
      <c r="K95" s="100">
        <f t="shared" si="24"/>
        <v>7.8376649257110725E-9</v>
      </c>
      <c r="O95" s="96">
        <f>Amnt_Deposited!B90</f>
        <v>2076</v>
      </c>
      <c r="P95" s="99">
        <f>Amnt_Deposited!C90</f>
        <v>0</v>
      </c>
      <c r="Q95" s="284">
        <f>MCF!R94</f>
        <v>0.8</v>
      </c>
      <c r="R95" s="67">
        <f t="shared" si="23"/>
        <v>0</v>
      </c>
      <c r="S95" s="67">
        <f t="shared" si="25"/>
        <v>0</v>
      </c>
      <c r="T95" s="67">
        <f t="shared" si="26"/>
        <v>0</v>
      </c>
      <c r="U95" s="67">
        <f t="shared" si="27"/>
        <v>1.5992754437960368E-8</v>
      </c>
      <c r="V95" s="67">
        <f t="shared" si="28"/>
        <v>7.8656316159009417E-9</v>
      </c>
      <c r="W95" s="100">
        <f t="shared" si="29"/>
        <v>5.2437544106006272E-9</v>
      </c>
    </row>
    <row r="96" spans="2:23">
      <c r="B96" s="96">
        <f>Amnt_Deposited!B91</f>
        <v>2077</v>
      </c>
      <c r="C96" s="99">
        <f>Amnt_Deposited!C91</f>
        <v>0</v>
      </c>
      <c r="D96" s="418">
        <f>Dry_Matter_Content!C83</f>
        <v>0.59</v>
      </c>
      <c r="E96" s="284">
        <f>MCF!R95</f>
        <v>0.8</v>
      </c>
      <c r="F96" s="67">
        <f t="shared" si="18"/>
        <v>0</v>
      </c>
      <c r="G96" s="67">
        <f t="shared" si="19"/>
        <v>0</v>
      </c>
      <c r="H96" s="67">
        <f t="shared" si="20"/>
        <v>0</v>
      </c>
      <c r="I96" s="67">
        <f t="shared" si="21"/>
        <v>1.6023221095882927E-8</v>
      </c>
      <c r="J96" s="67">
        <f t="shared" si="22"/>
        <v>7.8806158707218442E-9</v>
      </c>
      <c r="K96" s="100">
        <f t="shared" si="24"/>
        <v>5.2537439138145628E-9</v>
      </c>
      <c r="O96" s="96">
        <f>Amnt_Deposited!B91</f>
        <v>2077</v>
      </c>
      <c r="P96" s="99">
        <f>Amnt_Deposited!C91</f>
        <v>0</v>
      </c>
      <c r="Q96" s="284">
        <f>MCF!R95</f>
        <v>0.8</v>
      </c>
      <c r="R96" s="67">
        <f t="shared" si="23"/>
        <v>0</v>
      </c>
      <c r="S96" s="67">
        <f t="shared" si="25"/>
        <v>0</v>
      </c>
      <c r="T96" s="67">
        <f t="shared" si="26"/>
        <v>0</v>
      </c>
      <c r="U96" s="67">
        <f t="shared" si="27"/>
        <v>1.072026389109027E-8</v>
      </c>
      <c r="V96" s="67">
        <f t="shared" si="28"/>
        <v>5.2724905468700991E-9</v>
      </c>
      <c r="W96" s="100">
        <f t="shared" si="29"/>
        <v>3.5149936979133993E-9</v>
      </c>
    </row>
    <row r="97" spans="2:23">
      <c r="B97" s="96">
        <f>Amnt_Deposited!B92</f>
        <v>2078</v>
      </c>
      <c r="C97" s="99">
        <f>Amnt_Deposited!C92</f>
        <v>0</v>
      </c>
      <c r="D97" s="418">
        <f>Dry_Matter_Content!C84</f>
        <v>0.59</v>
      </c>
      <c r="E97" s="284">
        <f>MCF!R96</f>
        <v>0.8</v>
      </c>
      <c r="F97" s="67">
        <f t="shared" si="18"/>
        <v>0</v>
      </c>
      <c r="G97" s="67">
        <f t="shared" si="19"/>
        <v>0</v>
      </c>
      <c r="H97" s="67">
        <f t="shared" si="20"/>
        <v>0</v>
      </c>
      <c r="I97" s="67">
        <f t="shared" si="21"/>
        <v>1.0740686302631471E-8</v>
      </c>
      <c r="J97" s="67">
        <f t="shared" si="22"/>
        <v>5.2825347932514559E-9</v>
      </c>
      <c r="K97" s="100">
        <f t="shared" si="24"/>
        <v>3.521689862167637E-9</v>
      </c>
      <c r="O97" s="96">
        <f>Amnt_Deposited!B92</f>
        <v>2078</v>
      </c>
      <c r="P97" s="99">
        <f>Amnt_Deposited!C92</f>
        <v>0</v>
      </c>
      <c r="Q97" s="284">
        <f>MCF!R96</f>
        <v>0.8</v>
      </c>
      <c r="R97" s="67">
        <f t="shared" si="23"/>
        <v>0</v>
      </c>
      <c r="S97" s="67">
        <f t="shared" si="25"/>
        <v>0</v>
      </c>
      <c r="T97" s="67">
        <f t="shared" si="26"/>
        <v>0</v>
      </c>
      <c r="U97" s="67">
        <f t="shared" si="27"/>
        <v>7.1860077849898315E-9</v>
      </c>
      <c r="V97" s="67">
        <f t="shared" si="28"/>
        <v>3.5342561061004381E-9</v>
      </c>
      <c r="W97" s="100">
        <f t="shared" si="29"/>
        <v>2.3561707374002918E-9</v>
      </c>
    </row>
    <row r="98" spans="2:23">
      <c r="B98" s="96">
        <f>Amnt_Deposited!B93</f>
        <v>2079</v>
      </c>
      <c r="C98" s="99">
        <f>Amnt_Deposited!C93</f>
        <v>0</v>
      </c>
      <c r="D98" s="418">
        <f>Dry_Matter_Content!C85</f>
        <v>0.59</v>
      </c>
      <c r="E98" s="284">
        <f>MCF!R97</f>
        <v>0.8</v>
      </c>
      <c r="F98" s="67">
        <f t="shared" si="18"/>
        <v>0</v>
      </c>
      <c r="G98" s="67">
        <f t="shared" si="19"/>
        <v>0</v>
      </c>
      <c r="H98" s="67">
        <f t="shared" si="20"/>
        <v>0</v>
      </c>
      <c r="I98" s="67">
        <f t="shared" si="21"/>
        <v>7.1996973368342884E-9</v>
      </c>
      <c r="J98" s="67">
        <f t="shared" si="22"/>
        <v>3.5409889657971825E-9</v>
      </c>
      <c r="K98" s="100">
        <f t="shared" si="24"/>
        <v>2.3606593105314549E-9</v>
      </c>
      <c r="O98" s="96">
        <f>Amnt_Deposited!B93</f>
        <v>2079</v>
      </c>
      <c r="P98" s="99">
        <f>Amnt_Deposited!C93</f>
        <v>0</v>
      </c>
      <c r="Q98" s="284">
        <f>MCF!R97</f>
        <v>0.8</v>
      </c>
      <c r="R98" s="67">
        <f t="shared" si="23"/>
        <v>0</v>
      </c>
      <c r="S98" s="67">
        <f t="shared" si="25"/>
        <v>0</v>
      </c>
      <c r="T98" s="67">
        <f t="shared" si="26"/>
        <v>0</v>
      </c>
      <c r="U98" s="67">
        <f t="shared" si="27"/>
        <v>4.8169250692468463E-9</v>
      </c>
      <c r="V98" s="67">
        <f t="shared" si="28"/>
        <v>2.3690827157429853E-9</v>
      </c>
      <c r="W98" s="100">
        <f t="shared" si="29"/>
        <v>1.5793884771619902E-9</v>
      </c>
    </row>
    <row r="99" spans="2:23" ht="13.5" thickBot="1">
      <c r="B99" s="97">
        <f>Amnt_Deposited!B94</f>
        <v>2080</v>
      </c>
      <c r="C99" s="101">
        <f>Amnt_Deposited!C94</f>
        <v>0</v>
      </c>
      <c r="D99" s="419">
        <f>Dry_Matter_Content!C86</f>
        <v>0.59</v>
      </c>
      <c r="E99" s="285">
        <f>MCF!R98</f>
        <v>0.8</v>
      </c>
      <c r="F99" s="68">
        <f t="shared" si="18"/>
        <v>0</v>
      </c>
      <c r="G99" s="68">
        <f t="shared" si="19"/>
        <v>0</v>
      </c>
      <c r="H99" s="68">
        <f t="shared" si="20"/>
        <v>0</v>
      </c>
      <c r="I99" s="68">
        <f t="shared" si="21"/>
        <v>4.8261014502694298E-9</v>
      </c>
      <c r="J99" s="68">
        <f t="shared" si="22"/>
        <v>2.3735958865648581E-9</v>
      </c>
      <c r="K99" s="102">
        <f t="shared" si="24"/>
        <v>1.5823972577099054E-9</v>
      </c>
      <c r="O99" s="97">
        <f>Amnt_Deposited!B94</f>
        <v>2080</v>
      </c>
      <c r="P99" s="101">
        <f>Amnt_Deposited!C94</f>
        <v>0</v>
      </c>
      <c r="Q99" s="285">
        <f>MCF!R98</f>
        <v>0.8</v>
      </c>
      <c r="R99" s="68">
        <f t="shared" si="23"/>
        <v>0</v>
      </c>
      <c r="S99" s="68">
        <f>R99*$W$12</f>
        <v>0</v>
      </c>
      <c r="T99" s="68">
        <f>R99*(1-$W$12)</f>
        <v>0</v>
      </c>
      <c r="U99" s="68">
        <f>S99+U98*$W$10</f>
        <v>3.2288814341677711E-9</v>
      </c>
      <c r="V99" s="68">
        <f>U98*(1-$W$10)+T99</f>
        <v>1.5880436350790751E-9</v>
      </c>
      <c r="W99" s="102">
        <f t="shared" si="29"/>
        <v>1.0586957567193833E-9</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1.1730902515199999</v>
      </c>
      <c r="D19" s="416">
        <f>Dry_Matter_Content!D6</f>
        <v>0.44</v>
      </c>
      <c r="E19" s="283">
        <f>MCF!R18</f>
        <v>0.8</v>
      </c>
      <c r="F19" s="130">
        <f t="shared" ref="F19:F50" si="0">C19*D19*$K$6*DOCF*E19</f>
        <v>9.084410907770879E-2</v>
      </c>
      <c r="G19" s="65">
        <f t="shared" ref="G19:G82" si="1">F19*$K$12</f>
        <v>9.084410907770879E-2</v>
      </c>
      <c r="H19" s="65">
        <f t="shared" ref="H19:H82" si="2">F19*(1-$K$12)</f>
        <v>0</v>
      </c>
      <c r="I19" s="65">
        <f t="shared" ref="I19:I82" si="3">G19+I18*$K$10</f>
        <v>9.084410907770879E-2</v>
      </c>
      <c r="J19" s="65">
        <f t="shared" ref="J19:J82" si="4">I18*(1-$K$10)+H19</f>
        <v>0</v>
      </c>
      <c r="K19" s="66">
        <f>J19*CH4_fraction*conv</f>
        <v>0</v>
      </c>
      <c r="O19" s="95">
        <f>Amnt_Deposited!B14</f>
        <v>2000</v>
      </c>
      <c r="P19" s="98">
        <f>Amnt_Deposited!D14</f>
        <v>1.1730902515199999</v>
      </c>
      <c r="Q19" s="283">
        <f>MCF!R18</f>
        <v>0.8</v>
      </c>
      <c r="R19" s="130">
        <f t="shared" ref="R19:R50" si="5">P19*$W$6*DOCF*Q19</f>
        <v>0.18769444024320001</v>
      </c>
      <c r="S19" s="65">
        <f>R19*$W$12</f>
        <v>0.18769444024320001</v>
      </c>
      <c r="T19" s="65">
        <f>R19*(1-$W$12)</f>
        <v>0</v>
      </c>
      <c r="U19" s="65">
        <f>S19+U18*$W$10</f>
        <v>0.18769444024320001</v>
      </c>
      <c r="V19" s="65">
        <f>U18*(1-$W$10)+T19</f>
        <v>0</v>
      </c>
      <c r="W19" s="66">
        <f>V19*CH4_fraction*conv</f>
        <v>0</v>
      </c>
    </row>
    <row r="20" spans="2:23">
      <c r="B20" s="96">
        <f>Amnt_Deposited!B15</f>
        <v>2001</v>
      </c>
      <c r="C20" s="99">
        <f>Amnt_Deposited!D15</f>
        <v>1.2073080345480001</v>
      </c>
      <c r="D20" s="418">
        <f>Dry_Matter_Content!D7</f>
        <v>0.44</v>
      </c>
      <c r="E20" s="284">
        <f>MCF!R19</f>
        <v>0.8</v>
      </c>
      <c r="F20" s="67">
        <f t="shared" si="0"/>
        <v>9.3493934195397144E-2</v>
      </c>
      <c r="G20" s="67">
        <f t="shared" si="1"/>
        <v>9.3493934195397144E-2</v>
      </c>
      <c r="H20" s="67">
        <f t="shared" si="2"/>
        <v>0</v>
      </c>
      <c r="I20" s="67">
        <f t="shared" si="3"/>
        <v>0.17819642007431469</v>
      </c>
      <c r="J20" s="67">
        <f t="shared" si="4"/>
        <v>6.1416231987912601E-3</v>
      </c>
      <c r="K20" s="100">
        <f>J20*CH4_fraction*conv</f>
        <v>4.09441546586084E-3</v>
      </c>
      <c r="M20" s="393"/>
      <c r="O20" s="96">
        <f>Amnt_Deposited!B15</f>
        <v>2001</v>
      </c>
      <c r="P20" s="99">
        <f>Amnt_Deposited!D15</f>
        <v>1.2073080345480001</v>
      </c>
      <c r="Q20" s="284">
        <f>MCF!R19</f>
        <v>0.8</v>
      </c>
      <c r="R20" s="67">
        <f t="shared" si="5"/>
        <v>0.19316928552768003</v>
      </c>
      <c r="S20" s="67">
        <f>R20*$W$12</f>
        <v>0.19316928552768003</v>
      </c>
      <c r="T20" s="67">
        <f>R20*(1-$W$12)</f>
        <v>0</v>
      </c>
      <c r="U20" s="67">
        <f>S20+U19*$W$10</f>
        <v>0.368174421641146</v>
      </c>
      <c r="V20" s="67">
        <f>U19*(1-$W$10)+T20</f>
        <v>1.268930412973401E-2</v>
      </c>
      <c r="W20" s="100">
        <f>V20*CH4_fraction*conv</f>
        <v>8.4595360864893401E-3</v>
      </c>
    </row>
    <row r="21" spans="2:23">
      <c r="B21" s="96">
        <f>Amnt_Deposited!B16</f>
        <v>2002</v>
      </c>
      <c r="C21" s="99">
        <f>Amnt_Deposited!D16</f>
        <v>1.2610402120799999</v>
      </c>
      <c r="D21" s="418">
        <f>Dry_Matter_Content!D8</f>
        <v>0.44</v>
      </c>
      <c r="E21" s="284">
        <f>MCF!R20</f>
        <v>0.8</v>
      </c>
      <c r="F21" s="67">
        <f t="shared" si="0"/>
        <v>9.7654954023475196E-2</v>
      </c>
      <c r="G21" s="67">
        <f t="shared" si="1"/>
        <v>9.7654954023475196E-2</v>
      </c>
      <c r="H21" s="67">
        <f t="shared" si="2"/>
        <v>0</v>
      </c>
      <c r="I21" s="67">
        <f t="shared" si="3"/>
        <v>0.26380419483013046</v>
      </c>
      <c r="J21" s="67">
        <f t="shared" si="4"/>
        <v>1.2047179267659414E-2</v>
      </c>
      <c r="K21" s="100">
        <f t="shared" ref="K21:K84" si="6">J21*CH4_fraction*conv</f>
        <v>8.0314528451062746E-3</v>
      </c>
      <c r="O21" s="96">
        <f>Amnt_Deposited!B16</f>
        <v>2002</v>
      </c>
      <c r="P21" s="99">
        <f>Amnt_Deposited!D16</f>
        <v>1.2610402120799999</v>
      </c>
      <c r="Q21" s="284">
        <f>MCF!R20</f>
        <v>0.8</v>
      </c>
      <c r="R21" s="67">
        <f t="shared" si="5"/>
        <v>0.2017664339328</v>
      </c>
      <c r="S21" s="67">
        <f t="shared" ref="S21:S84" si="7">R21*$W$12</f>
        <v>0.2017664339328</v>
      </c>
      <c r="T21" s="67">
        <f t="shared" ref="T21:T84" si="8">R21*(1-$W$12)</f>
        <v>0</v>
      </c>
      <c r="U21" s="67">
        <f t="shared" ref="U21:U84" si="9">S21+U20*$W$10</f>
        <v>0.54504998931845139</v>
      </c>
      <c r="V21" s="67">
        <f t="shared" ref="V21:V84" si="10">U20*(1-$W$10)+T21</f>
        <v>2.4890866255494651E-2</v>
      </c>
      <c r="W21" s="100">
        <f t="shared" ref="W21:W84" si="11">V21*CH4_fraction*conv</f>
        <v>1.6593910836996434E-2</v>
      </c>
    </row>
    <row r="22" spans="2:23">
      <c r="B22" s="96">
        <f>Amnt_Deposited!B17</f>
        <v>2003</v>
      </c>
      <c r="C22" s="99">
        <f>Amnt_Deposited!D17</f>
        <v>1.3005540777239999</v>
      </c>
      <c r="D22" s="418">
        <f>Dry_Matter_Content!D9</f>
        <v>0.44</v>
      </c>
      <c r="E22" s="284">
        <f>MCF!R21</f>
        <v>0.8</v>
      </c>
      <c r="F22" s="67">
        <f t="shared" si="0"/>
        <v>0.10071490777894657</v>
      </c>
      <c r="G22" s="67">
        <f t="shared" si="1"/>
        <v>0.10071490777894657</v>
      </c>
      <c r="H22" s="67">
        <f t="shared" si="2"/>
        <v>0</v>
      </c>
      <c r="I22" s="67">
        <f t="shared" si="3"/>
        <v>0.34668430870382494</v>
      </c>
      <c r="J22" s="67">
        <f t="shared" si="4"/>
        <v>1.7834793905252107E-2</v>
      </c>
      <c r="K22" s="100">
        <f t="shared" si="6"/>
        <v>1.1889862603501404E-2</v>
      </c>
      <c r="N22" s="258"/>
      <c r="O22" s="96">
        <f>Amnt_Deposited!B17</f>
        <v>2003</v>
      </c>
      <c r="P22" s="99">
        <f>Amnt_Deposited!D17</f>
        <v>1.3005540777239999</v>
      </c>
      <c r="Q22" s="284">
        <f>MCF!R21</f>
        <v>0.8</v>
      </c>
      <c r="R22" s="67">
        <f t="shared" si="5"/>
        <v>0.20808865243583999</v>
      </c>
      <c r="S22" s="67">
        <f t="shared" si="7"/>
        <v>0.20808865243583999</v>
      </c>
      <c r="T22" s="67">
        <f t="shared" si="8"/>
        <v>0</v>
      </c>
      <c r="U22" s="67">
        <f t="shared" si="9"/>
        <v>0.71628989401616716</v>
      </c>
      <c r="V22" s="67">
        <f t="shared" si="10"/>
        <v>3.6848747738124195E-2</v>
      </c>
      <c r="W22" s="100">
        <f t="shared" si="11"/>
        <v>2.4565831825416128E-2</v>
      </c>
    </row>
    <row r="23" spans="2:23">
      <c r="B23" s="96">
        <f>Amnt_Deposited!B18</f>
        <v>2004</v>
      </c>
      <c r="C23" s="99">
        <f>Amnt_Deposited!D18</f>
        <v>1.3385013843960003</v>
      </c>
      <c r="D23" s="418">
        <f>Dry_Matter_Content!D10</f>
        <v>0.44</v>
      </c>
      <c r="E23" s="284">
        <f>MCF!R22</f>
        <v>0.8</v>
      </c>
      <c r="F23" s="67">
        <f t="shared" si="0"/>
        <v>0.10365354720762628</v>
      </c>
      <c r="G23" s="67">
        <f t="shared" si="1"/>
        <v>0.10365354720762628</v>
      </c>
      <c r="H23" s="67">
        <f t="shared" si="2"/>
        <v>0</v>
      </c>
      <c r="I23" s="67">
        <f t="shared" si="3"/>
        <v>0.4268998541014386</v>
      </c>
      <c r="J23" s="67">
        <f t="shared" si="4"/>
        <v>2.3438001810012613E-2</v>
      </c>
      <c r="K23" s="100">
        <f t="shared" si="6"/>
        <v>1.5625334540008407E-2</v>
      </c>
      <c r="N23" s="258"/>
      <c r="O23" s="96">
        <f>Amnt_Deposited!B18</f>
        <v>2004</v>
      </c>
      <c r="P23" s="99">
        <f>Amnt_Deposited!D18</f>
        <v>1.3385013843960003</v>
      </c>
      <c r="Q23" s="284">
        <f>MCF!R22</f>
        <v>0.8</v>
      </c>
      <c r="R23" s="67">
        <f t="shared" si="5"/>
        <v>0.21416022150336006</v>
      </c>
      <c r="S23" s="67">
        <f t="shared" si="7"/>
        <v>0.21416022150336006</v>
      </c>
      <c r="T23" s="67">
        <f t="shared" si="8"/>
        <v>0</v>
      </c>
      <c r="U23" s="67">
        <f t="shared" si="9"/>
        <v>0.882024491945121</v>
      </c>
      <c r="V23" s="67">
        <f t="shared" si="10"/>
        <v>4.8425623574406218E-2</v>
      </c>
      <c r="W23" s="100">
        <f t="shared" si="11"/>
        <v>3.2283749049604141E-2</v>
      </c>
    </row>
    <row r="24" spans="2:23">
      <c r="B24" s="96">
        <f>Amnt_Deposited!B19</f>
        <v>2005</v>
      </c>
      <c r="C24" s="99">
        <f>Amnt_Deposited!D19</f>
        <v>1.4063246405999998</v>
      </c>
      <c r="D24" s="418">
        <f>Dry_Matter_Content!D11</f>
        <v>0.44</v>
      </c>
      <c r="E24" s="284">
        <f>MCF!R23</f>
        <v>0.8</v>
      </c>
      <c r="F24" s="67">
        <f t="shared" si="0"/>
        <v>0.10890578016806399</v>
      </c>
      <c r="G24" s="67">
        <f t="shared" si="1"/>
        <v>0.10890578016806399</v>
      </c>
      <c r="H24" s="67">
        <f t="shared" si="2"/>
        <v>0</v>
      </c>
      <c r="I24" s="67">
        <f t="shared" si="3"/>
        <v>0.50694456585099634</v>
      </c>
      <c r="J24" s="67">
        <f t="shared" si="4"/>
        <v>2.8861068418506265E-2</v>
      </c>
      <c r="K24" s="100">
        <f t="shared" si="6"/>
        <v>1.9240712279004174E-2</v>
      </c>
      <c r="N24" s="258"/>
      <c r="O24" s="96">
        <f>Amnt_Deposited!B19</f>
        <v>2005</v>
      </c>
      <c r="P24" s="99">
        <f>Amnt_Deposited!D19</f>
        <v>1.4063246405999998</v>
      </c>
      <c r="Q24" s="284">
        <f>MCF!R23</f>
        <v>0.8</v>
      </c>
      <c r="R24" s="67">
        <f t="shared" si="5"/>
        <v>0.22501194249599998</v>
      </c>
      <c r="S24" s="67">
        <f t="shared" si="7"/>
        <v>0.22501194249599998</v>
      </c>
      <c r="T24" s="67">
        <f t="shared" si="8"/>
        <v>0</v>
      </c>
      <c r="U24" s="67">
        <f t="shared" si="9"/>
        <v>1.0474061277913147</v>
      </c>
      <c r="V24" s="67">
        <f t="shared" si="10"/>
        <v>5.9630306649806328E-2</v>
      </c>
      <c r="W24" s="100">
        <f t="shared" si="11"/>
        <v>3.9753537766537547E-2</v>
      </c>
    </row>
    <row r="25" spans="2:23">
      <c r="B25" s="96">
        <f>Amnt_Deposited!B20</f>
        <v>2006</v>
      </c>
      <c r="C25" s="99">
        <f>Amnt_Deposited!D20</f>
        <v>1.4453613816840001</v>
      </c>
      <c r="D25" s="418">
        <f>Dry_Matter_Content!D12</f>
        <v>0.44</v>
      </c>
      <c r="E25" s="284">
        <f>MCF!R24</f>
        <v>0.8</v>
      </c>
      <c r="F25" s="67">
        <f t="shared" si="0"/>
        <v>0.11192878539760898</v>
      </c>
      <c r="G25" s="67">
        <f t="shared" si="1"/>
        <v>0.11192878539760898</v>
      </c>
      <c r="H25" s="67">
        <f t="shared" si="2"/>
        <v>0</v>
      </c>
      <c r="I25" s="67">
        <f t="shared" si="3"/>
        <v>0.58460076563198204</v>
      </c>
      <c r="J25" s="67">
        <f t="shared" si="4"/>
        <v>3.4272585616623323E-2</v>
      </c>
      <c r="K25" s="100">
        <f t="shared" si="6"/>
        <v>2.2848390411082213E-2</v>
      </c>
      <c r="N25" s="258"/>
      <c r="O25" s="96">
        <f>Amnt_Deposited!B20</f>
        <v>2006</v>
      </c>
      <c r="P25" s="99">
        <f>Amnt_Deposited!D20</f>
        <v>1.4453613816840001</v>
      </c>
      <c r="Q25" s="284">
        <f>MCF!R24</f>
        <v>0.8</v>
      </c>
      <c r="R25" s="67">
        <f t="shared" si="5"/>
        <v>0.23125782106944004</v>
      </c>
      <c r="S25" s="67">
        <f t="shared" si="7"/>
        <v>0.23125782106944004</v>
      </c>
      <c r="T25" s="67">
        <f t="shared" si="8"/>
        <v>0</v>
      </c>
      <c r="U25" s="67">
        <f t="shared" si="9"/>
        <v>1.2078528215536819</v>
      </c>
      <c r="V25" s="67">
        <f t="shared" si="10"/>
        <v>7.081112730707298E-2</v>
      </c>
      <c r="W25" s="100">
        <f t="shared" si="11"/>
        <v>4.7207418204715315E-2</v>
      </c>
    </row>
    <row r="26" spans="2:23">
      <c r="B26" s="96">
        <f>Amnt_Deposited!B21</f>
        <v>2007</v>
      </c>
      <c r="C26" s="99">
        <f>Amnt_Deposited!D21</f>
        <v>1.484859343176</v>
      </c>
      <c r="D26" s="418">
        <f>Dry_Matter_Content!D13</f>
        <v>0.44</v>
      </c>
      <c r="E26" s="284">
        <f>MCF!R25</f>
        <v>0.8</v>
      </c>
      <c r="F26" s="67">
        <f t="shared" si="0"/>
        <v>0.11498750753554945</v>
      </c>
      <c r="G26" s="67">
        <f t="shared" si="1"/>
        <v>0.11498750753554945</v>
      </c>
      <c r="H26" s="67">
        <f t="shared" si="2"/>
        <v>0</v>
      </c>
      <c r="I26" s="67">
        <f t="shared" si="3"/>
        <v>0.66006564852309513</v>
      </c>
      <c r="J26" s="67">
        <f t="shared" si="4"/>
        <v>3.9522624644436302E-2</v>
      </c>
      <c r="K26" s="100">
        <f t="shared" si="6"/>
        <v>2.63484164296242E-2</v>
      </c>
      <c r="N26" s="258"/>
      <c r="O26" s="96">
        <f>Amnt_Deposited!B21</f>
        <v>2007</v>
      </c>
      <c r="P26" s="99">
        <f>Amnt_Deposited!D21</f>
        <v>1.484859343176</v>
      </c>
      <c r="Q26" s="284">
        <f>MCF!R25</f>
        <v>0.8</v>
      </c>
      <c r="R26" s="67">
        <f t="shared" si="5"/>
        <v>0.23757749490816005</v>
      </c>
      <c r="S26" s="67">
        <f t="shared" si="7"/>
        <v>0.23757749490816005</v>
      </c>
      <c r="T26" s="67">
        <f t="shared" si="8"/>
        <v>0</v>
      </c>
      <c r="U26" s="67">
        <f t="shared" si="9"/>
        <v>1.363772001080775</v>
      </c>
      <c r="V26" s="67">
        <f t="shared" si="10"/>
        <v>8.1658315381066743E-2</v>
      </c>
      <c r="W26" s="100">
        <f t="shared" si="11"/>
        <v>5.4438876920711157E-2</v>
      </c>
    </row>
    <row r="27" spans="2:23">
      <c r="B27" s="96">
        <f>Amnt_Deposited!B22</f>
        <v>2008</v>
      </c>
      <c r="C27" s="99">
        <f>Amnt_Deposited!D22</f>
        <v>1.524635627328</v>
      </c>
      <c r="D27" s="418">
        <f>Dry_Matter_Content!D14</f>
        <v>0.44</v>
      </c>
      <c r="E27" s="284">
        <f>MCF!R26</f>
        <v>0.8</v>
      </c>
      <c r="F27" s="67">
        <f t="shared" si="0"/>
        <v>0.11806778298028031</v>
      </c>
      <c r="G27" s="67">
        <f t="shared" si="1"/>
        <v>0.11806778298028031</v>
      </c>
      <c r="H27" s="67">
        <f t="shared" si="2"/>
        <v>0</v>
      </c>
      <c r="I27" s="67">
        <f t="shared" si="3"/>
        <v>0.73350891439542598</v>
      </c>
      <c r="J27" s="67">
        <f t="shared" si="4"/>
        <v>4.4624517107949416E-2</v>
      </c>
      <c r="K27" s="100">
        <f t="shared" si="6"/>
        <v>2.9749678071966275E-2</v>
      </c>
      <c r="N27" s="258"/>
      <c r="O27" s="96">
        <f>Amnt_Deposited!B22</f>
        <v>2008</v>
      </c>
      <c r="P27" s="99">
        <f>Amnt_Deposited!D22</f>
        <v>1.524635627328</v>
      </c>
      <c r="Q27" s="284">
        <f>MCF!R26</f>
        <v>0.8</v>
      </c>
      <c r="R27" s="67">
        <f t="shared" si="5"/>
        <v>0.24394170037248003</v>
      </c>
      <c r="S27" s="67">
        <f t="shared" si="7"/>
        <v>0.24394170037248003</v>
      </c>
      <c r="T27" s="67">
        <f t="shared" si="8"/>
        <v>0</v>
      </c>
      <c r="U27" s="67">
        <f t="shared" si="9"/>
        <v>1.5155142859409627</v>
      </c>
      <c r="V27" s="67">
        <f t="shared" si="10"/>
        <v>9.2199415512292188E-2</v>
      </c>
      <c r="W27" s="100">
        <f t="shared" si="11"/>
        <v>6.1466277008194792E-2</v>
      </c>
    </row>
    <row r="28" spans="2:23">
      <c r="B28" s="96">
        <f>Amnt_Deposited!B23</f>
        <v>2009</v>
      </c>
      <c r="C28" s="99">
        <f>Amnt_Deposited!D23</f>
        <v>1.5644755280880001</v>
      </c>
      <c r="D28" s="418">
        <f>Dry_Matter_Content!D15</f>
        <v>0.44</v>
      </c>
      <c r="E28" s="284">
        <f>MCF!R27</f>
        <v>0.8</v>
      </c>
      <c r="F28" s="67">
        <f t="shared" si="0"/>
        <v>0.12115298489513474</v>
      </c>
      <c r="G28" s="67">
        <f t="shared" si="1"/>
        <v>0.12115298489513474</v>
      </c>
      <c r="H28" s="67">
        <f t="shared" si="2"/>
        <v>0</v>
      </c>
      <c r="I28" s="67">
        <f t="shared" si="3"/>
        <v>0.8050721635233512</v>
      </c>
      <c r="J28" s="67">
        <f t="shared" si="4"/>
        <v>4.9589735767209542E-2</v>
      </c>
      <c r="K28" s="100">
        <f t="shared" si="6"/>
        <v>3.3059823844806359E-2</v>
      </c>
      <c r="N28" s="258"/>
      <c r="O28" s="96">
        <f>Amnt_Deposited!B23</f>
        <v>2009</v>
      </c>
      <c r="P28" s="99">
        <f>Amnt_Deposited!D23</f>
        <v>1.5644755280880001</v>
      </c>
      <c r="Q28" s="284">
        <f>MCF!R27</f>
        <v>0.8</v>
      </c>
      <c r="R28" s="67">
        <f t="shared" si="5"/>
        <v>0.25031608449408005</v>
      </c>
      <c r="S28" s="67">
        <f t="shared" si="7"/>
        <v>0.25031608449408005</v>
      </c>
      <c r="T28" s="67">
        <f t="shared" si="8"/>
        <v>0</v>
      </c>
      <c r="U28" s="67">
        <f t="shared" si="9"/>
        <v>1.6633722386846097</v>
      </c>
      <c r="V28" s="67">
        <f t="shared" si="10"/>
        <v>0.10245813175043293</v>
      </c>
      <c r="W28" s="100">
        <f t="shared" si="11"/>
        <v>6.8305421166955288E-2</v>
      </c>
    </row>
    <row r="29" spans="2:23">
      <c r="B29" s="96">
        <f>Amnt_Deposited!B24</f>
        <v>2010</v>
      </c>
      <c r="C29" s="99">
        <f>Amnt_Deposited!D24</f>
        <v>2.032844852412</v>
      </c>
      <c r="D29" s="418">
        <f>Dry_Matter_Content!D16</f>
        <v>0.44</v>
      </c>
      <c r="E29" s="284">
        <f>MCF!R28</f>
        <v>0.8</v>
      </c>
      <c r="F29" s="67">
        <f t="shared" si="0"/>
        <v>0.15742350537078528</v>
      </c>
      <c r="G29" s="67">
        <f t="shared" si="1"/>
        <v>0.15742350537078528</v>
      </c>
      <c r="H29" s="67">
        <f t="shared" si="2"/>
        <v>0</v>
      </c>
      <c r="I29" s="67">
        <f t="shared" si="3"/>
        <v>0.90806781521826896</v>
      </c>
      <c r="J29" s="67">
        <f t="shared" si="4"/>
        <v>5.4427853675867541E-2</v>
      </c>
      <c r="K29" s="100">
        <f t="shared" si="6"/>
        <v>3.6285235783911692E-2</v>
      </c>
      <c r="O29" s="96">
        <f>Amnt_Deposited!B24</f>
        <v>2010</v>
      </c>
      <c r="P29" s="99">
        <f>Amnt_Deposited!D24</f>
        <v>2.032844852412</v>
      </c>
      <c r="Q29" s="284">
        <f>MCF!R28</f>
        <v>0.8</v>
      </c>
      <c r="R29" s="67">
        <f t="shared" si="5"/>
        <v>0.32525517638592005</v>
      </c>
      <c r="S29" s="67">
        <f t="shared" si="7"/>
        <v>0.32525517638592005</v>
      </c>
      <c r="T29" s="67">
        <f t="shared" si="8"/>
        <v>0</v>
      </c>
      <c r="U29" s="67">
        <f t="shared" si="9"/>
        <v>1.8761731719385719</v>
      </c>
      <c r="V29" s="67">
        <f t="shared" si="10"/>
        <v>0.11245424313195772</v>
      </c>
      <c r="W29" s="100">
        <f t="shared" si="11"/>
        <v>7.4969495421305141E-2</v>
      </c>
    </row>
    <row r="30" spans="2:23">
      <c r="B30" s="96">
        <f>Amnt_Deposited!B25</f>
        <v>2011</v>
      </c>
      <c r="C30" s="99">
        <f>Amnt_Deposited!D25</f>
        <v>1.9473549750000001</v>
      </c>
      <c r="D30" s="418">
        <f>Dry_Matter_Content!D17</f>
        <v>0.44</v>
      </c>
      <c r="E30" s="284">
        <f>MCF!R29</f>
        <v>0.8</v>
      </c>
      <c r="F30" s="67">
        <f t="shared" si="0"/>
        <v>0.15080316926400003</v>
      </c>
      <c r="G30" s="67">
        <f t="shared" si="1"/>
        <v>0.15080316926400003</v>
      </c>
      <c r="H30" s="67">
        <f t="shared" si="2"/>
        <v>0</v>
      </c>
      <c r="I30" s="67">
        <f t="shared" si="3"/>
        <v>0.99747998822901063</v>
      </c>
      <c r="J30" s="67">
        <f t="shared" si="4"/>
        <v>6.1390996253258376E-2</v>
      </c>
      <c r="K30" s="100">
        <f t="shared" si="6"/>
        <v>4.0927330835505579E-2</v>
      </c>
      <c r="O30" s="96">
        <f>Amnt_Deposited!B25</f>
        <v>2011</v>
      </c>
      <c r="P30" s="99">
        <f>Amnt_Deposited!D25</f>
        <v>1.9473549750000001</v>
      </c>
      <c r="Q30" s="284">
        <f>MCF!R29</f>
        <v>0.8</v>
      </c>
      <c r="R30" s="67">
        <f t="shared" si="5"/>
        <v>0.31157679600000004</v>
      </c>
      <c r="S30" s="67">
        <f t="shared" si="7"/>
        <v>0.31157679600000004</v>
      </c>
      <c r="T30" s="67">
        <f t="shared" si="8"/>
        <v>0</v>
      </c>
      <c r="U30" s="67">
        <f t="shared" si="9"/>
        <v>2.0609090665888647</v>
      </c>
      <c r="V30" s="67">
        <f t="shared" si="10"/>
        <v>0.12684090134970738</v>
      </c>
      <c r="W30" s="100">
        <f t="shared" si="11"/>
        <v>8.4560600899804911E-2</v>
      </c>
    </row>
    <row r="31" spans="2:23">
      <c r="B31" s="96">
        <f>Amnt_Deposited!B26</f>
        <v>2012</v>
      </c>
      <c r="C31" s="99">
        <f>Amnt_Deposited!D26</f>
        <v>2.0356880810400004</v>
      </c>
      <c r="D31" s="418">
        <f>Dry_Matter_Content!D18</f>
        <v>0.44</v>
      </c>
      <c r="E31" s="284">
        <f>MCF!R30</f>
        <v>0.8</v>
      </c>
      <c r="F31" s="67">
        <f t="shared" si="0"/>
        <v>0.15764368499573764</v>
      </c>
      <c r="G31" s="67">
        <f t="shared" si="1"/>
        <v>0.15764368499573764</v>
      </c>
      <c r="H31" s="67">
        <f t="shared" si="2"/>
        <v>0</v>
      </c>
      <c r="I31" s="67">
        <f t="shared" si="3"/>
        <v>1.0876878615003251</v>
      </c>
      <c r="J31" s="67">
        <f t="shared" si="4"/>
        <v>6.7435811724423089E-2</v>
      </c>
      <c r="K31" s="100">
        <f t="shared" si="6"/>
        <v>4.4957207816282055E-2</v>
      </c>
      <c r="O31" s="96">
        <f>Amnt_Deposited!B26</f>
        <v>2012</v>
      </c>
      <c r="P31" s="99">
        <f>Amnt_Deposited!D26</f>
        <v>2.0356880810400004</v>
      </c>
      <c r="Q31" s="284">
        <f>MCF!R30</f>
        <v>0.8</v>
      </c>
      <c r="R31" s="67">
        <f t="shared" si="5"/>
        <v>0.32571009296640008</v>
      </c>
      <c r="S31" s="67">
        <f t="shared" si="7"/>
        <v>0.32571009296640008</v>
      </c>
      <c r="T31" s="67">
        <f t="shared" si="8"/>
        <v>0</v>
      </c>
      <c r="U31" s="67">
        <f t="shared" si="9"/>
        <v>2.247288970041994</v>
      </c>
      <c r="V31" s="67">
        <f t="shared" si="10"/>
        <v>0.13933018951327084</v>
      </c>
      <c r="W31" s="100">
        <f t="shared" si="11"/>
        <v>9.2886793008847224E-2</v>
      </c>
    </row>
    <row r="32" spans="2:23">
      <c r="B32" s="96">
        <f>Amnt_Deposited!B27</f>
        <v>2013</v>
      </c>
      <c r="C32" s="99">
        <f>Amnt_Deposited!D27</f>
        <v>2.1269345385600005</v>
      </c>
      <c r="D32" s="418">
        <f>Dry_Matter_Content!D19</f>
        <v>0.44</v>
      </c>
      <c r="E32" s="284">
        <f>MCF!R31</f>
        <v>0.8</v>
      </c>
      <c r="F32" s="67">
        <f t="shared" si="0"/>
        <v>0.16470981066608645</v>
      </c>
      <c r="G32" s="67">
        <f t="shared" si="1"/>
        <v>0.16470981066608645</v>
      </c>
      <c r="H32" s="67">
        <f t="shared" si="2"/>
        <v>0</v>
      </c>
      <c r="I32" s="67">
        <f t="shared" si="3"/>
        <v>1.1788632507157066</v>
      </c>
      <c r="J32" s="67">
        <f t="shared" si="4"/>
        <v>7.3534421450704976E-2</v>
      </c>
      <c r="K32" s="100">
        <f t="shared" si="6"/>
        <v>4.9022947633803313E-2</v>
      </c>
      <c r="O32" s="96">
        <f>Amnt_Deposited!B27</f>
        <v>2013</v>
      </c>
      <c r="P32" s="99">
        <f>Amnt_Deposited!D27</f>
        <v>2.1269345385600005</v>
      </c>
      <c r="Q32" s="284">
        <f>MCF!R31</f>
        <v>0.8</v>
      </c>
      <c r="R32" s="67">
        <f t="shared" si="5"/>
        <v>0.34030952616960009</v>
      </c>
      <c r="S32" s="67">
        <f t="shared" si="7"/>
        <v>0.34030952616960009</v>
      </c>
      <c r="T32" s="67">
        <f t="shared" si="8"/>
        <v>0</v>
      </c>
      <c r="U32" s="67">
        <f t="shared" si="9"/>
        <v>2.4356678733795594</v>
      </c>
      <c r="V32" s="67">
        <f t="shared" si="10"/>
        <v>0.15193062283203507</v>
      </c>
      <c r="W32" s="100">
        <f t="shared" si="11"/>
        <v>0.10128708188802338</v>
      </c>
    </row>
    <row r="33" spans="2:23">
      <c r="B33" s="96">
        <f>Amnt_Deposited!B28</f>
        <v>2014</v>
      </c>
      <c r="C33" s="99">
        <f>Amnt_Deposited!D28</f>
        <v>2.2191641618400002</v>
      </c>
      <c r="D33" s="418">
        <f>Dry_Matter_Content!D20</f>
        <v>0.44</v>
      </c>
      <c r="E33" s="284">
        <f>MCF!R32</f>
        <v>0.8</v>
      </c>
      <c r="F33" s="67">
        <f t="shared" si="0"/>
        <v>0.17185207269288963</v>
      </c>
      <c r="G33" s="67">
        <f t="shared" si="1"/>
        <v>0.17185207269288963</v>
      </c>
      <c r="H33" s="67">
        <f t="shared" si="2"/>
        <v>0</v>
      </c>
      <c r="I33" s="67">
        <f t="shared" si="3"/>
        <v>1.271016882174451</v>
      </c>
      <c r="J33" s="67">
        <f t="shared" si="4"/>
        <v>7.9698441234145309E-2</v>
      </c>
      <c r="K33" s="100">
        <f t="shared" si="6"/>
        <v>5.3132294156096868E-2</v>
      </c>
      <c r="O33" s="96">
        <f>Amnt_Deposited!B28</f>
        <v>2014</v>
      </c>
      <c r="P33" s="99">
        <f>Amnt_Deposited!D28</f>
        <v>2.2191641618400002</v>
      </c>
      <c r="Q33" s="284">
        <f>MCF!R32</f>
        <v>0.8</v>
      </c>
      <c r="R33" s="67">
        <f t="shared" si="5"/>
        <v>0.3550662658944001</v>
      </c>
      <c r="S33" s="67">
        <f t="shared" si="7"/>
        <v>0.3550662658944001</v>
      </c>
      <c r="T33" s="67">
        <f t="shared" si="8"/>
        <v>0</v>
      </c>
      <c r="U33" s="67">
        <f t="shared" si="9"/>
        <v>2.6260679383769649</v>
      </c>
      <c r="V33" s="67">
        <f t="shared" si="10"/>
        <v>0.16466620089699446</v>
      </c>
      <c r="W33" s="100">
        <f t="shared" si="11"/>
        <v>0.10977746726466298</v>
      </c>
    </row>
    <row r="34" spans="2:23">
      <c r="B34" s="96">
        <f>Amnt_Deposited!B29</f>
        <v>2015</v>
      </c>
      <c r="C34" s="99">
        <f>Amnt_Deposited!D29</f>
        <v>2.3141625533999997</v>
      </c>
      <c r="D34" s="418">
        <f>Dry_Matter_Content!D21</f>
        <v>0.44</v>
      </c>
      <c r="E34" s="284">
        <f>MCF!R33</f>
        <v>0.8</v>
      </c>
      <c r="F34" s="67">
        <f t="shared" si="0"/>
        <v>0.17920874813529597</v>
      </c>
      <c r="G34" s="67">
        <f t="shared" si="1"/>
        <v>0.17920874813529597</v>
      </c>
      <c r="H34" s="67">
        <f t="shared" si="2"/>
        <v>0</v>
      </c>
      <c r="I34" s="67">
        <f t="shared" si="3"/>
        <v>1.3642970340708809</v>
      </c>
      <c r="J34" s="67">
        <f t="shared" si="4"/>
        <v>8.5928596238866062E-2</v>
      </c>
      <c r="K34" s="100">
        <f t="shared" si="6"/>
        <v>5.7285730825910708E-2</v>
      </c>
      <c r="O34" s="96">
        <f>Amnt_Deposited!B29</f>
        <v>2015</v>
      </c>
      <c r="P34" s="99">
        <f>Amnt_Deposited!D29</f>
        <v>2.3141625533999997</v>
      </c>
      <c r="Q34" s="284">
        <f>MCF!R33</f>
        <v>0.8</v>
      </c>
      <c r="R34" s="67">
        <f t="shared" si="5"/>
        <v>0.37026600854399999</v>
      </c>
      <c r="S34" s="67">
        <f t="shared" si="7"/>
        <v>0.37026600854399999</v>
      </c>
      <c r="T34" s="67">
        <f t="shared" si="8"/>
        <v>0</v>
      </c>
      <c r="U34" s="67">
        <f t="shared" si="9"/>
        <v>2.8187955249398371</v>
      </c>
      <c r="V34" s="67">
        <f t="shared" si="10"/>
        <v>0.17753842198112824</v>
      </c>
      <c r="W34" s="100">
        <f t="shared" si="11"/>
        <v>0.11835894798741882</v>
      </c>
    </row>
    <row r="35" spans="2:23">
      <c r="B35" s="96">
        <f>Amnt_Deposited!B30</f>
        <v>2016</v>
      </c>
      <c r="C35" s="99">
        <f>Amnt_Deposited!D30</f>
        <v>2.4115827135600001</v>
      </c>
      <c r="D35" s="418">
        <f>Dry_Matter_Content!D22</f>
        <v>0.44</v>
      </c>
      <c r="E35" s="284">
        <f>MCF!R34</f>
        <v>0.8</v>
      </c>
      <c r="F35" s="67">
        <f t="shared" si="0"/>
        <v>0.18675296533808641</v>
      </c>
      <c r="G35" s="67">
        <f t="shared" si="1"/>
        <v>0.18675296533808641</v>
      </c>
      <c r="H35" s="67">
        <f t="shared" si="2"/>
        <v>0</v>
      </c>
      <c r="I35" s="67">
        <f t="shared" si="3"/>
        <v>1.4588150884217908</v>
      </c>
      <c r="J35" s="67">
        <f t="shared" si="4"/>
        <v>9.2234910987176594E-2</v>
      </c>
      <c r="K35" s="100">
        <f t="shared" si="6"/>
        <v>6.1489940658117727E-2</v>
      </c>
      <c r="O35" s="96">
        <f>Amnt_Deposited!B30</f>
        <v>2016</v>
      </c>
      <c r="P35" s="99">
        <f>Amnt_Deposited!D30</f>
        <v>2.4115827135600001</v>
      </c>
      <c r="Q35" s="284">
        <f>MCF!R34</f>
        <v>0.8</v>
      </c>
      <c r="R35" s="67">
        <f t="shared" si="5"/>
        <v>0.38585323416960005</v>
      </c>
      <c r="S35" s="67">
        <f t="shared" si="7"/>
        <v>0.38585323416960005</v>
      </c>
      <c r="T35" s="67">
        <f t="shared" si="8"/>
        <v>0</v>
      </c>
      <c r="U35" s="67">
        <f t="shared" si="9"/>
        <v>3.0140807612020475</v>
      </c>
      <c r="V35" s="67">
        <f t="shared" si="10"/>
        <v>0.19056799790738971</v>
      </c>
      <c r="W35" s="100">
        <f t="shared" si="11"/>
        <v>0.12704533193825979</v>
      </c>
    </row>
    <row r="36" spans="2:23">
      <c r="B36" s="96">
        <f>Amnt_Deposited!B31</f>
        <v>2017</v>
      </c>
      <c r="C36" s="99">
        <f>Amnt_Deposited!D31</f>
        <v>2.3650197026749922</v>
      </c>
      <c r="D36" s="418">
        <f>Dry_Matter_Content!D23</f>
        <v>0.44</v>
      </c>
      <c r="E36" s="284">
        <f>MCF!R35</f>
        <v>0.8</v>
      </c>
      <c r="F36" s="67">
        <f t="shared" si="0"/>
        <v>0.18314712577515138</v>
      </c>
      <c r="G36" s="67">
        <f t="shared" si="1"/>
        <v>0.18314712577515138</v>
      </c>
      <c r="H36" s="67">
        <f t="shared" si="2"/>
        <v>0</v>
      </c>
      <c r="I36" s="67">
        <f t="shared" si="3"/>
        <v>1.5433372986051785</v>
      </c>
      <c r="J36" s="67">
        <f t="shared" si="4"/>
        <v>9.8624915591763576E-2</v>
      </c>
      <c r="K36" s="100">
        <f t="shared" si="6"/>
        <v>6.5749943727842375E-2</v>
      </c>
      <c r="O36" s="96">
        <f>Amnt_Deposited!B31</f>
        <v>2017</v>
      </c>
      <c r="P36" s="99">
        <f>Amnt_Deposited!D31</f>
        <v>2.3650197026749922</v>
      </c>
      <c r="Q36" s="284">
        <f>MCF!R35</f>
        <v>0.8</v>
      </c>
      <c r="R36" s="67">
        <f t="shared" si="5"/>
        <v>0.37840315242799877</v>
      </c>
      <c r="S36" s="67">
        <f t="shared" si="7"/>
        <v>0.37840315242799877</v>
      </c>
      <c r="T36" s="67">
        <f t="shared" si="8"/>
        <v>0</v>
      </c>
      <c r="U36" s="67">
        <f t="shared" si="9"/>
        <v>3.188713426870204</v>
      </c>
      <c r="V36" s="67">
        <f t="shared" si="10"/>
        <v>0.20377048675984213</v>
      </c>
      <c r="W36" s="100">
        <f t="shared" si="11"/>
        <v>0.13584699117322807</v>
      </c>
    </row>
    <row r="37" spans="2:23">
      <c r="B37" s="96">
        <f>Amnt_Deposited!B32</f>
        <v>2018</v>
      </c>
      <c r="C37" s="99">
        <f>Amnt_Deposited!D32</f>
        <v>2.3948259021780989</v>
      </c>
      <c r="D37" s="418">
        <f>Dry_Matter_Content!D24</f>
        <v>0.44</v>
      </c>
      <c r="E37" s="284">
        <f>MCF!R36</f>
        <v>0.8</v>
      </c>
      <c r="F37" s="67">
        <f t="shared" si="0"/>
        <v>0.18545531786467198</v>
      </c>
      <c r="G37" s="67">
        <f t="shared" si="1"/>
        <v>0.18545531786467198</v>
      </c>
      <c r="H37" s="67">
        <f t="shared" si="2"/>
        <v>0</v>
      </c>
      <c r="I37" s="67">
        <f t="shared" si="3"/>
        <v>1.6244534771144816</v>
      </c>
      <c r="J37" s="67">
        <f t="shared" si="4"/>
        <v>0.10433913935536898</v>
      </c>
      <c r="K37" s="100">
        <f t="shared" si="6"/>
        <v>6.955942623691265E-2</v>
      </c>
      <c r="O37" s="96">
        <f>Amnt_Deposited!B32</f>
        <v>2018</v>
      </c>
      <c r="P37" s="99">
        <f>Amnt_Deposited!D32</f>
        <v>2.3948259021780989</v>
      </c>
      <c r="Q37" s="284">
        <f>MCF!R36</f>
        <v>0.8</v>
      </c>
      <c r="R37" s="67">
        <f t="shared" si="5"/>
        <v>0.38317214434849589</v>
      </c>
      <c r="S37" s="67">
        <f t="shared" si="7"/>
        <v>0.38317214434849589</v>
      </c>
      <c r="T37" s="67">
        <f t="shared" si="8"/>
        <v>0</v>
      </c>
      <c r="U37" s="67">
        <f t="shared" si="9"/>
        <v>3.3563088370133922</v>
      </c>
      <c r="V37" s="67">
        <f t="shared" si="10"/>
        <v>0.21557673420530785</v>
      </c>
      <c r="W37" s="100">
        <f t="shared" si="11"/>
        <v>0.14371782280353856</v>
      </c>
    </row>
    <row r="38" spans="2:23">
      <c r="B38" s="96">
        <f>Amnt_Deposited!B33</f>
        <v>2019</v>
      </c>
      <c r="C38" s="99">
        <f>Amnt_Deposited!D33</f>
        <v>2.4218736848244746</v>
      </c>
      <c r="D38" s="418">
        <f>Dry_Matter_Content!D25</f>
        <v>0.44</v>
      </c>
      <c r="E38" s="284">
        <f>MCF!R37</f>
        <v>0.8</v>
      </c>
      <c r="F38" s="67">
        <f t="shared" si="0"/>
        <v>0.18754989815280732</v>
      </c>
      <c r="G38" s="67">
        <f t="shared" si="1"/>
        <v>0.18754989815280732</v>
      </c>
      <c r="H38" s="67">
        <f t="shared" si="2"/>
        <v>0</v>
      </c>
      <c r="I38" s="67">
        <f t="shared" si="3"/>
        <v>1.7021802809390789</v>
      </c>
      <c r="J38" s="67">
        <f t="shared" si="4"/>
        <v>0.10982309432821018</v>
      </c>
      <c r="K38" s="100">
        <f t="shared" si="6"/>
        <v>7.321539621880678E-2</v>
      </c>
      <c r="O38" s="96">
        <f>Amnt_Deposited!B33</f>
        <v>2019</v>
      </c>
      <c r="P38" s="99">
        <f>Amnt_Deposited!D33</f>
        <v>2.4218736848244746</v>
      </c>
      <c r="Q38" s="284">
        <f>MCF!R37</f>
        <v>0.8</v>
      </c>
      <c r="R38" s="67">
        <f t="shared" si="5"/>
        <v>0.387499789571916</v>
      </c>
      <c r="S38" s="67">
        <f t="shared" si="7"/>
        <v>0.387499789571916</v>
      </c>
      <c r="T38" s="67">
        <f t="shared" si="8"/>
        <v>0</v>
      </c>
      <c r="U38" s="67">
        <f t="shared" si="9"/>
        <v>3.5169014068989233</v>
      </c>
      <c r="V38" s="67">
        <f t="shared" si="10"/>
        <v>0.22690721968638469</v>
      </c>
      <c r="W38" s="100">
        <f t="shared" si="11"/>
        <v>0.15127147979092312</v>
      </c>
    </row>
    <row r="39" spans="2:23">
      <c r="B39" s="96">
        <f>Amnt_Deposited!B34</f>
        <v>2020</v>
      </c>
      <c r="C39" s="99">
        <f>Amnt_Deposited!D34</f>
        <v>2.4462774678328536</v>
      </c>
      <c r="D39" s="418">
        <f>Dry_Matter_Content!D26</f>
        <v>0.44</v>
      </c>
      <c r="E39" s="284">
        <f>MCF!R38</f>
        <v>0.8</v>
      </c>
      <c r="F39" s="67">
        <f t="shared" si="0"/>
        <v>0.18943972710897619</v>
      </c>
      <c r="G39" s="67">
        <f t="shared" si="1"/>
        <v>0.18943972710897619</v>
      </c>
      <c r="H39" s="67">
        <f t="shared" si="2"/>
        <v>0</v>
      </c>
      <c r="I39" s="67">
        <f t="shared" si="3"/>
        <v>1.7765421014223444</v>
      </c>
      <c r="J39" s="67">
        <f t="shared" si="4"/>
        <v>0.11507790662571094</v>
      </c>
      <c r="K39" s="100">
        <f t="shared" si="6"/>
        <v>7.6718604417140623E-2</v>
      </c>
      <c r="O39" s="96">
        <f>Amnt_Deposited!B34</f>
        <v>2020</v>
      </c>
      <c r="P39" s="99">
        <f>Amnt_Deposited!D34</f>
        <v>2.4462774678328536</v>
      </c>
      <c r="Q39" s="284">
        <f>MCF!R38</f>
        <v>0.8</v>
      </c>
      <c r="R39" s="67">
        <f t="shared" si="5"/>
        <v>0.39140439485325662</v>
      </c>
      <c r="S39" s="67">
        <f t="shared" si="7"/>
        <v>0.39140439485325662</v>
      </c>
      <c r="T39" s="67">
        <f t="shared" si="8"/>
        <v>0</v>
      </c>
      <c r="U39" s="67">
        <f t="shared" si="9"/>
        <v>3.6705415318643473</v>
      </c>
      <c r="V39" s="67">
        <f t="shared" si="10"/>
        <v>0.2377642698878325</v>
      </c>
      <c r="W39" s="100">
        <f t="shared" si="11"/>
        <v>0.158509513258555</v>
      </c>
    </row>
    <row r="40" spans="2:23">
      <c r="B40" s="96">
        <f>Amnt_Deposited!B35</f>
        <v>2021</v>
      </c>
      <c r="C40" s="99">
        <f>Amnt_Deposited!D35</f>
        <v>2.4681477846400011</v>
      </c>
      <c r="D40" s="418">
        <f>Dry_Matter_Content!D27</f>
        <v>0.44</v>
      </c>
      <c r="E40" s="284">
        <f>MCF!R39</f>
        <v>0.8</v>
      </c>
      <c r="F40" s="67">
        <f t="shared" si="0"/>
        <v>0.19113336444252171</v>
      </c>
      <c r="G40" s="67">
        <f t="shared" si="1"/>
        <v>0.19113336444252171</v>
      </c>
      <c r="H40" s="67">
        <f t="shared" si="2"/>
        <v>0</v>
      </c>
      <c r="I40" s="67">
        <f t="shared" si="3"/>
        <v>1.847570240611442</v>
      </c>
      <c r="J40" s="67">
        <f t="shared" si="4"/>
        <v>0.12010522525342412</v>
      </c>
      <c r="K40" s="100">
        <f t="shared" si="6"/>
        <v>8.0070150168949417E-2</v>
      </c>
      <c r="O40" s="96">
        <f>Amnt_Deposited!B35</f>
        <v>2021</v>
      </c>
      <c r="P40" s="99">
        <f>Amnt_Deposited!D35</f>
        <v>2.4681477846400011</v>
      </c>
      <c r="Q40" s="284">
        <f>MCF!R39</f>
        <v>0.8</v>
      </c>
      <c r="R40" s="67">
        <f t="shared" si="5"/>
        <v>0.39490364554240021</v>
      </c>
      <c r="S40" s="67">
        <f t="shared" si="7"/>
        <v>0.39490364554240021</v>
      </c>
      <c r="T40" s="67">
        <f t="shared" si="8"/>
        <v>0</v>
      </c>
      <c r="U40" s="67">
        <f t="shared" si="9"/>
        <v>3.8172938855608298</v>
      </c>
      <c r="V40" s="67">
        <f t="shared" si="10"/>
        <v>0.24815129184591755</v>
      </c>
      <c r="W40" s="100">
        <f t="shared" si="11"/>
        <v>0.16543419456394504</v>
      </c>
    </row>
    <row r="41" spans="2:23">
      <c r="B41" s="96">
        <f>Amnt_Deposited!B36</f>
        <v>2022</v>
      </c>
      <c r="C41" s="99">
        <f>Amnt_Deposited!D36</f>
        <v>2.4875914049582497</v>
      </c>
      <c r="D41" s="418">
        <f>Dry_Matter_Content!D28</f>
        <v>0.44</v>
      </c>
      <c r="E41" s="284">
        <f>MCF!R40</f>
        <v>0.8</v>
      </c>
      <c r="F41" s="67">
        <f t="shared" si="0"/>
        <v>0.19263907839996688</v>
      </c>
      <c r="G41" s="67">
        <f t="shared" si="1"/>
        <v>0.19263907839996688</v>
      </c>
      <c r="H41" s="67">
        <f t="shared" si="2"/>
        <v>0</v>
      </c>
      <c r="I41" s="67">
        <f t="shared" si="3"/>
        <v>1.9153021525882215</v>
      </c>
      <c r="J41" s="67">
        <f t="shared" si="4"/>
        <v>0.12490716642318764</v>
      </c>
      <c r="K41" s="100">
        <f t="shared" si="6"/>
        <v>8.3271444282125087E-2</v>
      </c>
      <c r="O41" s="96">
        <f>Amnt_Deposited!B36</f>
        <v>2022</v>
      </c>
      <c r="P41" s="99">
        <f>Amnt_Deposited!D36</f>
        <v>2.4875914049582497</v>
      </c>
      <c r="Q41" s="284">
        <f>MCF!R40</f>
        <v>0.8</v>
      </c>
      <c r="R41" s="67">
        <f t="shared" si="5"/>
        <v>0.39801462479332</v>
      </c>
      <c r="S41" s="67">
        <f t="shared" si="7"/>
        <v>0.39801462479332</v>
      </c>
      <c r="T41" s="67">
        <f t="shared" si="8"/>
        <v>0</v>
      </c>
      <c r="U41" s="67">
        <f t="shared" si="9"/>
        <v>3.957235852455002</v>
      </c>
      <c r="V41" s="67">
        <f t="shared" si="10"/>
        <v>0.25807265789914796</v>
      </c>
      <c r="W41" s="100">
        <f t="shared" si="11"/>
        <v>0.17204843859943197</v>
      </c>
    </row>
    <row r="42" spans="2:23">
      <c r="B42" s="96">
        <f>Amnt_Deposited!B37</f>
        <v>2023</v>
      </c>
      <c r="C42" s="99">
        <f>Amnt_Deposited!D37</f>
        <v>2.5047114513182178</v>
      </c>
      <c r="D42" s="418">
        <f>Dry_Matter_Content!D29</f>
        <v>0.44</v>
      </c>
      <c r="E42" s="284">
        <f>MCF!R41</f>
        <v>0.8</v>
      </c>
      <c r="F42" s="67">
        <f t="shared" si="0"/>
        <v>0.19396485479008282</v>
      </c>
      <c r="G42" s="67">
        <f t="shared" si="1"/>
        <v>0.19396485479008282</v>
      </c>
      <c r="H42" s="67">
        <f t="shared" si="2"/>
        <v>0</v>
      </c>
      <c r="I42" s="67">
        <f t="shared" si="3"/>
        <v>1.9797807451159</v>
      </c>
      <c r="J42" s="67">
        <f t="shared" si="4"/>
        <v>0.12948626226240423</v>
      </c>
      <c r="K42" s="100">
        <f t="shared" si="6"/>
        <v>8.6324174841602819E-2</v>
      </c>
      <c r="O42" s="96">
        <f>Amnt_Deposited!B37</f>
        <v>2023</v>
      </c>
      <c r="P42" s="99">
        <f>Amnt_Deposited!D37</f>
        <v>2.5047114513182178</v>
      </c>
      <c r="Q42" s="284">
        <f>MCF!R41</f>
        <v>0.8</v>
      </c>
      <c r="R42" s="67">
        <f t="shared" si="5"/>
        <v>0.40075383221091487</v>
      </c>
      <c r="S42" s="67">
        <f t="shared" si="7"/>
        <v>0.40075383221091487</v>
      </c>
      <c r="T42" s="67">
        <f t="shared" si="8"/>
        <v>0</v>
      </c>
      <c r="U42" s="67">
        <f t="shared" si="9"/>
        <v>4.0904560849502056</v>
      </c>
      <c r="V42" s="67">
        <f t="shared" si="10"/>
        <v>0.26753359971571117</v>
      </c>
      <c r="W42" s="100">
        <f t="shared" si="11"/>
        <v>0.17835573314380743</v>
      </c>
    </row>
    <row r="43" spans="2:23">
      <c r="B43" s="96">
        <f>Amnt_Deposited!B38</f>
        <v>2024</v>
      </c>
      <c r="C43" s="99">
        <f>Amnt_Deposited!D38</f>
        <v>2.5196075121960266</v>
      </c>
      <c r="D43" s="418">
        <f>Dry_Matter_Content!D30</f>
        <v>0.44</v>
      </c>
      <c r="E43" s="284">
        <f>MCF!R42</f>
        <v>0.8</v>
      </c>
      <c r="F43" s="67">
        <f t="shared" si="0"/>
        <v>0.19511840574446029</v>
      </c>
      <c r="G43" s="67">
        <f t="shared" si="1"/>
        <v>0.19511840574446029</v>
      </c>
      <c r="H43" s="67">
        <f t="shared" si="2"/>
        <v>0</v>
      </c>
      <c r="I43" s="67">
        <f t="shared" si="3"/>
        <v>2.0410537372593187</v>
      </c>
      <c r="J43" s="67">
        <f t="shared" si="4"/>
        <v>0.13384541360104146</v>
      </c>
      <c r="K43" s="100">
        <f t="shared" si="6"/>
        <v>8.9230275734027642E-2</v>
      </c>
      <c r="O43" s="96">
        <f>Amnt_Deposited!B38</f>
        <v>2024</v>
      </c>
      <c r="P43" s="99">
        <f>Amnt_Deposited!D38</f>
        <v>2.5196075121960266</v>
      </c>
      <c r="Q43" s="284">
        <f>MCF!R42</f>
        <v>0.8</v>
      </c>
      <c r="R43" s="67">
        <f t="shared" si="5"/>
        <v>0.40313720195136427</v>
      </c>
      <c r="S43" s="67">
        <f t="shared" si="7"/>
        <v>0.40313720195136427</v>
      </c>
      <c r="T43" s="67">
        <f t="shared" si="8"/>
        <v>0</v>
      </c>
      <c r="U43" s="67">
        <f t="shared" si="9"/>
        <v>4.2170531761556163</v>
      </c>
      <c r="V43" s="67">
        <f t="shared" si="10"/>
        <v>0.27654011074595336</v>
      </c>
      <c r="W43" s="100">
        <f t="shared" si="11"/>
        <v>0.18436007383063557</v>
      </c>
    </row>
    <row r="44" spans="2:23">
      <c r="B44" s="96">
        <f>Amnt_Deposited!B39</f>
        <v>2025</v>
      </c>
      <c r="C44" s="99">
        <f>Amnt_Deposited!D39</f>
        <v>2.5323757518215677</v>
      </c>
      <c r="D44" s="418">
        <f>Dry_Matter_Content!D31</f>
        <v>0.44</v>
      </c>
      <c r="E44" s="284">
        <f>MCF!R43</f>
        <v>0.8</v>
      </c>
      <c r="F44" s="67">
        <f t="shared" si="0"/>
        <v>0.19610717822106224</v>
      </c>
      <c r="G44" s="67">
        <f t="shared" si="1"/>
        <v>0.19610717822106224</v>
      </c>
      <c r="H44" s="67">
        <f t="shared" si="2"/>
        <v>0</v>
      </c>
      <c r="I44" s="67">
        <f t="shared" si="3"/>
        <v>2.0991730689375903</v>
      </c>
      <c r="J44" s="67">
        <f t="shared" si="4"/>
        <v>0.13798784654279084</v>
      </c>
      <c r="K44" s="100">
        <f t="shared" si="6"/>
        <v>9.1991897695193892E-2</v>
      </c>
      <c r="O44" s="96">
        <f>Amnt_Deposited!B39</f>
        <v>2025</v>
      </c>
      <c r="P44" s="99">
        <f>Amnt_Deposited!D39</f>
        <v>2.5323757518215677</v>
      </c>
      <c r="Q44" s="284">
        <f>MCF!R43</f>
        <v>0.8</v>
      </c>
      <c r="R44" s="67">
        <f t="shared" si="5"/>
        <v>0.4051801202914509</v>
      </c>
      <c r="S44" s="67">
        <f t="shared" si="7"/>
        <v>0.4051801202914509</v>
      </c>
      <c r="T44" s="67">
        <f t="shared" si="8"/>
        <v>0</v>
      </c>
      <c r="U44" s="67">
        <f t="shared" si="9"/>
        <v>4.3371344399536973</v>
      </c>
      <c r="V44" s="67">
        <f t="shared" si="10"/>
        <v>0.28509885649336941</v>
      </c>
      <c r="W44" s="100">
        <f t="shared" si="11"/>
        <v>0.19006590432891293</v>
      </c>
    </row>
    <row r="45" spans="2:23">
      <c r="B45" s="96">
        <f>Amnt_Deposited!B40</f>
        <v>2026</v>
      </c>
      <c r="C45" s="99">
        <f>Amnt_Deposited!D40</f>
        <v>2.5431090167617239</v>
      </c>
      <c r="D45" s="418">
        <f>Dry_Matter_Content!D32</f>
        <v>0.44</v>
      </c>
      <c r="E45" s="284">
        <f>MCF!R44</f>
        <v>0.8</v>
      </c>
      <c r="F45" s="67">
        <f t="shared" si="0"/>
        <v>0.19693836225802791</v>
      </c>
      <c r="G45" s="67">
        <f t="shared" si="1"/>
        <v>0.19693836225802791</v>
      </c>
      <c r="H45" s="67">
        <f t="shared" si="2"/>
        <v>0</v>
      </c>
      <c r="I45" s="67">
        <f t="shared" si="3"/>
        <v>2.1541943586484402</v>
      </c>
      <c r="J45" s="67">
        <f t="shared" si="4"/>
        <v>0.14191707254717797</v>
      </c>
      <c r="K45" s="100">
        <f t="shared" si="6"/>
        <v>9.4611381698118641E-2</v>
      </c>
      <c r="O45" s="96">
        <f>Amnt_Deposited!B40</f>
        <v>2026</v>
      </c>
      <c r="P45" s="99">
        <f>Amnt_Deposited!D40</f>
        <v>2.5431090167617239</v>
      </c>
      <c r="Q45" s="284">
        <f>MCF!R44</f>
        <v>0.8</v>
      </c>
      <c r="R45" s="67">
        <f t="shared" si="5"/>
        <v>0.40689744268187583</v>
      </c>
      <c r="S45" s="67">
        <f t="shared" si="7"/>
        <v>0.40689744268187583</v>
      </c>
      <c r="T45" s="67">
        <f t="shared" si="8"/>
        <v>0</v>
      </c>
      <c r="U45" s="67">
        <f t="shared" si="9"/>
        <v>4.450814790595949</v>
      </c>
      <c r="V45" s="67">
        <f t="shared" si="10"/>
        <v>0.29321709203962382</v>
      </c>
      <c r="W45" s="100">
        <f t="shared" si="11"/>
        <v>0.19547806135974921</v>
      </c>
    </row>
    <row r="46" spans="2:23">
      <c r="B46" s="96">
        <f>Amnt_Deposited!B41</f>
        <v>2027</v>
      </c>
      <c r="C46" s="99">
        <f>Amnt_Deposited!D41</f>
        <v>2.5518969393698674</v>
      </c>
      <c r="D46" s="418">
        <f>Dry_Matter_Content!D33</f>
        <v>0.44</v>
      </c>
      <c r="E46" s="284">
        <f>MCF!R45</f>
        <v>0.8</v>
      </c>
      <c r="F46" s="67">
        <f t="shared" si="0"/>
        <v>0.19761889898480253</v>
      </c>
      <c r="G46" s="67">
        <f t="shared" si="1"/>
        <v>0.19761889898480253</v>
      </c>
      <c r="H46" s="67">
        <f t="shared" si="2"/>
        <v>0</v>
      </c>
      <c r="I46" s="67">
        <f t="shared" si="3"/>
        <v>2.2061764058648659</v>
      </c>
      <c r="J46" s="67">
        <f t="shared" si="4"/>
        <v>0.14563685176837671</v>
      </c>
      <c r="K46" s="100">
        <f t="shared" si="6"/>
        <v>9.7091234512251129E-2</v>
      </c>
      <c r="O46" s="96">
        <f>Amnt_Deposited!B41</f>
        <v>2027</v>
      </c>
      <c r="P46" s="99">
        <f>Amnt_Deposited!D41</f>
        <v>2.5518969393698674</v>
      </c>
      <c r="Q46" s="284">
        <f>MCF!R45</f>
        <v>0.8</v>
      </c>
      <c r="R46" s="67">
        <f t="shared" si="5"/>
        <v>0.40830351029917883</v>
      </c>
      <c r="S46" s="67">
        <f t="shared" si="7"/>
        <v>0.40830351029917883</v>
      </c>
      <c r="T46" s="67">
        <f t="shared" si="8"/>
        <v>0</v>
      </c>
      <c r="U46" s="67">
        <f t="shared" si="9"/>
        <v>4.5582157145968294</v>
      </c>
      <c r="V46" s="67">
        <f t="shared" si="10"/>
        <v>0.30090258629829886</v>
      </c>
      <c r="W46" s="100">
        <f t="shared" si="11"/>
        <v>0.20060172419886591</v>
      </c>
    </row>
    <row r="47" spans="2:23">
      <c r="B47" s="96">
        <f>Amnt_Deposited!B42</f>
        <v>2028</v>
      </c>
      <c r="C47" s="99">
        <f>Amnt_Deposited!D42</f>
        <v>2.5588260381904084</v>
      </c>
      <c r="D47" s="418">
        <f>Dry_Matter_Content!D34</f>
        <v>0.44</v>
      </c>
      <c r="E47" s="284">
        <f>MCF!R46</f>
        <v>0.8</v>
      </c>
      <c r="F47" s="67">
        <f t="shared" si="0"/>
        <v>0.19815548839746522</v>
      </c>
      <c r="G47" s="67">
        <f t="shared" si="1"/>
        <v>0.19815548839746522</v>
      </c>
      <c r="H47" s="67">
        <f t="shared" si="2"/>
        <v>0</v>
      </c>
      <c r="I47" s="67">
        <f t="shared" si="3"/>
        <v>2.2551807348481834</v>
      </c>
      <c r="J47" s="67">
        <f t="shared" si="4"/>
        <v>0.14915115941414789</v>
      </c>
      <c r="K47" s="100">
        <f t="shared" si="6"/>
        <v>9.9434106276098583E-2</v>
      </c>
      <c r="O47" s="96">
        <f>Amnt_Deposited!B42</f>
        <v>2028</v>
      </c>
      <c r="P47" s="99">
        <f>Amnt_Deposited!D42</f>
        <v>2.5588260381904084</v>
      </c>
      <c r="Q47" s="284">
        <f>MCF!R46</f>
        <v>0.8</v>
      </c>
      <c r="R47" s="67">
        <f t="shared" si="5"/>
        <v>0.40941216611046544</v>
      </c>
      <c r="S47" s="67">
        <f t="shared" si="7"/>
        <v>0.40941216611046544</v>
      </c>
      <c r="T47" s="67">
        <f t="shared" si="8"/>
        <v>0</v>
      </c>
      <c r="U47" s="67">
        <f t="shared" si="9"/>
        <v>4.6594643281987249</v>
      </c>
      <c r="V47" s="67">
        <f t="shared" si="10"/>
        <v>0.30816355250856992</v>
      </c>
      <c r="W47" s="100">
        <f t="shared" si="11"/>
        <v>0.20544236833904661</v>
      </c>
    </row>
    <row r="48" spans="2:23">
      <c r="B48" s="96">
        <f>Amnt_Deposited!B43</f>
        <v>2029</v>
      </c>
      <c r="C48" s="99">
        <f>Amnt_Deposited!D43</f>
        <v>2.5639798154047551</v>
      </c>
      <c r="D48" s="418">
        <f>Dry_Matter_Content!D35</f>
        <v>0.44</v>
      </c>
      <c r="E48" s="284">
        <f>MCF!R47</f>
        <v>0.8</v>
      </c>
      <c r="F48" s="67">
        <f t="shared" si="0"/>
        <v>0.19855459690494423</v>
      </c>
      <c r="G48" s="67">
        <f t="shared" si="1"/>
        <v>0.19855459690494423</v>
      </c>
      <c r="H48" s="67">
        <f t="shared" si="2"/>
        <v>0</v>
      </c>
      <c r="I48" s="67">
        <f t="shared" si="3"/>
        <v>2.3012711768483456</v>
      </c>
      <c r="J48" s="67">
        <f t="shared" si="4"/>
        <v>0.15246415490478221</v>
      </c>
      <c r="K48" s="100">
        <f t="shared" si="6"/>
        <v>0.10164276993652147</v>
      </c>
      <c r="O48" s="96">
        <f>Amnt_Deposited!B43</f>
        <v>2029</v>
      </c>
      <c r="P48" s="99">
        <f>Amnt_Deposited!D43</f>
        <v>2.5639798154047551</v>
      </c>
      <c r="Q48" s="284">
        <f>MCF!R47</f>
        <v>0.8</v>
      </c>
      <c r="R48" s="67">
        <f t="shared" si="5"/>
        <v>0.41023677046476081</v>
      </c>
      <c r="S48" s="67">
        <f t="shared" si="7"/>
        <v>0.41023677046476081</v>
      </c>
      <c r="T48" s="67">
        <f t="shared" si="8"/>
        <v>0</v>
      </c>
      <c r="U48" s="67">
        <f t="shared" si="9"/>
        <v>4.7546925141494727</v>
      </c>
      <c r="V48" s="67">
        <f t="shared" si="10"/>
        <v>0.31500858451401276</v>
      </c>
      <c r="W48" s="100">
        <f t="shared" si="11"/>
        <v>0.21000572300934184</v>
      </c>
    </row>
    <row r="49" spans="2:23">
      <c r="B49" s="96">
        <f>Amnt_Deposited!B44</f>
        <v>2030</v>
      </c>
      <c r="C49" s="99">
        <f>Amnt_Deposited!D44</f>
        <v>2.5675489200000001</v>
      </c>
      <c r="D49" s="418">
        <f>Dry_Matter_Content!D36</f>
        <v>0.44</v>
      </c>
      <c r="E49" s="284">
        <f>MCF!R48</f>
        <v>0.8</v>
      </c>
      <c r="F49" s="67">
        <f t="shared" si="0"/>
        <v>0.19883098836480004</v>
      </c>
      <c r="G49" s="67">
        <f t="shared" si="1"/>
        <v>0.19883098836480004</v>
      </c>
      <c r="H49" s="67">
        <f t="shared" si="2"/>
        <v>0</v>
      </c>
      <c r="I49" s="67">
        <f t="shared" si="3"/>
        <v>2.344522011585886</v>
      </c>
      <c r="J49" s="67">
        <f t="shared" si="4"/>
        <v>0.1555801536272596</v>
      </c>
      <c r="K49" s="100">
        <f t="shared" si="6"/>
        <v>0.10372010241817306</v>
      </c>
      <c r="O49" s="96">
        <f>Amnt_Deposited!B44</f>
        <v>2030</v>
      </c>
      <c r="P49" s="99">
        <f>Amnt_Deposited!D44</f>
        <v>2.5675489200000001</v>
      </c>
      <c r="Q49" s="284">
        <f>MCF!R48</f>
        <v>0.8</v>
      </c>
      <c r="R49" s="67">
        <f t="shared" si="5"/>
        <v>0.41080782720000003</v>
      </c>
      <c r="S49" s="67">
        <f t="shared" si="7"/>
        <v>0.41080782720000003</v>
      </c>
      <c r="T49" s="67">
        <f t="shared" si="8"/>
        <v>0</v>
      </c>
      <c r="U49" s="67">
        <f t="shared" si="9"/>
        <v>4.844053742946044</v>
      </c>
      <c r="V49" s="67">
        <f t="shared" si="10"/>
        <v>0.32144659840342882</v>
      </c>
      <c r="W49" s="100">
        <f t="shared" si="11"/>
        <v>0.21429773226895255</v>
      </c>
    </row>
    <row r="50" spans="2:23">
      <c r="B50" s="96">
        <f>Amnt_Deposited!B45</f>
        <v>2031</v>
      </c>
      <c r="C50" s="99">
        <f>Amnt_Deposited!D45</f>
        <v>0</v>
      </c>
      <c r="D50" s="418">
        <f>Dry_Matter_Content!D37</f>
        <v>0.44</v>
      </c>
      <c r="E50" s="284">
        <f>MCF!R49</f>
        <v>0.8</v>
      </c>
      <c r="F50" s="67">
        <f t="shared" si="0"/>
        <v>0</v>
      </c>
      <c r="G50" s="67">
        <f t="shared" si="1"/>
        <v>0</v>
      </c>
      <c r="H50" s="67">
        <f t="shared" si="2"/>
        <v>0</v>
      </c>
      <c r="I50" s="67">
        <f t="shared" si="3"/>
        <v>2.186017834236142</v>
      </c>
      <c r="J50" s="67">
        <f t="shared" si="4"/>
        <v>0.15850417734974384</v>
      </c>
      <c r="K50" s="100">
        <f t="shared" si="6"/>
        <v>0.10566945156649589</v>
      </c>
      <c r="O50" s="96">
        <f>Amnt_Deposited!B45</f>
        <v>2031</v>
      </c>
      <c r="P50" s="99">
        <f>Amnt_Deposited!D45</f>
        <v>0</v>
      </c>
      <c r="Q50" s="284">
        <f>MCF!R49</f>
        <v>0.8</v>
      </c>
      <c r="R50" s="67">
        <f t="shared" si="5"/>
        <v>0</v>
      </c>
      <c r="S50" s="67">
        <f t="shared" si="7"/>
        <v>0</v>
      </c>
      <c r="T50" s="67">
        <f t="shared" si="8"/>
        <v>0</v>
      </c>
      <c r="U50" s="67">
        <f t="shared" si="9"/>
        <v>4.5165657732151683</v>
      </c>
      <c r="V50" s="67">
        <f t="shared" si="10"/>
        <v>0.32748796973087557</v>
      </c>
      <c r="W50" s="100">
        <f t="shared" si="11"/>
        <v>0.21832531315391704</v>
      </c>
    </row>
    <row r="51" spans="2:23">
      <c r="B51" s="96">
        <f>Amnt_Deposited!B46</f>
        <v>2032</v>
      </c>
      <c r="C51" s="99">
        <f>Amnt_Deposited!D46</f>
        <v>0</v>
      </c>
      <c r="D51" s="418">
        <f>Dry_Matter_Content!D38</f>
        <v>0.44</v>
      </c>
      <c r="E51" s="284">
        <f>MCF!R50</f>
        <v>0.8</v>
      </c>
      <c r="F51" s="67">
        <f t="shared" ref="F51:F82" si="12">C51*D51*$K$6*DOCF*E51</f>
        <v>0</v>
      </c>
      <c r="G51" s="67">
        <f t="shared" si="1"/>
        <v>0</v>
      </c>
      <c r="H51" s="67">
        <f t="shared" si="2"/>
        <v>0</v>
      </c>
      <c r="I51" s="67">
        <f t="shared" si="3"/>
        <v>2.0382295188459647</v>
      </c>
      <c r="J51" s="67">
        <f t="shared" si="4"/>
        <v>0.14778831539017753</v>
      </c>
      <c r="K51" s="100">
        <f t="shared" si="6"/>
        <v>9.8525543593451684E-2</v>
      </c>
      <c r="O51" s="96">
        <f>Amnt_Deposited!B46</f>
        <v>2032</v>
      </c>
      <c r="P51" s="99">
        <f>Amnt_Deposited!D46</f>
        <v>0</v>
      </c>
      <c r="Q51" s="284">
        <f>MCF!R50</f>
        <v>0.8</v>
      </c>
      <c r="R51" s="67">
        <f t="shared" ref="R51:R82" si="13">P51*$W$6*DOCF*Q51</f>
        <v>0</v>
      </c>
      <c r="S51" s="67">
        <f t="shared" si="7"/>
        <v>0</v>
      </c>
      <c r="T51" s="67">
        <f t="shared" si="8"/>
        <v>0</v>
      </c>
      <c r="U51" s="67">
        <f t="shared" si="9"/>
        <v>4.2112180141445537</v>
      </c>
      <c r="V51" s="67">
        <f t="shared" si="10"/>
        <v>0.30534775907061468</v>
      </c>
      <c r="W51" s="100">
        <f t="shared" si="11"/>
        <v>0.20356517271374311</v>
      </c>
    </row>
    <row r="52" spans="2:23">
      <c r="B52" s="96">
        <f>Amnt_Deposited!B47</f>
        <v>2033</v>
      </c>
      <c r="C52" s="99">
        <f>Amnt_Deposited!D47</f>
        <v>0</v>
      </c>
      <c r="D52" s="418">
        <f>Dry_Matter_Content!D39</f>
        <v>0.44</v>
      </c>
      <c r="E52" s="284">
        <f>MCF!R51</f>
        <v>0.8</v>
      </c>
      <c r="F52" s="67">
        <f t="shared" si="12"/>
        <v>0</v>
      </c>
      <c r="G52" s="67">
        <f t="shared" si="1"/>
        <v>0</v>
      </c>
      <c r="H52" s="67">
        <f t="shared" si="2"/>
        <v>0</v>
      </c>
      <c r="I52" s="67">
        <f t="shared" si="3"/>
        <v>1.900432606921852</v>
      </c>
      <c r="J52" s="67">
        <f t="shared" si="4"/>
        <v>0.1377969119241127</v>
      </c>
      <c r="K52" s="100">
        <f t="shared" si="6"/>
        <v>9.1864607949408456E-2</v>
      </c>
      <c r="O52" s="96">
        <f>Amnt_Deposited!B47</f>
        <v>2033</v>
      </c>
      <c r="P52" s="99">
        <f>Amnt_Deposited!D47</f>
        <v>0</v>
      </c>
      <c r="Q52" s="284">
        <f>MCF!R51</f>
        <v>0.8</v>
      </c>
      <c r="R52" s="67">
        <f t="shared" si="13"/>
        <v>0</v>
      </c>
      <c r="S52" s="67">
        <f t="shared" si="7"/>
        <v>0</v>
      </c>
      <c r="T52" s="67">
        <f t="shared" si="8"/>
        <v>0</v>
      </c>
      <c r="U52" s="67">
        <f t="shared" si="9"/>
        <v>3.9265136506649823</v>
      </c>
      <c r="V52" s="67">
        <f t="shared" si="10"/>
        <v>0.28470436347957156</v>
      </c>
      <c r="W52" s="100">
        <f t="shared" si="11"/>
        <v>0.18980290898638102</v>
      </c>
    </row>
    <row r="53" spans="2:23">
      <c r="B53" s="96">
        <f>Amnt_Deposited!B48</f>
        <v>2034</v>
      </c>
      <c r="C53" s="99">
        <f>Amnt_Deposited!D48</f>
        <v>0</v>
      </c>
      <c r="D53" s="418">
        <f>Dry_Matter_Content!D40</f>
        <v>0.44</v>
      </c>
      <c r="E53" s="284">
        <f>MCF!R52</f>
        <v>0.8</v>
      </c>
      <c r="F53" s="67">
        <f t="shared" si="12"/>
        <v>0</v>
      </c>
      <c r="G53" s="67">
        <f t="shared" si="1"/>
        <v>0</v>
      </c>
      <c r="H53" s="67">
        <f t="shared" si="2"/>
        <v>0</v>
      </c>
      <c r="I53" s="67">
        <f t="shared" si="3"/>
        <v>1.771951617841685</v>
      </c>
      <c r="J53" s="67">
        <f t="shared" si="4"/>
        <v>0.12848098908016695</v>
      </c>
      <c r="K53" s="100">
        <f t="shared" si="6"/>
        <v>8.5653992720111288E-2</v>
      </c>
      <c r="O53" s="96">
        <f>Amnt_Deposited!B48</f>
        <v>2034</v>
      </c>
      <c r="P53" s="99">
        <f>Amnt_Deposited!D48</f>
        <v>0</v>
      </c>
      <c r="Q53" s="284">
        <f>MCF!R52</f>
        <v>0.8</v>
      </c>
      <c r="R53" s="67">
        <f t="shared" si="13"/>
        <v>0</v>
      </c>
      <c r="S53" s="67">
        <f t="shared" si="7"/>
        <v>0</v>
      </c>
      <c r="T53" s="67">
        <f t="shared" si="8"/>
        <v>0</v>
      </c>
      <c r="U53" s="67">
        <f t="shared" si="9"/>
        <v>3.6610570616563729</v>
      </c>
      <c r="V53" s="67">
        <f t="shared" si="10"/>
        <v>0.2654565890086093</v>
      </c>
      <c r="W53" s="100">
        <f t="shared" si="11"/>
        <v>0.17697105933907287</v>
      </c>
    </row>
    <row r="54" spans="2:23">
      <c r="B54" s="96">
        <f>Amnt_Deposited!B49</f>
        <v>2035</v>
      </c>
      <c r="C54" s="99">
        <f>Amnt_Deposited!D49</f>
        <v>0</v>
      </c>
      <c r="D54" s="418">
        <f>Dry_Matter_Content!D41</f>
        <v>0.44</v>
      </c>
      <c r="E54" s="284">
        <f>MCF!R53</f>
        <v>0.8</v>
      </c>
      <c r="F54" s="67">
        <f t="shared" si="12"/>
        <v>0</v>
      </c>
      <c r="G54" s="67">
        <f t="shared" si="1"/>
        <v>0</v>
      </c>
      <c r="H54" s="67">
        <f t="shared" si="2"/>
        <v>0</v>
      </c>
      <c r="I54" s="67">
        <f t="shared" si="3"/>
        <v>1.6521567376479338</v>
      </c>
      <c r="J54" s="67">
        <f t="shared" si="4"/>
        <v>0.11979488019375127</v>
      </c>
      <c r="K54" s="100">
        <f t="shared" si="6"/>
        <v>7.9863253462500838E-2</v>
      </c>
      <c r="O54" s="96">
        <f>Amnt_Deposited!B49</f>
        <v>2035</v>
      </c>
      <c r="P54" s="99">
        <f>Amnt_Deposited!D49</f>
        <v>0</v>
      </c>
      <c r="Q54" s="284">
        <f>MCF!R53</f>
        <v>0.8</v>
      </c>
      <c r="R54" s="67">
        <f t="shared" si="13"/>
        <v>0</v>
      </c>
      <c r="S54" s="67">
        <f t="shared" si="7"/>
        <v>0</v>
      </c>
      <c r="T54" s="67">
        <f t="shared" si="8"/>
        <v>0</v>
      </c>
      <c r="U54" s="67">
        <f t="shared" si="9"/>
        <v>3.4135469786114325</v>
      </c>
      <c r="V54" s="67">
        <f t="shared" si="10"/>
        <v>0.24751008304494057</v>
      </c>
      <c r="W54" s="100">
        <f t="shared" si="11"/>
        <v>0.16500672202996036</v>
      </c>
    </row>
    <row r="55" spans="2:23">
      <c r="B55" s="96">
        <f>Amnt_Deposited!B50</f>
        <v>2036</v>
      </c>
      <c r="C55" s="99">
        <f>Amnt_Deposited!D50</f>
        <v>0</v>
      </c>
      <c r="D55" s="418">
        <f>Dry_Matter_Content!D42</f>
        <v>0.44</v>
      </c>
      <c r="E55" s="284">
        <f>MCF!R54</f>
        <v>0.8</v>
      </c>
      <c r="F55" s="67">
        <f t="shared" si="12"/>
        <v>0</v>
      </c>
      <c r="G55" s="67">
        <f t="shared" si="1"/>
        <v>0</v>
      </c>
      <c r="H55" s="67">
        <f t="shared" si="2"/>
        <v>0</v>
      </c>
      <c r="I55" s="67">
        <f t="shared" si="3"/>
        <v>1.5404607316989065</v>
      </c>
      <c r="J55" s="67">
        <f t="shared" si="4"/>
        <v>0.11169600594902718</v>
      </c>
      <c r="K55" s="100">
        <f t="shared" si="6"/>
        <v>7.4464003966018114E-2</v>
      </c>
      <c r="O55" s="96">
        <f>Amnt_Deposited!B50</f>
        <v>2036</v>
      </c>
      <c r="P55" s="99">
        <f>Amnt_Deposited!D50</f>
        <v>0</v>
      </c>
      <c r="Q55" s="284">
        <f>MCF!R54</f>
        <v>0.8</v>
      </c>
      <c r="R55" s="67">
        <f t="shared" si="13"/>
        <v>0</v>
      </c>
      <c r="S55" s="67">
        <f t="shared" si="7"/>
        <v>0</v>
      </c>
      <c r="T55" s="67">
        <f t="shared" si="8"/>
        <v>0</v>
      </c>
      <c r="U55" s="67">
        <f t="shared" si="9"/>
        <v>3.182770106815922</v>
      </c>
      <c r="V55" s="67">
        <f t="shared" si="10"/>
        <v>0.23077687179551065</v>
      </c>
      <c r="W55" s="100">
        <f t="shared" si="11"/>
        <v>0.15385124786367377</v>
      </c>
    </row>
    <row r="56" spans="2:23">
      <c r="B56" s="96">
        <f>Amnt_Deposited!B51</f>
        <v>2037</v>
      </c>
      <c r="C56" s="99">
        <f>Amnt_Deposited!D51</f>
        <v>0</v>
      </c>
      <c r="D56" s="418">
        <f>Dry_Matter_Content!D43</f>
        <v>0.44</v>
      </c>
      <c r="E56" s="284">
        <f>MCF!R55</f>
        <v>0.8</v>
      </c>
      <c r="F56" s="67">
        <f t="shared" si="12"/>
        <v>0</v>
      </c>
      <c r="G56" s="67">
        <f t="shared" si="1"/>
        <v>0</v>
      </c>
      <c r="H56" s="67">
        <f t="shared" si="2"/>
        <v>0</v>
      </c>
      <c r="I56" s="67">
        <f t="shared" si="3"/>
        <v>1.4363160660438556</v>
      </c>
      <c r="J56" s="67">
        <f t="shared" si="4"/>
        <v>0.10414466565505097</v>
      </c>
      <c r="K56" s="100">
        <f t="shared" si="6"/>
        <v>6.9429777103367313E-2</v>
      </c>
      <c r="O56" s="96">
        <f>Amnt_Deposited!B51</f>
        <v>2037</v>
      </c>
      <c r="P56" s="99">
        <f>Amnt_Deposited!D51</f>
        <v>0</v>
      </c>
      <c r="Q56" s="284">
        <f>MCF!R55</f>
        <v>0.8</v>
      </c>
      <c r="R56" s="67">
        <f t="shared" si="13"/>
        <v>0</v>
      </c>
      <c r="S56" s="67">
        <f t="shared" si="7"/>
        <v>0</v>
      </c>
      <c r="T56" s="67">
        <f t="shared" si="8"/>
        <v>0</v>
      </c>
      <c r="U56" s="67">
        <f t="shared" si="9"/>
        <v>2.9675951777765603</v>
      </c>
      <c r="V56" s="67">
        <f t="shared" si="10"/>
        <v>0.21517492903936147</v>
      </c>
      <c r="W56" s="100">
        <f t="shared" si="11"/>
        <v>0.14344995269290764</v>
      </c>
    </row>
    <row r="57" spans="2:23">
      <c r="B57" s="96">
        <f>Amnt_Deposited!B52</f>
        <v>2038</v>
      </c>
      <c r="C57" s="99">
        <f>Amnt_Deposited!D52</f>
        <v>0</v>
      </c>
      <c r="D57" s="418">
        <f>Dry_Matter_Content!D44</f>
        <v>0.44</v>
      </c>
      <c r="E57" s="284">
        <f>MCF!R56</f>
        <v>0.8</v>
      </c>
      <c r="F57" s="67">
        <f t="shared" si="12"/>
        <v>0</v>
      </c>
      <c r="G57" s="67">
        <f t="shared" si="1"/>
        <v>0</v>
      </c>
      <c r="H57" s="67">
        <f t="shared" si="2"/>
        <v>0</v>
      </c>
      <c r="I57" s="67">
        <f t="shared" si="3"/>
        <v>1.3392122234109149</v>
      </c>
      <c r="J57" s="67">
        <f t="shared" si="4"/>
        <v>9.7103842632940793E-2</v>
      </c>
      <c r="K57" s="100">
        <f t="shared" si="6"/>
        <v>6.4735895088627191E-2</v>
      </c>
      <c r="O57" s="96">
        <f>Amnt_Deposited!B52</f>
        <v>2038</v>
      </c>
      <c r="P57" s="99">
        <f>Amnt_Deposited!D52</f>
        <v>0</v>
      </c>
      <c r="Q57" s="284">
        <f>MCF!R56</f>
        <v>0.8</v>
      </c>
      <c r="R57" s="67">
        <f t="shared" si="13"/>
        <v>0</v>
      </c>
      <c r="S57" s="67">
        <f t="shared" si="7"/>
        <v>0</v>
      </c>
      <c r="T57" s="67">
        <f t="shared" si="8"/>
        <v>0</v>
      </c>
      <c r="U57" s="67">
        <f t="shared" si="9"/>
        <v>2.7669674037415586</v>
      </c>
      <c r="V57" s="67">
        <f t="shared" si="10"/>
        <v>0.20062777403500159</v>
      </c>
      <c r="W57" s="100">
        <f t="shared" si="11"/>
        <v>0.13375184935666773</v>
      </c>
    </row>
    <row r="58" spans="2:23">
      <c r="B58" s="96">
        <f>Amnt_Deposited!B53</f>
        <v>2039</v>
      </c>
      <c r="C58" s="99">
        <f>Amnt_Deposited!D53</f>
        <v>0</v>
      </c>
      <c r="D58" s="418">
        <f>Dry_Matter_Content!D45</f>
        <v>0.44</v>
      </c>
      <c r="E58" s="284">
        <f>MCF!R57</f>
        <v>0.8</v>
      </c>
      <c r="F58" s="67">
        <f t="shared" si="12"/>
        <v>0</v>
      </c>
      <c r="G58" s="67">
        <f t="shared" si="1"/>
        <v>0</v>
      </c>
      <c r="H58" s="67">
        <f t="shared" si="2"/>
        <v>0</v>
      </c>
      <c r="I58" s="67">
        <f t="shared" si="3"/>
        <v>1.2486732006508412</v>
      </c>
      <c r="J58" s="67">
        <f t="shared" si="4"/>
        <v>9.0539022760073751E-2</v>
      </c>
      <c r="K58" s="100">
        <f t="shared" si="6"/>
        <v>6.0359348506715829E-2</v>
      </c>
      <c r="O58" s="96">
        <f>Amnt_Deposited!B53</f>
        <v>2039</v>
      </c>
      <c r="P58" s="99">
        <f>Amnt_Deposited!D53</f>
        <v>0</v>
      </c>
      <c r="Q58" s="284">
        <f>MCF!R57</f>
        <v>0.8</v>
      </c>
      <c r="R58" s="67">
        <f t="shared" si="13"/>
        <v>0</v>
      </c>
      <c r="S58" s="67">
        <f t="shared" si="7"/>
        <v>0</v>
      </c>
      <c r="T58" s="67">
        <f t="shared" si="8"/>
        <v>0</v>
      </c>
      <c r="U58" s="67">
        <f t="shared" si="9"/>
        <v>2.5799033071298361</v>
      </c>
      <c r="V58" s="67">
        <f t="shared" si="10"/>
        <v>0.18706409661172255</v>
      </c>
      <c r="W58" s="100">
        <f t="shared" si="11"/>
        <v>0.12470939774114836</v>
      </c>
    </row>
    <row r="59" spans="2:23">
      <c r="B59" s="96">
        <f>Amnt_Deposited!B54</f>
        <v>2040</v>
      </c>
      <c r="C59" s="99">
        <f>Amnt_Deposited!D54</f>
        <v>0</v>
      </c>
      <c r="D59" s="418">
        <f>Dry_Matter_Content!D46</f>
        <v>0.44</v>
      </c>
      <c r="E59" s="284">
        <f>MCF!R58</f>
        <v>0.8</v>
      </c>
      <c r="F59" s="67">
        <f t="shared" si="12"/>
        <v>0</v>
      </c>
      <c r="G59" s="67">
        <f t="shared" si="1"/>
        <v>0</v>
      </c>
      <c r="H59" s="67">
        <f t="shared" si="2"/>
        <v>0</v>
      </c>
      <c r="I59" s="67">
        <f t="shared" si="3"/>
        <v>1.1642551753690245</v>
      </c>
      <c r="J59" s="67">
        <f t="shared" si="4"/>
        <v>8.4418025281816758E-2</v>
      </c>
      <c r="K59" s="100">
        <f t="shared" si="6"/>
        <v>5.6278683521211167E-2</v>
      </c>
      <c r="O59" s="96">
        <f>Amnt_Deposited!B54</f>
        <v>2040</v>
      </c>
      <c r="P59" s="99">
        <f>Amnt_Deposited!D54</f>
        <v>0</v>
      </c>
      <c r="Q59" s="284">
        <f>MCF!R58</f>
        <v>0.8</v>
      </c>
      <c r="R59" s="67">
        <f t="shared" si="13"/>
        <v>0</v>
      </c>
      <c r="S59" s="67">
        <f t="shared" si="7"/>
        <v>0</v>
      </c>
      <c r="T59" s="67">
        <f t="shared" si="8"/>
        <v>0</v>
      </c>
      <c r="U59" s="67">
        <f t="shared" si="9"/>
        <v>2.4054858995227768</v>
      </c>
      <c r="V59" s="67">
        <f t="shared" si="10"/>
        <v>0.17441740760705934</v>
      </c>
      <c r="W59" s="100">
        <f t="shared" si="11"/>
        <v>0.11627827173803956</v>
      </c>
    </row>
    <row r="60" spans="2:23">
      <c r="B60" s="96">
        <f>Amnt_Deposited!B55</f>
        <v>2041</v>
      </c>
      <c r="C60" s="99">
        <f>Amnt_Deposited!D55</f>
        <v>0</v>
      </c>
      <c r="D60" s="418">
        <f>Dry_Matter_Content!D47</f>
        <v>0.44</v>
      </c>
      <c r="E60" s="284">
        <f>MCF!R59</f>
        <v>0.8</v>
      </c>
      <c r="F60" s="67">
        <f t="shared" si="12"/>
        <v>0</v>
      </c>
      <c r="G60" s="67">
        <f t="shared" si="1"/>
        <v>0</v>
      </c>
      <c r="H60" s="67">
        <f t="shared" si="2"/>
        <v>0</v>
      </c>
      <c r="I60" s="67">
        <f t="shared" si="3"/>
        <v>1.0855443303075945</v>
      </c>
      <c r="J60" s="67">
        <f t="shared" si="4"/>
        <v>7.8710845061430043E-2</v>
      </c>
      <c r="K60" s="100">
        <f t="shared" si="6"/>
        <v>5.2473896707620024E-2</v>
      </c>
      <c r="O60" s="96">
        <f>Amnt_Deposited!B55</f>
        <v>2041</v>
      </c>
      <c r="P60" s="99">
        <f>Amnt_Deposited!D55</f>
        <v>0</v>
      </c>
      <c r="Q60" s="284">
        <f>MCF!R59</f>
        <v>0.8</v>
      </c>
      <c r="R60" s="67">
        <f t="shared" si="13"/>
        <v>0</v>
      </c>
      <c r="S60" s="67">
        <f t="shared" si="7"/>
        <v>0</v>
      </c>
      <c r="T60" s="67">
        <f t="shared" si="8"/>
        <v>0</v>
      </c>
      <c r="U60" s="67">
        <f t="shared" si="9"/>
        <v>2.2428601865859381</v>
      </c>
      <c r="V60" s="67">
        <f t="shared" si="10"/>
        <v>0.16262571293683886</v>
      </c>
      <c r="W60" s="100">
        <f t="shared" si="11"/>
        <v>0.10841714195789257</v>
      </c>
    </row>
    <row r="61" spans="2:23">
      <c r="B61" s="96">
        <f>Amnt_Deposited!B56</f>
        <v>2042</v>
      </c>
      <c r="C61" s="99">
        <f>Amnt_Deposited!D56</f>
        <v>0</v>
      </c>
      <c r="D61" s="418">
        <f>Dry_Matter_Content!D48</f>
        <v>0.44</v>
      </c>
      <c r="E61" s="284">
        <f>MCF!R60</f>
        <v>0.8</v>
      </c>
      <c r="F61" s="67">
        <f t="shared" si="12"/>
        <v>0</v>
      </c>
      <c r="G61" s="67">
        <f t="shared" si="1"/>
        <v>0</v>
      </c>
      <c r="H61" s="67">
        <f t="shared" si="2"/>
        <v>0</v>
      </c>
      <c r="I61" s="67">
        <f t="shared" si="3"/>
        <v>1.0121548248127425</v>
      </c>
      <c r="J61" s="67">
        <f t="shared" si="4"/>
        <v>7.3389505494852E-2</v>
      </c>
      <c r="K61" s="100">
        <f t="shared" si="6"/>
        <v>4.8926336996567996E-2</v>
      </c>
      <c r="O61" s="96">
        <f>Amnt_Deposited!B56</f>
        <v>2042</v>
      </c>
      <c r="P61" s="99">
        <f>Amnt_Deposited!D56</f>
        <v>0</v>
      </c>
      <c r="Q61" s="284">
        <f>MCF!R60</f>
        <v>0.8</v>
      </c>
      <c r="R61" s="67">
        <f t="shared" si="13"/>
        <v>0</v>
      </c>
      <c r="S61" s="67">
        <f t="shared" si="7"/>
        <v>0</v>
      </c>
      <c r="T61" s="67">
        <f t="shared" si="8"/>
        <v>0</v>
      </c>
      <c r="U61" s="67">
        <f t="shared" si="9"/>
        <v>2.0912289768858305</v>
      </c>
      <c r="V61" s="67">
        <f t="shared" si="10"/>
        <v>0.15163120970010738</v>
      </c>
      <c r="W61" s="100">
        <f t="shared" si="11"/>
        <v>0.10108747313340491</v>
      </c>
    </row>
    <row r="62" spans="2:23">
      <c r="B62" s="96">
        <f>Amnt_Deposited!B57</f>
        <v>2043</v>
      </c>
      <c r="C62" s="99">
        <f>Amnt_Deposited!D57</f>
        <v>0</v>
      </c>
      <c r="D62" s="418">
        <f>Dry_Matter_Content!D49</f>
        <v>0.44</v>
      </c>
      <c r="E62" s="284">
        <f>MCF!R61</f>
        <v>0.8</v>
      </c>
      <c r="F62" s="67">
        <f t="shared" si="12"/>
        <v>0</v>
      </c>
      <c r="G62" s="67">
        <f t="shared" si="1"/>
        <v>0</v>
      </c>
      <c r="H62" s="67">
        <f t="shared" si="2"/>
        <v>0</v>
      </c>
      <c r="I62" s="67">
        <f t="shared" si="3"/>
        <v>0.94372690344338894</v>
      </c>
      <c r="J62" s="67">
        <f t="shared" si="4"/>
        <v>6.8427921369353648E-2</v>
      </c>
      <c r="K62" s="100">
        <f t="shared" si="6"/>
        <v>4.5618614246235763E-2</v>
      </c>
      <c r="O62" s="96">
        <f>Amnt_Deposited!B57</f>
        <v>2043</v>
      </c>
      <c r="P62" s="99">
        <f>Amnt_Deposited!D57</f>
        <v>0</v>
      </c>
      <c r="Q62" s="284">
        <f>MCF!R61</f>
        <v>0.8</v>
      </c>
      <c r="R62" s="67">
        <f t="shared" si="13"/>
        <v>0</v>
      </c>
      <c r="S62" s="67">
        <f t="shared" si="7"/>
        <v>0</v>
      </c>
      <c r="T62" s="67">
        <f t="shared" si="8"/>
        <v>0</v>
      </c>
      <c r="U62" s="67">
        <f t="shared" si="9"/>
        <v>1.9498489740565876</v>
      </c>
      <c r="V62" s="67">
        <f t="shared" si="10"/>
        <v>0.14138000282924298</v>
      </c>
      <c r="W62" s="100">
        <f t="shared" si="11"/>
        <v>9.4253335219495318E-2</v>
      </c>
    </row>
    <row r="63" spans="2:23">
      <c r="B63" s="96">
        <f>Amnt_Deposited!B58</f>
        <v>2044</v>
      </c>
      <c r="C63" s="99">
        <f>Amnt_Deposited!D58</f>
        <v>0</v>
      </c>
      <c r="D63" s="418">
        <f>Dry_Matter_Content!D50</f>
        <v>0.44</v>
      </c>
      <c r="E63" s="284">
        <f>MCF!R62</f>
        <v>0.8</v>
      </c>
      <c r="F63" s="67">
        <f t="shared" si="12"/>
        <v>0</v>
      </c>
      <c r="G63" s="67">
        <f t="shared" si="1"/>
        <v>0</v>
      </c>
      <c r="H63" s="67">
        <f t="shared" si="2"/>
        <v>0</v>
      </c>
      <c r="I63" s="67">
        <f t="shared" si="3"/>
        <v>0.87992513244959347</v>
      </c>
      <c r="J63" s="67">
        <f t="shared" si="4"/>
        <v>6.3801770993795512E-2</v>
      </c>
      <c r="K63" s="100">
        <f t="shared" si="6"/>
        <v>4.2534513995863672E-2</v>
      </c>
      <c r="O63" s="96">
        <f>Amnt_Deposited!B58</f>
        <v>2044</v>
      </c>
      <c r="P63" s="99">
        <f>Amnt_Deposited!D58</f>
        <v>0</v>
      </c>
      <c r="Q63" s="284">
        <f>MCF!R62</f>
        <v>0.8</v>
      </c>
      <c r="R63" s="67">
        <f t="shared" si="13"/>
        <v>0</v>
      </c>
      <c r="S63" s="67">
        <f t="shared" si="7"/>
        <v>0</v>
      </c>
      <c r="T63" s="67">
        <f t="shared" si="8"/>
        <v>0</v>
      </c>
      <c r="U63" s="67">
        <f t="shared" si="9"/>
        <v>1.8180271331603159</v>
      </c>
      <c r="V63" s="67">
        <f t="shared" si="10"/>
        <v>0.13182184089627166</v>
      </c>
      <c r="W63" s="100">
        <f t="shared" si="11"/>
        <v>8.78812272641811E-2</v>
      </c>
    </row>
    <row r="64" spans="2:23">
      <c r="B64" s="96">
        <f>Amnt_Deposited!B59</f>
        <v>2045</v>
      </c>
      <c r="C64" s="99">
        <f>Amnt_Deposited!D59</f>
        <v>0</v>
      </c>
      <c r="D64" s="418">
        <f>Dry_Matter_Content!D51</f>
        <v>0.44</v>
      </c>
      <c r="E64" s="284">
        <f>MCF!R63</f>
        <v>0.8</v>
      </c>
      <c r="F64" s="67">
        <f t="shared" si="12"/>
        <v>0</v>
      </c>
      <c r="G64" s="67">
        <f t="shared" si="1"/>
        <v>0</v>
      </c>
      <c r="H64" s="67">
        <f t="shared" si="2"/>
        <v>0</v>
      </c>
      <c r="I64" s="67">
        <f t="shared" si="3"/>
        <v>0.82043675547592398</v>
      </c>
      <c r="J64" s="67">
        <f t="shared" si="4"/>
        <v>5.9488376973669536E-2</v>
      </c>
      <c r="K64" s="100">
        <f t="shared" si="6"/>
        <v>3.9658917982446355E-2</v>
      </c>
      <c r="O64" s="96">
        <f>Amnt_Deposited!B59</f>
        <v>2045</v>
      </c>
      <c r="P64" s="99">
        <f>Amnt_Deposited!D59</f>
        <v>0</v>
      </c>
      <c r="Q64" s="284">
        <f>MCF!R63</f>
        <v>0.8</v>
      </c>
      <c r="R64" s="67">
        <f t="shared" si="13"/>
        <v>0</v>
      </c>
      <c r="S64" s="67">
        <f t="shared" si="7"/>
        <v>0</v>
      </c>
      <c r="T64" s="67">
        <f t="shared" si="8"/>
        <v>0</v>
      </c>
      <c r="U64" s="67">
        <f t="shared" si="9"/>
        <v>1.6951172633800071</v>
      </c>
      <c r="V64" s="67">
        <f t="shared" si="10"/>
        <v>0.12290986978030888</v>
      </c>
      <c r="W64" s="100">
        <f t="shared" si="11"/>
        <v>8.1939913186872576E-2</v>
      </c>
    </row>
    <row r="65" spans="2:23">
      <c r="B65" s="96">
        <f>Amnt_Deposited!B60</f>
        <v>2046</v>
      </c>
      <c r="C65" s="99">
        <f>Amnt_Deposited!D60</f>
        <v>0</v>
      </c>
      <c r="D65" s="418">
        <f>Dry_Matter_Content!D52</f>
        <v>0.44</v>
      </c>
      <c r="E65" s="284">
        <f>MCF!R64</f>
        <v>0.8</v>
      </c>
      <c r="F65" s="67">
        <f t="shared" si="12"/>
        <v>0</v>
      </c>
      <c r="G65" s="67">
        <f t="shared" si="1"/>
        <v>0</v>
      </c>
      <c r="H65" s="67">
        <f t="shared" si="2"/>
        <v>0</v>
      </c>
      <c r="I65" s="67">
        <f t="shared" si="3"/>
        <v>0.76497016042943922</v>
      </c>
      <c r="J65" s="67">
        <f t="shared" si="4"/>
        <v>5.5466595046484796E-2</v>
      </c>
      <c r="K65" s="100">
        <f t="shared" si="6"/>
        <v>3.6977730030989864E-2</v>
      </c>
      <c r="O65" s="96">
        <f>Amnt_Deposited!B60</f>
        <v>2046</v>
      </c>
      <c r="P65" s="99">
        <f>Amnt_Deposited!D60</f>
        <v>0</v>
      </c>
      <c r="Q65" s="284">
        <f>MCF!R64</f>
        <v>0.8</v>
      </c>
      <c r="R65" s="67">
        <f t="shared" si="13"/>
        <v>0</v>
      </c>
      <c r="S65" s="67">
        <f t="shared" si="7"/>
        <v>0</v>
      </c>
      <c r="T65" s="67">
        <f t="shared" si="8"/>
        <v>0</v>
      </c>
      <c r="U65" s="67">
        <f t="shared" si="9"/>
        <v>1.5805168603914022</v>
      </c>
      <c r="V65" s="67">
        <f t="shared" si="10"/>
        <v>0.11460040298860487</v>
      </c>
      <c r="W65" s="100">
        <f t="shared" si="11"/>
        <v>7.6400268659069903E-2</v>
      </c>
    </row>
    <row r="66" spans="2:23">
      <c r="B66" s="96">
        <f>Amnt_Deposited!B61</f>
        <v>2047</v>
      </c>
      <c r="C66" s="99">
        <f>Amnt_Deposited!D61</f>
        <v>0</v>
      </c>
      <c r="D66" s="418">
        <f>Dry_Matter_Content!D53</f>
        <v>0.44</v>
      </c>
      <c r="E66" s="284">
        <f>MCF!R65</f>
        <v>0.8</v>
      </c>
      <c r="F66" s="67">
        <f t="shared" si="12"/>
        <v>0</v>
      </c>
      <c r="G66" s="67">
        <f t="shared" si="1"/>
        <v>0</v>
      </c>
      <c r="H66" s="67">
        <f t="shared" si="2"/>
        <v>0</v>
      </c>
      <c r="I66" s="67">
        <f t="shared" si="3"/>
        <v>0.7132534499968709</v>
      </c>
      <c r="J66" s="67">
        <f t="shared" si="4"/>
        <v>5.1716710432568307E-2</v>
      </c>
      <c r="K66" s="100">
        <f t="shared" si="6"/>
        <v>3.4477806955045535E-2</v>
      </c>
      <c r="O66" s="96">
        <f>Amnt_Deposited!B61</f>
        <v>2047</v>
      </c>
      <c r="P66" s="99">
        <f>Amnt_Deposited!D61</f>
        <v>0</v>
      </c>
      <c r="Q66" s="284">
        <f>MCF!R65</f>
        <v>0.8</v>
      </c>
      <c r="R66" s="67">
        <f t="shared" si="13"/>
        <v>0</v>
      </c>
      <c r="S66" s="67">
        <f t="shared" si="7"/>
        <v>0</v>
      </c>
      <c r="T66" s="67">
        <f t="shared" si="8"/>
        <v>0</v>
      </c>
      <c r="U66" s="67">
        <f t="shared" si="9"/>
        <v>1.4736641528860959</v>
      </c>
      <c r="V66" s="67">
        <f t="shared" si="10"/>
        <v>0.10685270750530634</v>
      </c>
      <c r="W66" s="100">
        <f t="shared" si="11"/>
        <v>7.1235138336870896E-2</v>
      </c>
    </row>
    <row r="67" spans="2:23">
      <c r="B67" s="96">
        <f>Amnt_Deposited!B62</f>
        <v>2048</v>
      </c>
      <c r="C67" s="99">
        <f>Amnt_Deposited!D62</f>
        <v>0</v>
      </c>
      <c r="D67" s="418">
        <f>Dry_Matter_Content!D54</f>
        <v>0.44</v>
      </c>
      <c r="E67" s="284">
        <f>MCF!R66</f>
        <v>0.8</v>
      </c>
      <c r="F67" s="67">
        <f t="shared" si="12"/>
        <v>0</v>
      </c>
      <c r="G67" s="67">
        <f t="shared" si="1"/>
        <v>0</v>
      </c>
      <c r="H67" s="67">
        <f t="shared" si="2"/>
        <v>0</v>
      </c>
      <c r="I67" s="67">
        <f t="shared" si="3"/>
        <v>0.66503310880367872</v>
      </c>
      <c r="J67" s="67">
        <f t="shared" si="4"/>
        <v>4.822034119319217E-2</v>
      </c>
      <c r="K67" s="100">
        <f t="shared" si="6"/>
        <v>3.2146894128794776E-2</v>
      </c>
      <c r="O67" s="96">
        <f>Amnt_Deposited!B62</f>
        <v>2048</v>
      </c>
      <c r="P67" s="99">
        <f>Amnt_Deposited!D62</f>
        <v>0</v>
      </c>
      <c r="Q67" s="284">
        <f>MCF!R66</f>
        <v>0.8</v>
      </c>
      <c r="R67" s="67">
        <f t="shared" si="13"/>
        <v>0</v>
      </c>
      <c r="S67" s="67">
        <f t="shared" si="7"/>
        <v>0</v>
      </c>
      <c r="T67" s="67">
        <f t="shared" si="8"/>
        <v>0</v>
      </c>
      <c r="U67" s="67">
        <f t="shared" si="9"/>
        <v>1.3740353487679302</v>
      </c>
      <c r="V67" s="67">
        <f t="shared" si="10"/>
        <v>9.9628804118165576E-2</v>
      </c>
      <c r="W67" s="100">
        <f t="shared" si="11"/>
        <v>6.6419202745443717E-2</v>
      </c>
    </row>
    <row r="68" spans="2:23">
      <c r="B68" s="96">
        <f>Amnt_Deposited!B63</f>
        <v>2049</v>
      </c>
      <c r="C68" s="99">
        <f>Amnt_Deposited!D63</f>
        <v>0</v>
      </c>
      <c r="D68" s="418">
        <f>Dry_Matter_Content!D55</f>
        <v>0.44</v>
      </c>
      <c r="E68" s="284">
        <f>MCF!R67</f>
        <v>0.8</v>
      </c>
      <c r="F68" s="67">
        <f t="shared" si="12"/>
        <v>0</v>
      </c>
      <c r="G68" s="67">
        <f t="shared" si="1"/>
        <v>0</v>
      </c>
      <c r="H68" s="67">
        <f t="shared" si="2"/>
        <v>0</v>
      </c>
      <c r="I68" s="67">
        <f t="shared" si="3"/>
        <v>0.62007276068139017</v>
      </c>
      <c r="J68" s="67">
        <f t="shared" si="4"/>
        <v>4.49603481222886E-2</v>
      </c>
      <c r="K68" s="100">
        <f t="shared" si="6"/>
        <v>2.9973565414859064E-2</v>
      </c>
      <c r="O68" s="96">
        <f>Amnt_Deposited!B63</f>
        <v>2049</v>
      </c>
      <c r="P68" s="99">
        <f>Amnt_Deposited!D63</f>
        <v>0</v>
      </c>
      <c r="Q68" s="284">
        <f>MCF!R67</f>
        <v>0.8</v>
      </c>
      <c r="R68" s="67">
        <f t="shared" si="13"/>
        <v>0</v>
      </c>
      <c r="S68" s="67">
        <f t="shared" si="7"/>
        <v>0</v>
      </c>
      <c r="T68" s="67">
        <f t="shared" si="8"/>
        <v>0</v>
      </c>
      <c r="U68" s="67">
        <f t="shared" si="9"/>
        <v>1.2811420675235323</v>
      </c>
      <c r="V68" s="67">
        <f t="shared" si="10"/>
        <v>9.2893281244397871E-2</v>
      </c>
      <c r="W68" s="100">
        <f t="shared" si="11"/>
        <v>6.1928854162931909E-2</v>
      </c>
    </row>
    <row r="69" spans="2:23">
      <c r="B69" s="96">
        <f>Amnt_Deposited!B64</f>
        <v>2050</v>
      </c>
      <c r="C69" s="99">
        <f>Amnt_Deposited!D64</f>
        <v>0</v>
      </c>
      <c r="D69" s="418">
        <f>Dry_Matter_Content!D56</f>
        <v>0.44</v>
      </c>
      <c r="E69" s="284">
        <f>MCF!R68</f>
        <v>0.8</v>
      </c>
      <c r="F69" s="67">
        <f t="shared" si="12"/>
        <v>0</v>
      </c>
      <c r="G69" s="67">
        <f t="shared" si="1"/>
        <v>0</v>
      </c>
      <c r="H69" s="67">
        <f t="shared" si="2"/>
        <v>0</v>
      </c>
      <c r="I69" s="67">
        <f t="shared" si="3"/>
        <v>0.5781520099513483</v>
      </c>
      <c r="J69" s="67">
        <f t="shared" si="4"/>
        <v>4.1920750730041902E-2</v>
      </c>
      <c r="K69" s="100">
        <f t="shared" si="6"/>
        <v>2.7947167153361267E-2</v>
      </c>
      <c r="O69" s="96">
        <f>Amnt_Deposited!B64</f>
        <v>2050</v>
      </c>
      <c r="P69" s="99">
        <f>Amnt_Deposited!D64</f>
        <v>0</v>
      </c>
      <c r="Q69" s="284">
        <f>MCF!R68</f>
        <v>0.8</v>
      </c>
      <c r="R69" s="67">
        <f t="shared" si="13"/>
        <v>0</v>
      </c>
      <c r="S69" s="67">
        <f t="shared" si="7"/>
        <v>0</v>
      </c>
      <c r="T69" s="67">
        <f t="shared" si="8"/>
        <v>0</v>
      </c>
      <c r="U69" s="67">
        <f t="shared" si="9"/>
        <v>1.1945289461804707</v>
      </c>
      <c r="V69" s="67">
        <f t="shared" si="10"/>
        <v>8.6613121343061705E-2</v>
      </c>
      <c r="W69" s="100">
        <f t="shared" si="11"/>
        <v>5.774208089537447E-2</v>
      </c>
    </row>
    <row r="70" spans="2:23">
      <c r="B70" s="96">
        <f>Amnt_Deposited!B65</f>
        <v>2051</v>
      </c>
      <c r="C70" s="99">
        <f>Amnt_Deposited!D65</f>
        <v>0</v>
      </c>
      <c r="D70" s="418">
        <f>Dry_Matter_Content!D57</f>
        <v>0.44</v>
      </c>
      <c r="E70" s="284">
        <f>MCF!R69</f>
        <v>0.8</v>
      </c>
      <c r="F70" s="67">
        <f t="shared" si="12"/>
        <v>0</v>
      </c>
      <c r="G70" s="67">
        <f t="shared" si="1"/>
        <v>0</v>
      </c>
      <c r="H70" s="67">
        <f t="shared" si="2"/>
        <v>0</v>
      </c>
      <c r="I70" s="67">
        <f t="shared" si="3"/>
        <v>0.53906536104483949</v>
      </c>
      <c r="J70" s="67">
        <f t="shared" si="4"/>
        <v>3.9086648906508842E-2</v>
      </c>
      <c r="K70" s="100">
        <f t="shared" si="6"/>
        <v>2.6057765937672561E-2</v>
      </c>
      <c r="O70" s="96">
        <f>Amnt_Deposited!B65</f>
        <v>2051</v>
      </c>
      <c r="P70" s="99">
        <f>Amnt_Deposited!D65</f>
        <v>0</v>
      </c>
      <c r="Q70" s="284">
        <f>MCF!R69</f>
        <v>0.8</v>
      </c>
      <c r="R70" s="67">
        <f t="shared" si="13"/>
        <v>0</v>
      </c>
      <c r="S70" s="67">
        <f t="shared" si="7"/>
        <v>0</v>
      </c>
      <c r="T70" s="67">
        <f t="shared" si="8"/>
        <v>0</v>
      </c>
      <c r="U70" s="67">
        <f t="shared" si="9"/>
        <v>1.1137714071174361</v>
      </c>
      <c r="V70" s="67">
        <f t="shared" si="10"/>
        <v>8.075753906303472E-2</v>
      </c>
      <c r="W70" s="100">
        <f t="shared" si="11"/>
        <v>5.3838359375356477E-2</v>
      </c>
    </row>
    <row r="71" spans="2:23">
      <c r="B71" s="96">
        <f>Amnt_Deposited!B66</f>
        <v>2052</v>
      </c>
      <c r="C71" s="99">
        <f>Amnt_Deposited!D66</f>
        <v>0</v>
      </c>
      <c r="D71" s="418">
        <f>Dry_Matter_Content!D58</f>
        <v>0.44</v>
      </c>
      <c r="E71" s="284">
        <f>MCF!R70</f>
        <v>0.8</v>
      </c>
      <c r="F71" s="67">
        <f t="shared" si="12"/>
        <v>0</v>
      </c>
      <c r="G71" s="67">
        <f t="shared" si="1"/>
        <v>0</v>
      </c>
      <c r="H71" s="67">
        <f t="shared" si="2"/>
        <v>0</v>
      </c>
      <c r="I71" s="67">
        <f t="shared" si="3"/>
        <v>0.50262121116357705</v>
      </c>
      <c r="J71" s="67">
        <f t="shared" si="4"/>
        <v>3.6444149881262433E-2</v>
      </c>
      <c r="K71" s="100">
        <f t="shared" si="6"/>
        <v>2.429609992084162E-2</v>
      </c>
      <c r="O71" s="96">
        <f>Amnt_Deposited!B66</f>
        <v>2052</v>
      </c>
      <c r="P71" s="99">
        <f>Amnt_Deposited!D66</f>
        <v>0</v>
      </c>
      <c r="Q71" s="284">
        <f>MCF!R70</f>
        <v>0.8</v>
      </c>
      <c r="R71" s="67">
        <f t="shared" si="13"/>
        <v>0</v>
      </c>
      <c r="S71" s="67">
        <f t="shared" si="7"/>
        <v>0</v>
      </c>
      <c r="T71" s="67">
        <f t="shared" si="8"/>
        <v>0</v>
      </c>
      <c r="U71" s="67">
        <f t="shared" si="9"/>
        <v>1.0384735767842492</v>
      </c>
      <c r="V71" s="67">
        <f t="shared" si="10"/>
        <v>7.529783033318678E-2</v>
      </c>
      <c r="W71" s="100">
        <f t="shared" si="11"/>
        <v>5.0198553555457853E-2</v>
      </c>
    </row>
    <row r="72" spans="2:23">
      <c r="B72" s="96">
        <f>Amnt_Deposited!B67</f>
        <v>2053</v>
      </c>
      <c r="C72" s="99">
        <f>Amnt_Deposited!D67</f>
        <v>0</v>
      </c>
      <c r="D72" s="418">
        <f>Dry_Matter_Content!D59</f>
        <v>0.44</v>
      </c>
      <c r="E72" s="284">
        <f>MCF!R71</f>
        <v>0.8</v>
      </c>
      <c r="F72" s="67">
        <f t="shared" si="12"/>
        <v>0</v>
      </c>
      <c r="G72" s="67">
        <f t="shared" si="1"/>
        <v>0</v>
      </c>
      <c r="H72" s="67">
        <f t="shared" si="2"/>
        <v>0</v>
      </c>
      <c r="I72" s="67">
        <f t="shared" si="3"/>
        <v>0.46864091104256184</v>
      </c>
      <c r="J72" s="67">
        <f t="shared" si="4"/>
        <v>3.3980300121015196E-2</v>
      </c>
      <c r="K72" s="100">
        <f t="shared" si="6"/>
        <v>2.2653533414010128E-2</v>
      </c>
      <c r="O72" s="96">
        <f>Amnt_Deposited!B67</f>
        <v>2053</v>
      </c>
      <c r="P72" s="99">
        <f>Amnt_Deposited!D67</f>
        <v>0</v>
      </c>
      <c r="Q72" s="284">
        <f>MCF!R71</f>
        <v>0.8</v>
      </c>
      <c r="R72" s="67">
        <f t="shared" si="13"/>
        <v>0</v>
      </c>
      <c r="S72" s="67">
        <f t="shared" si="7"/>
        <v>0</v>
      </c>
      <c r="T72" s="67">
        <f t="shared" si="8"/>
        <v>0</v>
      </c>
      <c r="U72" s="67">
        <f t="shared" si="9"/>
        <v>0.96826634512925924</v>
      </c>
      <c r="V72" s="67">
        <f t="shared" si="10"/>
        <v>7.0207231654990002E-2</v>
      </c>
      <c r="W72" s="100">
        <f t="shared" si="11"/>
        <v>4.6804821103326663E-2</v>
      </c>
    </row>
    <row r="73" spans="2:23">
      <c r="B73" s="96">
        <f>Amnt_Deposited!B68</f>
        <v>2054</v>
      </c>
      <c r="C73" s="99">
        <f>Amnt_Deposited!D68</f>
        <v>0</v>
      </c>
      <c r="D73" s="418">
        <f>Dry_Matter_Content!D60</f>
        <v>0.44</v>
      </c>
      <c r="E73" s="284">
        <f>MCF!R72</f>
        <v>0.8</v>
      </c>
      <c r="F73" s="67">
        <f t="shared" si="12"/>
        <v>0</v>
      </c>
      <c r="G73" s="67">
        <f t="shared" si="1"/>
        <v>0</v>
      </c>
      <c r="H73" s="67">
        <f t="shared" si="2"/>
        <v>0</v>
      </c>
      <c r="I73" s="67">
        <f t="shared" si="3"/>
        <v>0.43695788921117795</v>
      </c>
      <c r="J73" s="67">
        <f t="shared" si="4"/>
        <v>3.1683021831383912E-2</v>
      </c>
      <c r="K73" s="100">
        <f t="shared" si="6"/>
        <v>2.1122014554255941E-2</v>
      </c>
      <c r="O73" s="96">
        <f>Amnt_Deposited!B68</f>
        <v>2054</v>
      </c>
      <c r="P73" s="99">
        <f>Amnt_Deposited!D68</f>
        <v>0</v>
      </c>
      <c r="Q73" s="284">
        <f>MCF!R72</f>
        <v>0.8</v>
      </c>
      <c r="R73" s="67">
        <f t="shared" si="13"/>
        <v>0</v>
      </c>
      <c r="S73" s="67">
        <f t="shared" si="7"/>
        <v>0</v>
      </c>
      <c r="T73" s="67">
        <f t="shared" si="8"/>
        <v>0</v>
      </c>
      <c r="U73" s="67">
        <f t="shared" si="9"/>
        <v>0.90280555622144132</v>
      </c>
      <c r="V73" s="67">
        <f t="shared" si="10"/>
        <v>6.5460788907817952E-2</v>
      </c>
      <c r="W73" s="100">
        <f t="shared" si="11"/>
        <v>4.3640525938545296E-2</v>
      </c>
    </row>
    <row r="74" spans="2:23">
      <c r="B74" s="96">
        <f>Amnt_Deposited!B69</f>
        <v>2055</v>
      </c>
      <c r="C74" s="99">
        <f>Amnt_Deposited!D69</f>
        <v>0</v>
      </c>
      <c r="D74" s="418">
        <f>Dry_Matter_Content!D61</f>
        <v>0.44</v>
      </c>
      <c r="E74" s="284">
        <f>MCF!R73</f>
        <v>0.8</v>
      </c>
      <c r="F74" s="67">
        <f t="shared" si="12"/>
        <v>0</v>
      </c>
      <c r="G74" s="67">
        <f t="shared" si="1"/>
        <v>0</v>
      </c>
      <c r="H74" s="67">
        <f t="shared" si="2"/>
        <v>0</v>
      </c>
      <c r="I74" s="67">
        <f t="shared" si="3"/>
        <v>0.40741683545965035</v>
      </c>
      <c r="J74" s="67">
        <f t="shared" si="4"/>
        <v>2.9541053751527598E-2</v>
      </c>
      <c r="K74" s="100">
        <f t="shared" si="6"/>
        <v>1.9694035834351732E-2</v>
      </c>
      <c r="O74" s="96">
        <f>Amnt_Deposited!B69</f>
        <v>2055</v>
      </c>
      <c r="P74" s="99">
        <f>Amnt_Deposited!D69</f>
        <v>0</v>
      </c>
      <c r="Q74" s="284">
        <f>MCF!R73</f>
        <v>0.8</v>
      </c>
      <c r="R74" s="67">
        <f t="shared" si="13"/>
        <v>0</v>
      </c>
      <c r="S74" s="67">
        <f t="shared" si="7"/>
        <v>0</v>
      </c>
      <c r="T74" s="67">
        <f t="shared" si="8"/>
        <v>0</v>
      </c>
      <c r="U74" s="67">
        <f t="shared" si="9"/>
        <v>0.84177032119762396</v>
      </c>
      <c r="V74" s="67">
        <f t="shared" si="10"/>
        <v>6.1035235023817302E-2</v>
      </c>
      <c r="W74" s="100">
        <f t="shared" si="11"/>
        <v>4.0690156682544866E-2</v>
      </c>
    </row>
    <row r="75" spans="2:23">
      <c r="B75" s="96">
        <f>Amnt_Deposited!B70</f>
        <v>2056</v>
      </c>
      <c r="C75" s="99">
        <f>Amnt_Deposited!D70</f>
        <v>0</v>
      </c>
      <c r="D75" s="418">
        <f>Dry_Matter_Content!D62</f>
        <v>0.44</v>
      </c>
      <c r="E75" s="284">
        <f>MCF!R74</f>
        <v>0.8</v>
      </c>
      <c r="F75" s="67">
        <f t="shared" si="12"/>
        <v>0</v>
      </c>
      <c r="G75" s="67">
        <f t="shared" si="1"/>
        <v>0</v>
      </c>
      <c r="H75" s="67">
        <f t="shared" si="2"/>
        <v>0</v>
      </c>
      <c r="I75" s="67">
        <f t="shared" si="3"/>
        <v>0.3798729395082166</v>
      </c>
      <c r="J75" s="67">
        <f t="shared" si="4"/>
        <v>2.754389595143376E-2</v>
      </c>
      <c r="K75" s="100">
        <f t="shared" si="6"/>
        <v>1.8362597300955838E-2</v>
      </c>
      <c r="O75" s="96">
        <f>Amnt_Deposited!B70</f>
        <v>2056</v>
      </c>
      <c r="P75" s="99">
        <f>Amnt_Deposited!D70</f>
        <v>0</v>
      </c>
      <c r="Q75" s="284">
        <f>MCF!R74</f>
        <v>0.8</v>
      </c>
      <c r="R75" s="67">
        <f t="shared" si="13"/>
        <v>0</v>
      </c>
      <c r="S75" s="67">
        <f t="shared" si="7"/>
        <v>0</v>
      </c>
      <c r="T75" s="67">
        <f t="shared" si="8"/>
        <v>0</v>
      </c>
      <c r="U75" s="67">
        <f t="shared" si="9"/>
        <v>0.78486144526490964</v>
      </c>
      <c r="V75" s="67">
        <f t="shared" si="10"/>
        <v>5.6908875932714334E-2</v>
      </c>
      <c r="W75" s="100">
        <f t="shared" si="11"/>
        <v>3.7939250621809556E-2</v>
      </c>
    </row>
    <row r="76" spans="2:23">
      <c r="B76" s="96">
        <f>Amnt_Deposited!B71</f>
        <v>2057</v>
      </c>
      <c r="C76" s="99">
        <f>Amnt_Deposited!D71</f>
        <v>0</v>
      </c>
      <c r="D76" s="418">
        <f>Dry_Matter_Content!D63</f>
        <v>0.44</v>
      </c>
      <c r="E76" s="284">
        <f>MCF!R75</f>
        <v>0.8</v>
      </c>
      <c r="F76" s="67">
        <f t="shared" si="12"/>
        <v>0</v>
      </c>
      <c r="G76" s="67">
        <f t="shared" si="1"/>
        <v>0</v>
      </c>
      <c r="H76" s="67">
        <f t="shared" si="2"/>
        <v>0</v>
      </c>
      <c r="I76" s="67">
        <f t="shared" si="3"/>
        <v>0.35419118114696729</v>
      </c>
      <c r="J76" s="67">
        <f t="shared" si="4"/>
        <v>2.5681758361249307E-2</v>
      </c>
      <c r="K76" s="100">
        <f t="shared" si="6"/>
        <v>1.7121172240832871E-2</v>
      </c>
      <c r="O76" s="96">
        <f>Amnt_Deposited!B71</f>
        <v>2057</v>
      </c>
      <c r="P76" s="99">
        <f>Amnt_Deposited!D71</f>
        <v>0</v>
      </c>
      <c r="Q76" s="284">
        <f>MCF!R75</f>
        <v>0.8</v>
      </c>
      <c r="R76" s="67">
        <f t="shared" si="13"/>
        <v>0</v>
      </c>
      <c r="S76" s="67">
        <f t="shared" si="7"/>
        <v>0</v>
      </c>
      <c r="T76" s="67">
        <f t="shared" si="8"/>
        <v>0</v>
      </c>
      <c r="U76" s="67">
        <f t="shared" si="9"/>
        <v>0.73179996104745249</v>
      </c>
      <c r="V76" s="67">
        <f t="shared" si="10"/>
        <v>5.3061484217457204E-2</v>
      </c>
      <c r="W76" s="100">
        <f t="shared" si="11"/>
        <v>3.5374322811638131E-2</v>
      </c>
    </row>
    <row r="77" spans="2:23">
      <c r="B77" s="96">
        <f>Amnt_Deposited!B72</f>
        <v>2058</v>
      </c>
      <c r="C77" s="99">
        <f>Amnt_Deposited!D72</f>
        <v>0</v>
      </c>
      <c r="D77" s="418">
        <f>Dry_Matter_Content!D64</f>
        <v>0.44</v>
      </c>
      <c r="E77" s="284">
        <f>MCF!R76</f>
        <v>0.8</v>
      </c>
      <c r="F77" s="67">
        <f t="shared" si="12"/>
        <v>0</v>
      </c>
      <c r="G77" s="67">
        <f t="shared" si="1"/>
        <v>0</v>
      </c>
      <c r="H77" s="67">
        <f t="shared" si="2"/>
        <v>0</v>
      </c>
      <c r="I77" s="67">
        <f t="shared" si="3"/>
        <v>0.3302456683666205</v>
      </c>
      <c r="J77" s="67">
        <f t="shared" si="4"/>
        <v>2.3945512780346768E-2</v>
      </c>
      <c r="K77" s="100">
        <f t="shared" si="6"/>
        <v>1.5963675186897845E-2</v>
      </c>
      <c r="O77" s="96">
        <f>Amnt_Deposited!B72</f>
        <v>2058</v>
      </c>
      <c r="P77" s="99">
        <f>Amnt_Deposited!D72</f>
        <v>0</v>
      </c>
      <c r="Q77" s="284">
        <f>MCF!R76</f>
        <v>0.8</v>
      </c>
      <c r="R77" s="67">
        <f t="shared" si="13"/>
        <v>0</v>
      </c>
      <c r="S77" s="67">
        <f t="shared" si="7"/>
        <v>0</v>
      </c>
      <c r="T77" s="67">
        <f t="shared" si="8"/>
        <v>0</v>
      </c>
      <c r="U77" s="67">
        <f t="shared" si="9"/>
        <v>0.68232576108805842</v>
      </c>
      <c r="V77" s="67">
        <f t="shared" si="10"/>
        <v>4.9474199959394109E-2</v>
      </c>
      <c r="W77" s="100">
        <f t="shared" si="11"/>
        <v>3.2982799972929404E-2</v>
      </c>
    </row>
    <row r="78" spans="2:23">
      <c r="B78" s="96">
        <f>Amnt_Deposited!B73</f>
        <v>2059</v>
      </c>
      <c r="C78" s="99">
        <f>Amnt_Deposited!D73</f>
        <v>0</v>
      </c>
      <c r="D78" s="418">
        <f>Dry_Matter_Content!D65</f>
        <v>0.44</v>
      </c>
      <c r="E78" s="284">
        <f>MCF!R77</f>
        <v>0.8</v>
      </c>
      <c r="F78" s="67">
        <f t="shared" si="12"/>
        <v>0</v>
      </c>
      <c r="G78" s="67">
        <f t="shared" si="1"/>
        <v>0</v>
      </c>
      <c r="H78" s="67">
        <f t="shared" si="2"/>
        <v>0</v>
      </c>
      <c r="I78" s="67">
        <f t="shared" si="3"/>
        <v>0.3079190202357463</v>
      </c>
      <c r="J78" s="67">
        <f t="shared" si="4"/>
        <v>2.2326648130874226E-2</v>
      </c>
      <c r="K78" s="100">
        <f t="shared" si="6"/>
        <v>1.4884432087249483E-2</v>
      </c>
      <c r="O78" s="96">
        <f>Amnt_Deposited!B73</f>
        <v>2059</v>
      </c>
      <c r="P78" s="99">
        <f>Amnt_Deposited!D73</f>
        <v>0</v>
      </c>
      <c r="Q78" s="284">
        <f>MCF!R77</f>
        <v>0.8</v>
      </c>
      <c r="R78" s="67">
        <f t="shared" si="13"/>
        <v>0</v>
      </c>
      <c r="S78" s="67">
        <f t="shared" si="7"/>
        <v>0</v>
      </c>
      <c r="T78" s="67">
        <f t="shared" si="8"/>
        <v>0</v>
      </c>
      <c r="U78" s="67">
        <f t="shared" si="9"/>
        <v>0.63619632280112826</v>
      </c>
      <c r="V78" s="67">
        <f t="shared" si="10"/>
        <v>4.612943828693019E-2</v>
      </c>
      <c r="W78" s="100">
        <f t="shared" si="11"/>
        <v>3.0752958857953459E-2</v>
      </c>
    </row>
    <row r="79" spans="2:23">
      <c r="B79" s="96">
        <f>Amnt_Deposited!B74</f>
        <v>2060</v>
      </c>
      <c r="C79" s="99">
        <f>Amnt_Deposited!D74</f>
        <v>0</v>
      </c>
      <c r="D79" s="418">
        <f>Dry_Matter_Content!D66</f>
        <v>0.44</v>
      </c>
      <c r="E79" s="284">
        <f>MCF!R78</f>
        <v>0.8</v>
      </c>
      <c r="F79" s="67">
        <f t="shared" si="12"/>
        <v>0</v>
      </c>
      <c r="G79" s="67">
        <f t="shared" si="1"/>
        <v>0</v>
      </c>
      <c r="H79" s="67">
        <f t="shared" si="2"/>
        <v>0</v>
      </c>
      <c r="I79" s="67">
        <f t="shared" si="3"/>
        <v>0.28710179149930448</v>
      </c>
      <c r="J79" s="67">
        <f t="shared" si="4"/>
        <v>2.0817228736441821E-2</v>
      </c>
      <c r="K79" s="100">
        <f t="shared" si="6"/>
        <v>1.3878152490961214E-2</v>
      </c>
      <c r="O79" s="96">
        <f>Amnt_Deposited!B74</f>
        <v>2060</v>
      </c>
      <c r="P79" s="99">
        <f>Amnt_Deposited!D74</f>
        <v>0</v>
      </c>
      <c r="Q79" s="284">
        <f>MCF!R78</f>
        <v>0.8</v>
      </c>
      <c r="R79" s="67">
        <f t="shared" si="13"/>
        <v>0</v>
      </c>
      <c r="S79" s="67">
        <f t="shared" si="7"/>
        <v>0</v>
      </c>
      <c r="T79" s="67">
        <f t="shared" si="8"/>
        <v>0</v>
      </c>
      <c r="U79" s="67">
        <f t="shared" si="9"/>
        <v>0.59318551962666166</v>
      </c>
      <c r="V79" s="67">
        <f t="shared" si="10"/>
        <v>4.3010803174466546E-2</v>
      </c>
      <c r="W79" s="100">
        <f t="shared" si="11"/>
        <v>2.8673868782977695E-2</v>
      </c>
    </row>
    <row r="80" spans="2:23">
      <c r="B80" s="96">
        <f>Amnt_Deposited!B75</f>
        <v>2061</v>
      </c>
      <c r="C80" s="99">
        <f>Amnt_Deposited!D75</f>
        <v>0</v>
      </c>
      <c r="D80" s="418">
        <f>Dry_Matter_Content!D67</f>
        <v>0.44</v>
      </c>
      <c r="E80" s="284">
        <f>MCF!R79</f>
        <v>0.8</v>
      </c>
      <c r="F80" s="67">
        <f t="shared" si="12"/>
        <v>0</v>
      </c>
      <c r="G80" s="67">
        <f t="shared" si="1"/>
        <v>0</v>
      </c>
      <c r="H80" s="67">
        <f t="shared" si="2"/>
        <v>0</v>
      </c>
      <c r="I80" s="67">
        <f t="shared" si="3"/>
        <v>0.26769193607787761</v>
      </c>
      <c r="J80" s="67">
        <f t="shared" si="4"/>
        <v>1.9409855421426869E-2</v>
      </c>
      <c r="K80" s="100">
        <f t="shared" si="6"/>
        <v>1.2939903614284579E-2</v>
      </c>
      <c r="O80" s="96">
        <f>Amnt_Deposited!B75</f>
        <v>2061</v>
      </c>
      <c r="P80" s="99">
        <f>Amnt_Deposited!D75</f>
        <v>0</v>
      </c>
      <c r="Q80" s="284">
        <f>MCF!R79</f>
        <v>0.8</v>
      </c>
      <c r="R80" s="67">
        <f t="shared" si="13"/>
        <v>0</v>
      </c>
      <c r="S80" s="67">
        <f t="shared" si="7"/>
        <v>0</v>
      </c>
      <c r="T80" s="67">
        <f t="shared" si="8"/>
        <v>0</v>
      </c>
      <c r="U80" s="67">
        <f t="shared" si="9"/>
        <v>0.55308251255759788</v>
      </c>
      <c r="V80" s="67">
        <f t="shared" si="10"/>
        <v>4.0103007069063744E-2</v>
      </c>
      <c r="W80" s="100">
        <f t="shared" si="11"/>
        <v>2.6735338046042494E-2</v>
      </c>
    </row>
    <row r="81" spans="2:23">
      <c r="B81" s="96">
        <f>Amnt_Deposited!B76</f>
        <v>2062</v>
      </c>
      <c r="C81" s="99">
        <f>Amnt_Deposited!D76</f>
        <v>0</v>
      </c>
      <c r="D81" s="418">
        <f>Dry_Matter_Content!D68</f>
        <v>0.44</v>
      </c>
      <c r="E81" s="284">
        <f>MCF!R80</f>
        <v>0.8</v>
      </c>
      <c r="F81" s="67">
        <f t="shared" si="12"/>
        <v>0</v>
      </c>
      <c r="G81" s="67">
        <f t="shared" si="1"/>
        <v>0</v>
      </c>
      <c r="H81" s="67">
        <f t="shared" si="2"/>
        <v>0</v>
      </c>
      <c r="I81" s="67">
        <f t="shared" si="3"/>
        <v>0.24959430683767123</v>
      </c>
      <c r="J81" s="67">
        <f t="shared" si="4"/>
        <v>1.8097629240206376E-2</v>
      </c>
      <c r="K81" s="100">
        <f t="shared" si="6"/>
        <v>1.2065086160137583E-2</v>
      </c>
      <c r="O81" s="96">
        <f>Amnt_Deposited!B76</f>
        <v>2062</v>
      </c>
      <c r="P81" s="99">
        <f>Amnt_Deposited!D76</f>
        <v>0</v>
      </c>
      <c r="Q81" s="284">
        <f>MCF!R80</f>
        <v>0.8</v>
      </c>
      <c r="R81" s="67">
        <f t="shared" si="13"/>
        <v>0</v>
      </c>
      <c r="S81" s="67">
        <f t="shared" si="7"/>
        <v>0</v>
      </c>
      <c r="T81" s="67">
        <f t="shared" si="8"/>
        <v>0</v>
      </c>
      <c r="U81" s="67">
        <f t="shared" si="9"/>
        <v>0.51569071660675825</v>
      </c>
      <c r="V81" s="67">
        <f t="shared" si="10"/>
        <v>3.7391795950839586E-2</v>
      </c>
      <c r="W81" s="100">
        <f t="shared" si="11"/>
        <v>2.4927863967226391E-2</v>
      </c>
    </row>
    <row r="82" spans="2:23">
      <c r="B82" s="96">
        <f>Amnt_Deposited!B77</f>
        <v>2063</v>
      </c>
      <c r="C82" s="99">
        <f>Amnt_Deposited!D77</f>
        <v>0</v>
      </c>
      <c r="D82" s="418">
        <f>Dry_Matter_Content!D69</f>
        <v>0.44</v>
      </c>
      <c r="E82" s="284">
        <f>MCF!R81</f>
        <v>0.8</v>
      </c>
      <c r="F82" s="67">
        <f t="shared" si="12"/>
        <v>0</v>
      </c>
      <c r="G82" s="67">
        <f t="shared" si="1"/>
        <v>0</v>
      </c>
      <c r="H82" s="67">
        <f t="shared" si="2"/>
        <v>0</v>
      </c>
      <c r="I82" s="67">
        <f t="shared" si="3"/>
        <v>0.23272018917915363</v>
      </c>
      <c r="J82" s="67">
        <f t="shared" si="4"/>
        <v>1.6874117658517606E-2</v>
      </c>
      <c r="K82" s="100">
        <f t="shared" si="6"/>
        <v>1.1249411772345071E-2</v>
      </c>
      <c r="O82" s="96">
        <f>Amnt_Deposited!B77</f>
        <v>2063</v>
      </c>
      <c r="P82" s="99">
        <f>Amnt_Deposited!D77</f>
        <v>0</v>
      </c>
      <c r="Q82" s="284">
        <f>MCF!R81</f>
        <v>0.8</v>
      </c>
      <c r="R82" s="67">
        <f t="shared" si="13"/>
        <v>0</v>
      </c>
      <c r="S82" s="67">
        <f t="shared" si="7"/>
        <v>0</v>
      </c>
      <c r="T82" s="67">
        <f t="shared" si="8"/>
        <v>0</v>
      </c>
      <c r="U82" s="67">
        <f t="shared" si="9"/>
        <v>0.48082683714701113</v>
      </c>
      <c r="V82" s="67">
        <f t="shared" si="10"/>
        <v>3.4863879459747088E-2</v>
      </c>
      <c r="W82" s="100">
        <f t="shared" si="11"/>
        <v>2.3242586306498059E-2</v>
      </c>
    </row>
    <row r="83" spans="2:23">
      <c r="B83" s="96">
        <f>Amnt_Deposited!B78</f>
        <v>2064</v>
      </c>
      <c r="C83" s="99">
        <f>Amnt_Deposited!D78</f>
        <v>0</v>
      </c>
      <c r="D83" s="418">
        <f>Dry_Matter_Content!D70</f>
        <v>0.44</v>
      </c>
      <c r="E83" s="284">
        <f>MCF!R82</f>
        <v>0.8</v>
      </c>
      <c r="F83" s="67">
        <f t="shared" ref="F83:F99" si="14">C83*D83*$K$6*DOCF*E83</f>
        <v>0</v>
      </c>
      <c r="G83" s="67">
        <f t="shared" ref="G83:G99" si="15">F83*$K$12</f>
        <v>0</v>
      </c>
      <c r="H83" s="67">
        <f t="shared" ref="H83:H99" si="16">F83*(1-$K$12)</f>
        <v>0</v>
      </c>
      <c r="I83" s="67">
        <f t="shared" ref="I83:I99" si="17">G83+I82*$K$10</f>
        <v>0.21698686615798599</v>
      </c>
      <c r="J83" s="67">
        <f t="shared" ref="J83:J99" si="18">I82*(1-$K$10)+H83</f>
        <v>1.5733323021167648E-2</v>
      </c>
      <c r="K83" s="100">
        <f t="shared" si="6"/>
        <v>1.0488882014111765E-2</v>
      </c>
      <c r="O83" s="96">
        <f>Amnt_Deposited!B78</f>
        <v>2064</v>
      </c>
      <c r="P83" s="99">
        <f>Amnt_Deposited!D78</f>
        <v>0</v>
      </c>
      <c r="Q83" s="284">
        <f>MCF!R82</f>
        <v>0.8</v>
      </c>
      <c r="R83" s="67">
        <f t="shared" ref="R83:R99" si="19">P83*$W$6*DOCF*Q83</f>
        <v>0</v>
      </c>
      <c r="S83" s="67">
        <f t="shared" si="7"/>
        <v>0</v>
      </c>
      <c r="T83" s="67">
        <f t="shared" si="8"/>
        <v>0</v>
      </c>
      <c r="U83" s="67">
        <f t="shared" si="9"/>
        <v>0.44831997140079699</v>
      </c>
      <c r="V83" s="67">
        <f t="shared" si="10"/>
        <v>3.2506865746214114E-2</v>
      </c>
      <c r="W83" s="100">
        <f t="shared" si="11"/>
        <v>2.1671243830809407E-2</v>
      </c>
    </row>
    <row r="84" spans="2:23">
      <c r="B84" s="96">
        <f>Amnt_Deposited!B79</f>
        <v>2065</v>
      </c>
      <c r="C84" s="99">
        <f>Amnt_Deposited!D79</f>
        <v>0</v>
      </c>
      <c r="D84" s="418">
        <f>Dry_Matter_Content!D71</f>
        <v>0.44</v>
      </c>
      <c r="E84" s="284">
        <f>MCF!R83</f>
        <v>0.8</v>
      </c>
      <c r="F84" s="67">
        <f t="shared" si="14"/>
        <v>0</v>
      </c>
      <c r="G84" s="67">
        <f t="shared" si="15"/>
        <v>0</v>
      </c>
      <c r="H84" s="67">
        <f t="shared" si="16"/>
        <v>0</v>
      </c>
      <c r="I84" s="67">
        <f t="shared" si="17"/>
        <v>0.2023172130064653</v>
      </c>
      <c r="J84" s="67">
        <f t="shared" si="18"/>
        <v>1.4669653151520698E-2</v>
      </c>
      <c r="K84" s="100">
        <f t="shared" si="6"/>
        <v>9.7797687676804655E-3</v>
      </c>
      <c r="O84" s="96">
        <f>Amnt_Deposited!B79</f>
        <v>2065</v>
      </c>
      <c r="P84" s="99">
        <f>Amnt_Deposited!D79</f>
        <v>0</v>
      </c>
      <c r="Q84" s="284">
        <f>MCF!R83</f>
        <v>0.8</v>
      </c>
      <c r="R84" s="67">
        <f t="shared" si="19"/>
        <v>0</v>
      </c>
      <c r="S84" s="67">
        <f t="shared" si="7"/>
        <v>0</v>
      </c>
      <c r="T84" s="67">
        <f t="shared" si="8"/>
        <v>0</v>
      </c>
      <c r="U84" s="67">
        <f t="shared" si="9"/>
        <v>0.41801077067451459</v>
      </c>
      <c r="V84" s="67">
        <f t="shared" si="10"/>
        <v>3.03092007262824E-2</v>
      </c>
      <c r="W84" s="100">
        <f t="shared" si="11"/>
        <v>2.02061338175216E-2</v>
      </c>
    </row>
    <row r="85" spans="2:23">
      <c r="B85" s="96">
        <f>Amnt_Deposited!B80</f>
        <v>2066</v>
      </c>
      <c r="C85" s="99">
        <f>Amnt_Deposited!D80</f>
        <v>0</v>
      </c>
      <c r="D85" s="418">
        <f>Dry_Matter_Content!D72</f>
        <v>0.44</v>
      </c>
      <c r="E85" s="284">
        <f>MCF!R84</f>
        <v>0.8</v>
      </c>
      <c r="F85" s="67">
        <f t="shared" si="14"/>
        <v>0</v>
      </c>
      <c r="G85" s="67">
        <f t="shared" si="15"/>
        <v>0</v>
      </c>
      <c r="H85" s="67">
        <f t="shared" si="16"/>
        <v>0</v>
      </c>
      <c r="I85" s="67">
        <f t="shared" si="17"/>
        <v>0.18863931906782358</v>
      </c>
      <c r="J85" s="67">
        <f t="shared" si="18"/>
        <v>1.3677893938641716E-2</v>
      </c>
      <c r="K85" s="100">
        <f t="shared" ref="K85:K99" si="20">J85*CH4_fraction*conv</f>
        <v>9.1185959590944776E-3</v>
      </c>
      <c r="O85" s="96">
        <f>Amnt_Deposited!B80</f>
        <v>2066</v>
      </c>
      <c r="P85" s="99">
        <f>Amnt_Deposited!D80</f>
        <v>0</v>
      </c>
      <c r="Q85" s="284">
        <f>MCF!R84</f>
        <v>0.8</v>
      </c>
      <c r="R85" s="67">
        <f t="shared" si="19"/>
        <v>0</v>
      </c>
      <c r="S85" s="67">
        <f t="shared" ref="S85:S98" si="21">R85*$W$12</f>
        <v>0</v>
      </c>
      <c r="T85" s="67">
        <f t="shared" ref="T85:T98" si="22">R85*(1-$W$12)</f>
        <v>0</v>
      </c>
      <c r="U85" s="67">
        <f t="shared" ref="U85:U98" si="23">S85+U84*$W$10</f>
        <v>0.38975065923104002</v>
      </c>
      <c r="V85" s="67">
        <f t="shared" ref="V85:V98" si="24">U84*(1-$W$10)+T85</f>
        <v>2.8260111443474588E-2</v>
      </c>
      <c r="W85" s="100">
        <f t="shared" ref="W85:W99" si="25">V85*CH4_fraction*conv</f>
        <v>1.8840074295649725E-2</v>
      </c>
    </row>
    <row r="86" spans="2:23">
      <c r="B86" s="96">
        <f>Amnt_Deposited!B81</f>
        <v>2067</v>
      </c>
      <c r="C86" s="99">
        <f>Amnt_Deposited!D81</f>
        <v>0</v>
      </c>
      <c r="D86" s="418">
        <f>Dry_Matter_Content!D73</f>
        <v>0.44</v>
      </c>
      <c r="E86" s="284">
        <f>MCF!R85</f>
        <v>0.8</v>
      </c>
      <c r="F86" s="67">
        <f t="shared" si="14"/>
        <v>0</v>
      </c>
      <c r="G86" s="67">
        <f t="shared" si="15"/>
        <v>0</v>
      </c>
      <c r="H86" s="67">
        <f t="shared" si="16"/>
        <v>0</v>
      </c>
      <c r="I86" s="67">
        <f t="shared" si="17"/>
        <v>0.17588613529010502</v>
      </c>
      <c r="J86" s="67">
        <f t="shared" si="18"/>
        <v>1.2753183777718566E-2</v>
      </c>
      <c r="K86" s="100">
        <f t="shared" si="20"/>
        <v>8.5021225184790435E-3</v>
      </c>
      <c r="O86" s="96">
        <f>Amnt_Deposited!B81</f>
        <v>2067</v>
      </c>
      <c r="P86" s="99">
        <f>Amnt_Deposited!D81</f>
        <v>0</v>
      </c>
      <c r="Q86" s="284">
        <f>MCF!R85</f>
        <v>0.8</v>
      </c>
      <c r="R86" s="67">
        <f t="shared" si="19"/>
        <v>0</v>
      </c>
      <c r="S86" s="67">
        <f t="shared" si="21"/>
        <v>0</v>
      </c>
      <c r="T86" s="67">
        <f t="shared" si="22"/>
        <v>0</v>
      </c>
      <c r="U86" s="67">
        <f t="shared" si="23"/>
        <v>0.36340110597129094</v>
      </c>
      <c r="V86" s="67">
        <f t="shared" si="24"/>
        <v>2.6349553259749074E-2</v>
      </c>
      <c r="W86" s="100">
        <f t="shared" si="25"/>
        <v>1.7566368839832716E-2</v>
      </c>
    </row>
    <row r="87" spans="2:23">
      <c r="B87" s="96">
        <f>Amnt_Deposited!B82</f>
        <v>2068</v>
      </c>
      <c r="C87" s="99">
        <f>Amnt_Deposited!D82</f>
        <v>0</v>
      </c>
      <c r="D87" s="418">
        <f>Dry_Matter_Content!D74</f>
        <v>0.44</v>
      </c>
      <c r="E87" s="284">
        <f>MCF!R86</f>
        <v>0.8</v>
      </c>
      <c r="F87" s="67">
        <f t="shared" si="14"/>
        <v>0</v>
      </c>
      <c r="G87" s="67">
        <f t="shared" si="15"/>
        <v>0</v>
      </c>
      <c r="H87" s="67">
        <f t="shared" si="16"/>
        <v>0</v>
      </c>
      <c r="I87" s="67">
        <f t="shared" si="17"/>
        <v>0.16399514555163544</v>
      </c>
      <c r="J87" s="67">
        <f t="shared" si="18"/>
        <v>1.1890989738469587E-2</v>
      </c>
      <c r="K87" s="100">
        <f t="shared" si="20"/>
        <v>7.9273264923130568E-3</v>
      </c>
      <c r="O87" s="96">
        <f>Amnt_Deposited!B82</f>
        <v>2068</v>
      </c>
      <c r="P87" s="99">
        <f>Amnt_Deposited!D82</f>
        <v>0</v>
      </c>
      <c r="Q87" s="284">
        <f>MCF!R86</f>
        <v>0.8</v>
      </c>
      <c r="R87" s="67">
        <f t="shared" si="19"/>
        <v>0</v>
      </c>
      <c r="S87" s="67">
        <f t="shared" si="21"/>
        <v>0</v>
      </c>
      <c r="T87" s="67">
        <f t="shared" si="22"/>
        <v>0</v>
      </c>
      <c r="U87" s="67">
        <f t="shared" si="23"/>
        <v>0.33883294535461828</v>
      </c>
      <c r="V87" s="67">
        <f t="shared" si="24"/>
        <v>2.456816061667267E-2</v>
      </c>
      <c r="W87" s="100">
        <f t="shared" si="25"/>
        <v>1.6378773744448447E-2</v>
      </c>
    </row>
    <row r="88" spans="2:23">
      <c r="B88" s="96">
        <f>Amnt_Deposited!B83</f>
        <v>2069</v>
      </c>
      <c r="C88" s="99">
        <f>Amnt_Deposited!D83</f>
        <v>0</v>
      </c>
      <c r="D88" s="418">
        <f>Dry_Matter_Content!D75</f>
        <v>0.44</v>
      </c>
      <c r="E88" s="284">
        <f>MCF!R87</f>
        <v>0.8</v>
      </c>
      <c r="F88" s="67">
        <f t="shared" si="14"/>
        <v>0</v>
      </c>
      <c r="G88" s="67">
        <f t="shared" si="15"/>
        <v>0</v>
      </c>
      <c r="H88" s="67">
        <f t="shared" si="16"/>
        <v>0</v>
      </c>
      <c r="I88" s="67">
        <f t="shared" si="17"/>
        <v>0.15290806020692135</v>
      </c>
      <c r="J88" s="67">
        <f t="shared" si="18"/>
        <v>1.1087085344714092E-2</v>
      </c>
      <c r="K88" s="100">
        <f t="shared" si="20"/>
        <v>7.3913902298093949E-3</v>
      </c>
      <c r="O88" s="96">
        <f>Amnt_Deposited!B83</f>
        <v>2069</v>
      </c>
      <c r="P88" s="99">
        <f>Amnt_Deposited!D83</f>
        <v>0</v>
      </c>
      <c r="Q88" s="284">
        <f>MCF!R87</f>
        <v>0.8</v>
      </c>
      <c r="R88" s="67">
        <f t="shared" si="19"/>
        <v>0</v>
      </c>
      <c r="S88" s="67">
        <f t="shared" si="21"/>
        <v>0</v>
      </c>
      <c r="T88" s="67">
        <f t="shared" si="22"/>
        <v>0</v>
      </c>
      <c r="U88" s="67">
        <f t="shared" si="23"/>
        <v>0.31592574422917596</v>
      </c>
      <c r="V88" s="67">
        <f t="shared" si="24"/>
        <v>2.2907201125442311E-2</v>
      </c>
      <c r="W88" s="100">
        <f t="shared" si="25"/>
        <v>1.527146741696154E-2</v>
      </c>
    </row>
    <row r="89" spans="2:23">
      <c r="B89" s="96">
        <f>Amnt_Deposited!B84</f>
        <v>2070</v>
      </c>
      <c r="C89" s="99">
        <f>Amnt_Deposited!D84</f>
        <v>0</v>
      </c>
      <c r="D89" s="418">
        <f>Dry_Matter_Content!D76</f>
        <v>0.44</v>
      </c>
      <c r="E89" s="284">
        <f>MCF!R88</f>
        <v>0.8</v>
      </c>
      <c r="F89" s="67">
        <f t="shared" si="14"/>
        <v>0</v>
      </c>
      <c r="G89" s="67">
        <f t="shared" si="15"/>
        <v>0</v>
      </c>
      <c r="H89" s="67">
        <f t="shared" si="16"/>
        <v>0</v>
      </c>
      <c r="I89" s="67">
        <f t="shared" si="17"/>
        <v>0.14257053035074013</v>
      </c>
      <c r="J89" s="67">
        <f t="shared" si="18"/>
        <v>1.033752985618123E-2</v>
      </c>
      <c r="K89" s="100">
        <f t="shared" si="20"/>
        <v>6.891686570787486E-3</v>
      </c>
      <c r="O89" s="96">
        <f>Amnt_Deposited!B84</f>
        <v>2070</v>
      </c>
      <c r="P89" s="99">
        <f>Amnt_Deposited!D84</f>
        <v>0</v>
      </c>
      <c r="Q89" s="284">
        <f>MCF!R88</f>
        <v>0.8</v>
      </c>
      <c r="R89" s="67">
        <f t="shared" si="19"/>
        <v>0</v>
      </c>
      <c r="S89" s="67">
        <f t="shared" si="21"/>
        <v>0</v>
      </c>
      <c r="T89" s="67">
        <f t="shared" si="22"/>
        <v>0</v>
      </c>
      <c r="U89" s="67">
        <f t="shared" si="23"/>
        <v>0.29456721146847098</v>
      </c>
      <c r="V89" s="67">
        <f t="shared" si="24"/>
        <v>2.1358532760704992E-2</v>
      </c>
      <c r="W89" s="100">
        <f t="shared" si="25"/>
        <v>1.4239021840469993E-2</v>
      </c>
    </row>
    <row r="90" spans="2:23">
      <c r="B90" s="96">
        <f>Amnt_Deposited!B85</f>
        <v>2071</v>
      </c>
      <c r="C90" s="99">
        <f>Amnt_Deposited!D85</f>
        <v>0</v>
      </c>
      <c r="D90" s="418">
        <f>Dry_Matter_Content!D77</f>
        <v>0.44</v>
      </c>
      <c r="E90" s="284">
        <f>MCF!R89</f>
        <v>0.8</v>
      </c>
      <c r="F90" s="67">
        <f t="shared" si="14"/>
        <v>0</v>
      </c>
      <c r="G90" s="67">
        <f t="shared" si="15"/>
        <v>0</v>
      </c>
      <c r="H90" s="67">
        <f t="shared" si="16"/>
        <v>0</v>
      </c>
      <c r="I90" s="67">
        <f t="shared" si="17"/>
        <v>0.13293188139974352</v>
      </c>
      <c r="J90" s="67">
        <f t="shared" si="18"/>
        <v>9.6386489509966058E-3</v>
      </c>
      <c r="K90" s="100">
        <f t="shared" si="20"/>
        <v>6.4257659673310702E-3</v>
      </c>
      <c r="O90" s="96">
        <f>Amnt_Deposited!B85</f>
        <v>2071</v>
      </c>
      <c r="P90" s="99">
        <f>Amnt_Deposited!D85</f>
        <v>0</v>
      </c>
      <c r="Q90" s="284">
        <f>MCF!R89</f>
        <v>0.8</v>
      </c>
      <c r="R90" s="67">
        <f t="shared" si="19"/>
        <v>0</v>
      </c>
      <c r="S90" s="67">
        <f t="shared" si="21"/>
        <v>0</v>
      </c>
      <c r="T90" s="67">
        <f t="shared" si="22"/>
        <v>0</v>
      </c>
      <c r="U90" s="67">
        <f t="shared" si="23"/>
        <v>0.27465264752013091</v>
      </c>
      <c r="V90" s="67">
        <f t="shared" si="24"/>
        <v>1.9914563948340069E-2</v>
      </c>
      <c r="W90" s="100">
        <f t="shared" si="25"/>
        <v>1.3276375965560045E-2</v>
      </c>
    </row>
    <row r="91" spans="2:23">
      <c r="B91" s="96">
        <f>Amnt_Deposited!B86</f>
        <v>2072</v>
      </c>
      <c r="C91" s="99">
        <f>Amnt_Deposited!D86</f>
        <v>0</v>
      </c>
      <c r="D91" s="418">
        <f>Dry_Matter_Content!D78</f>
        <v>0.44</v>
      </c>
      <c r="E91" s="284">
        <f>MCF!R90</f>
        <v>0.8</v>
      </c>
      <c r="F91" s="67">
        <f t="shared" si="14"/>
        <v>0</v>
      </c>
      <c r="G91" s="67">
        <f t="shared" si="15"/>
        <v>0</v>
      </c>
      <c r="H91" s="67">
        <f t="shared" si="16"/>
        <v>0</v>
      </c>
      <c r="I91" s="67">
        <f t="shared" si="17"/>
        <v>0.12394486468559134</v>
      </c>
      <c r="J91" s="67">
        <f t="shared" si="18"/>
        <v>8.9870167141521858E-3</v>
      </c>
      <c r="K91" s="100">
        <f t="shared" si="20"/>
        <v>5.9913444761014569E-3</v>
      </c>
      <c r="O91" s="96">
        <f>Amnt_Deposited!B86</f>
        <v>2072</v>
      </c>
      <c r="P91" s="99">
        <f>Amnt_Deposited!D86</f>
        <v>0</v>
      </c>
      <c r="Q91" s="284">
        <f>MCF!R90</f>
        <v>0.8</v>
      </c>
      <c r="R91" s="67">
        <f t="shared" si="19"/>
        <v>0</v>
      </c>
      <c r="S91" s="67">
        <f t="shared" si="21"/>
        <v>0</v>
      </c>
      <c r="T91" s="67">
        <f t="shared" si="22"/>
        <v>0</v>
      </c>
      <c r="U91" s="67">
        <f t="shared" si="23"/>
        <v>0.25608443116857682</v>
      </c>
      <c r="V91" s="67">
        <f t="shared" si="24"/>
        <v>1.8568216351554079E-2</v>
      </c>
      <c r="W91" s="100">
        <f t="shared" si="25"/>
        <v>1.2378810901036052E-2</v>
      </c>
    </row>
    <row r="92" spans="2:23">
      <c r="B92" s="96">
        <f>Amnt_Deposited!B87</f>
        <v>2073</v>
      </c>
      <c r="C92" s="99">
        <f>Amnt_Deposited!D87</f>
        <v>0</v>
      </c>
      <c r="D92" s="418">
        <f>Dry_Matter_Content!D79</f>
        <v>0.44</v>
      </c>
      <c r="E92" s="284">
        <f>MCF!R91</f>
        <v>0.8</v>
      </c>
      <c r="F92" s="67">
        <f t="shared" si="14"/>
        <v>0</v>
      </c>
      <c r="G92" s="67">
        <f t="shared" si="15"/>
        <v>0</v>
      </c>
      <c r="H92" s="67">
        <f t="shared" si="16"/>
        <v>0</v>
      </c>
      <c r="I92" s="67">
        <f t="shared" si="17"/>
        <v>0.11556542584192438</v>
      </c>
      <c r="J92" s="67">
        <f t="shared" si="18"/>
        <v>8.3794388436669604E-3</v>
      </c>
      <c r="K92" s="100">
        <f t="shared" si="20"/>
        <v>5.58629256244464E-3</v>
      </c>
      <c r="O92" s="96">
        <f>Amnt_Deposited!B87</f>
        <v>2073</v>
      </c>
      <c r="P92" s="99">
        <f>Amnt_Deposited!D87</f>
        <v>0</v>
      </c>
      <c r="Q92" s="284">
        <f>MCF!R91</f>
        <v>0.8</v>
      </c>
      <c r="R92" s="67">
        <f t="shared" si="19"/>
        <v>0</v>
      </c>
      <c r="S92" s="67">
        <f t="shared" si="21"/>
        <v>0</v>
      </c>
      <c r="T92" s="67">
        <f t="shared" si="22"/>
        <v>0</v>
      </c>
      <c r="U92" s="67">
        <f t="shared" si="23"/>
        <v>0.23877154099571121</v>
      </c>
      <c r="V92" s="67">
        <f t="shared" si="24"/>
        <v>1.7312890172865598E-2</v>
      </c>
      <c r="W92" s="100">
        <f t="shared" si="25"/>
        <v>1.1541926781910399E-2</v>
      </c>
    </row>
    <row r="93" spans="2:23">
      <c r="B93" s="96">
        <f>Amnt_Deposited!B88</f>
        <v>2074</v>
      </c>
      <c r="C93" s="99">
        <f>Amnt_Deposited!D88</f>
        <v>0</v>
      </c>
      <c r="D93" s="418">
        <f>Dry_Matter_Content!D80</f>
        <v>0.44</v>
      </c>
      <c r="E93" s="284">
        <f>MCF!R92</f>
        <v>0.8</v>
      </c>
      <c r="F93" s="67">
        <f t="shared" si="14"/>
        <v>0</v>
      </c>
      <c r="G93" s="67">
        <f t="shared" si="15"/>
        <v>0</v>
      </c>
      <c r="H93" s="67">
        <f t="shared" si="16"/>
        <v>0</v>
      </c>
      <c r="I93" s="67">
        <f t="shared" si="17"/>
        <v>0.10775248884980945</v>
      </c>
      <c r="J93" s="67">
        <f t="shared" si="18"/>
        <v>7.8129369921149192E-3</v>
      </c>
      <c r="K93" s="100">
        <f t="shared" si="20"/>
        <v>5.2086246614099461E-3</v>
      </c>
      <c r="O93" s="96">
        <f>Amnt_Deposited!B88</f>
        <v>2074</v>
      </c>
      <c r="P93" s="99">
        <f>Amnt_Deposited!D88</f>
        <v>0</v>
      </c>
      <c r="Q93" s="284">
        <f>MCF!R92</f>
        <v>0.8</v>
      </c>
      <c r="R93" s="67">
        <f t="shared" si="19"/>
        <v>0</v>
      </c>
      <c r="S93" s="67">
        <f t="shared" si="21"/>
        <v>0</v>
      </c>
      <c r="T93" s="67">
        <f t="shared" si="22"/>
        <v>0</v>
      </c>
      <c r="U93" s="67">
        <f t="shared" si="23"/>
        <v>0.2226291091938209</v>
      </c>
      <c r="V93" s="67">
        <f t="shared" si="24"/>
        <v>1.6142431801890306E-2</v>
      </c>
      <c r="W93" s="100">
        <f t="shared" si="25"/>
        <v>1.0761621201260204E-2</v>
      </c>
    </row>
    <row r="94" spans="2:23">
      <c r="B94" s="96">
        <f>Amnt_Deposited!B89</f>
        <v>2075</v>
      </c>
      <c r="C94" s="99">
        <f>Amnt_Deposited!D89</f>
        <v>0</v>
      </c>
      <c r="D94" s="418">
        <f>Dry_Matter_Content!D81</f>
        <v>0.44</v>
      </c>
      <c r="E94" s="284">
        <f>MCF!R93</f>
        <v>0.8</v>
      </c>
      <c r="F94" s="67">
        <f t="shared" si="14"/>
        <v>0</v>
      </c>
      <c r="G94" s="67">
        <f t="shared" si="15"/>
        <v>0</v>
      </c>
      <c r="H94" s="67">
        <f t="shared" si="16"/>
        <v>0</v>
      </c>
      <c r="I94" s="67">
        <f t="shared" si="17"/>
        <v>0.10046775468304693</v>
      </c>
      <c r="J94" s="67">
        <f t="shared" si="18"/>
        <v>7.284734166762518E-3</v>
      </c>
      <c r="K94" s="100">
        <f t="shared" si="20"/>
        <v>4.8564894445083454E-3</v>
      </c>
      <c r="O94" s="96">
        <f>Amnt_Deposited!B89</f>
        <v>2075</v>
      </c>
      <c r="P94" s="99">
        <f>Amnt_Deposited!D89</f>
        <v>0</v>
      </c>
      <c r="Q94" s="284">
        <f>MCF!R93</f>
        <v>0.8</v>
      </c>
      <c r="R94" s="67">
        <f t="shared" si="19"/>
        <v>0</v>
      </c>
      <c r="S94" s="67">
        <f t="shared" si="21"/>
        <v>0</v>
      </c>
      <c r="T94" s="67">
        <f t="shared" si="22"/>
        <v>0</v>
      </c>
      <c r="U94" s="67">
        <f t="shared" si="23"/>
        <v>0.20757800554348513</v>
      </c>
      <c r="V94" s="67">
        <f t="shared" si="24"/>
        <v>1.5051103650335762E-2</v>
      </c>
      <c r="W94" s="100">
        <f t="shared" si="25"/>
        <v>1.0034069100223841E-2</v>
      </c>
    </row>
    <row r="95" spans="2:23">
      <c r="B95" s="96">
        <f>Amnt_Deposited!B90</f>
        <v>2076</v>
      </c>
      <c r="C95" s="99">
        <f>Amnt_Deposited!D90</f>
        <v>0</v>
      </c>
      <c r="D95" s="418">
        <f>Dry_Matter_Content!D82</f>
        <v>0.44</v>
      </c>
      <c r="E95" s="284">
        <f>MCF!R94</f>
        <v>0.8</v>
      </c>
      <c r="F95" s="67">
        <f t="shared" si="14"/>
        <v>0</v>
      </c>
      <c r="G95" s="67">
        <f t="shared" si="15"/>
        <v>0</v>
      </c>
      <c r="H95" s="67">
        <f t="shared" si="16"/>
        <v>0</v>
      </c>
      <c r="I95" s="67">
        <f t="shared" si="17"/>
        <v>9.3675513566299856E-2</v>
      </c>
      <c r="J95" s="67">
        <f t="shared" si="18"/>
        <v>6.79224111674708E-3</v>
      </c>
      <c r="K95" s="100">
        <f t="shared" si="20"/>
        <v>4.5281607444980533E-3</v>
      </c>
      <c r="O95" s="96">
        <f>Amnt_Deposited!B90</f>
        <v>2076</v>
      </c>
      <c r="P95" s="99">
        <f>Amnt_Deposited!D90</f>
        <v>0</v>
      </c>
      <c r="Q95" s="284">
        <f>MCF!R94</f>
        <v>0.8</v>
      </c>
      <c r="R95" s="67">
        <f t="shared" si="19"/>
        <v>0</v>
      </c>
      <c r="S95" s="67">
        <f t="shared" si="21"/>
        <v>0</v>
      </c>
      <c r="T95" s="67">
        <f t="shared" si="22"/>
        <v>0</v>
      </c>
      <c r="U95" s="67">
        <f t="shared" si="23"/>
        <v>0.19354444951714819</v>
      </c>
      <c r="V95" s="67">
        <f t="shared" si="24"/>
        <v>1.4033556026336923E-2</v>
      </c>
      <c r="W95" s="100">
        <f t="shared" si="25"/>
        <v>9.3557040175579476E-3</v>
      </c>
    </row>
    <row r="96" spans="2:23">
      <c r="B96" s="96">
        <f>Amnt_Deposited!B91</f>
        <v>2077</v>
      </c>
      <c r="C96" s="99">
        <f>Amnt_Deposited!D91</f>
        <v>0</v>
      </c>
      <c r="D96" s="418">
        <f>Dry_Matter_Content!D83</f>
        <v>0.44</v>
      </c>
      <c r="E96" s="284">
        <f>MCF!R95</f>
        <v>0.8</v>
      </c>
      <c r="F96" s="67">
        <f t="shared" si="14"/>
        <v>0</v>
      </c>
      <c r="G96" s="67">
        <f t="shared" si="15"/>
        <v>0</v>
      </c>
      <c r="H96" s="67">
        <f t="shared" si="16"/>
        <v>0</v>
      </c>
      <c r="I96" s="67">
        <f t="shared" si="17"/>
        <v>8.7342469925733801E-2</v>
      </c>
      <c r="J96" s="67">
        <f t="shared" si="18"/>
        <v>6.3330436405660542E-3</v>
      </c>
      <c r="K96" s="100">
        <f t="shared" si="20"/>
        <v>4.2220290937107028E-3</v>
      </c>
      <c r="O96" s="96">
        <f>Amnt_Deposited!B91</f>
        <v>2077</v>
      </c>
      <c r="P96" s="99">
        <f>Amnt_Deposited!D91</f>
        <v>0</v>
      </c>
      <c r="Q96" s="284">
        <f>MCF!R95</f>
        <v>0.8</v>
      </c>
      <c r="R96" s="67">
        <f t="shared" si="19"/>
        <v>0</v>
      </c>
      <c r="S96" s="67">
        <f t="shared" si="21"/>
        <v>0</v>
      </c>
      <c r="T96" s="67">
        <f t="shared" si="22"/>
        <v>0</v>
      </c>
      <c r="U96" s="67">
        <f t="shared" si="23"/>
        <v>0.18045964860688776</v>
      </c>
      <c r="V96" s="67">
        <f t="shared" si="24"/>
        <v>1.3084800910260423E-2</v>
      </c>
      <c r="W96" s="100">
        <f t="shared" si="25"/>
        <v>8.7232006068402815E-3</v>
      </c>
    </row>
    <row r="97" spans="2:23">
      <c r="B97" s="96">
        <f>Amnt_Deposited!B92</f>
        <v>2078</v>
      </c>
      <c r="C97" s="99">
        <f>Amnt_Deposited!D92</f>
        <v>0</v>
      </c>
      <c r="D97" s="418">
        <f>Dry_Matter_Content!D84</f>
        <v>0.44</v>
      </c>
      <c r="E97" s="284">
        <f>MCF!R96</f>
        <v>0.8</v>
      </c>
      <c r="F97" s="67">
        <f t="shared" si="14"/>
        <v>0</v>
      </c>
      <c r="G97" s="67">
        <f t="shared" si="15"/>
        <v>0</v>
      </c>
      <c r="H97" s="67">
        <f t="shared" si="16"/>
        <v>0</v>
      </c>
      <c r="I97" s="67">
        <f t="shared" si="17"/>
        <v>8.1437579174075347E-2</v>
      </c>
      <c r="J97" s="67">
        <f t="shared" si="18"/>
        <v>5.9048907516584563E-3</v>
      </c>
      <c r="K97" s="100">
        <f t="shared" si="20"/>
        <v>3.9365938344389706E-3</v>
      </c>
      <c r="O97" s="96">
        <f>Amnt_Deposited!B92</f>
        <v>2078</v>
      </c>
      <c r="P97" s="99">
        <f>Amnt_Deposited!D92</f>
        <v>0</v>
      </c>
      <c r="Q97" s="284">
        <f>MCF!R96</f>
        <v>0.8</v>
      </c>
      <c r="R97" s="67">
        <f t="shared" si="19"/>
        <v>0</v>
      </c>
      <c r="S97" s="67">
        <f t="shared" si="21"/>
        <v>0</v>
      </c>
      <c r="T97" s="67">
        <f t="shared" si="22"/>
        <v>0</v>
      </c>
      <c r="U97" s="67">
        <f t="shared" si="23"/>
        <v>0.16825946110346121</v>
      </c>
      <c r="V97" s="67">
        <f t="shared" si="24"/>
        <v>1.2200187503426545E-2</v>
      </c>
      <c r="W97" s="100">
        <f t="shared" si="25"/>
        <v>8.1334583356176965E-3</v>
      </c>
    </row>
    <row r="98" spans="2:23">
      <c r="B98" s="96">
        <f>Amnt_Deposited!B93</f>
        <v>2079</v>
      </c>
      <c r="C98" s="99">
        <f>Amnt_Deposited!D93</f>
        <v>0</v>
      </c>
      <c r="D98" s="418">
        <f>Dry_Matter_Content!D85</f>
        <v>0.44</v>
      </c>
      <c r="E98" s="284">
        <f>MCF!R97</f>
        <v>0.8</v>
      </c>
      <c r="F98" s="67">
        <f t="shared" si="14"/>
        <v>0</v>
      </c>
      <c r="G98" s="67">
        <f t="shared" si="15"/>
        <v>0</v>
      </c>
      <c r="H98" s="67">
        <f t="shared" si="16"/>
        <v>0</v>
      </c>
      <c r="I98" s="67">
        <f t="shared" si="17"/>
        <v>7.5931895530009216E-2</v>
      </c>
      <c r="J98" s="67">
        <f t="shared" si="18"/>
        <v>5.5056836440661346E-3</v>
      </c>
      <c r="K98" s="100">
        <f t="shared" si="20"/>
        <v>3.6704557627107561E-3</v>
      </c>
      <c r="O98" s="96">
        <f>Amnt_Deposited!B93</f>
        <v>2079</v>
      </c>
      <c r="P98" s="99">
        <f>Amnt_Deposited!D93</f>
        <v>0</v>
      </c>
      <c r="Q98" s="284">
        <f>MCF!R97</f>
        <v>0.8</v>
      </c>
      <c r="R98" s="67">
        <f t="shared" si="19"/>
        <v>0</v>
      </c>
      <c r="S98" s="67">
        <f t="shared" si="21"/>
        <v>0</v>
      </c>
      <c r="T98" s="67">
        <f t="shared" si="22"/>
        <v>0</v>
      </c>
      <c r="U98" s="67">
        <f t="shared" si="23"/>
        <v>0.15688408167357251</v>
      </c>
      <c r="V98" s="67">
        <f t="shared" si="24"/>
        <v>1.137537942988869E-2</v>
      </c>
      <c r="W98" s="100">
        <f t="shared" si="25"/>
        <v>7.5835862865924596E-3</v>
      </c>
    </row>
    <row r="99" spans="2:23" ht="13.5" thickBot="1">
      <c r="B99" s="97">
        <f>Amnt_Deposited!B94</f>
        <v>2080</v>
      </c>
      <c r="C99" s="101">
        <f>Amnt_Deposited!D94</f>
        <v>0</v>
      </c>
      <c r="D99" s="419">
        <f>Dry_Matter_Content!D86</f>
        <v>0.44</v>
      </c>
      <c r="E99" s="285">
        <f>MCF!R98</f>
        <v>0.8</v>
      </c>
      <c r="F99" s="68">
        <f t="shared" si="14"/>
        <v>0</v>
      </c>
      <c r="G99" s="68">
        <f t="shared" si="15"/>
        <v>0</v>
      </c>
      <c r="H99" s="68">
        <f t="shared" si="16"/>
        <v>0</v>
      </c>
      <c r="I99" s="68">
        <f t="shared" si="17"/>
        <v>7.0798430125924697E-2</v>
      </c>
      <c r="J99" s="68">
        <f t="shared" si="18"/>
        <v>5.1334654040845248E-3</v>
      </c>
      <c r="K99" s="102">
        <f t="shared" si="20"/>
        <v>3.4223102693896829E-3</v>
      </c>
      <c r="O99" s="97">
        <f>Amnt_Deposited!B94</f>
        <v>2080</v>
      </c>
      <c r="P99" s="101">
        <f>Amnt_Deposited!D94</f>
        <v>0</v>
      </c>
      <c r="Q99" s="285">
        <f>MCF!R98</f>
        <v>0.8</v>
      </c>
      <c r="R99" s="68">
        <f t="shared" si="19"/>
        <v>0</v>
      </c>
      <c r="S99" s="68">
        <f>R99*$W$12</f>
        <v>0</v>
      </c>
      <c r="T99" s="68">
        <f>R99*(1-$W$12)</f>
        <v>0</v>
      </c>
      <c r="U99" s="68">
        <f>S99+U98*$W$10</f>
        <v>0.14627774819405906</v>
      </c>
      <c r="V99" s="68">
        <f>U98*(1-$W$10)+T99</f>
        <v>1.0606333479513463E-2</v>
      </c>
      <c r="W99" s="102">
        <f t="shared" si="25"/>
        <v>7.0708889863423082E-3</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1.1730902515199999</v>
      </c>
      <c r="D19" s="416">
        <f>Dry_Matter_Content!E6</f>
        <v>0.44</v>
      </c>
      <c r="E19" s="283">
        <f>MCF!R18</f>
        <v>0.8</v>
      </c>
      <c r="F19" s="130">
        <f t="shared" ref="F19:F82" si="0">C19*D19*$K$6*DOCF*E19</f>
        <v>0.12387833056051199</v>
      </c>
      <c r="G19" s="65">
        <f t="shared" ref="G19:G82" si="1">F19*$K$12</f>
        <v>0.12387833056051199</v>
      </c>
      <c r="H19" s="65">
        <f t="shared" ref="H19:H82" si="2">F19*(1-$K$12)</f>
        <v>0</v>
      </c>
      <c r="I19" s="65">
        <f t="shared" ref="I19:I82" si="3">G19+I18*$K$10</f>
        <v>0.12387833056051199</v>
      </c>
      <c r="J19" s="65">
        <f t="shared" ref="J19:J82" si="4">I18*(1-$K$10)+H19</f>
        <v>0</v>
      </c>
      <c r="K19" s="66">
        <f>J19*CH4_fraction*conv</f>
        <v>0</v>
      </c>
      <c r="O19" s="95">
        <f>Amnt_Deposited!B14</f>
        <v>2000</v>
      </c>
      <c r="P19" s="98">
        <f>Amnt_Deposited!E14</f>
        <v>0</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1.2073080345480001</v>
      </c>
      <c r="D20" s="418">
        <f>Dry_Matter_Content!E7</f>
        <v>0.44</v>
      </c>
      <c r="E20" s="284">
        <f>MCF!R19</f>
        <v>0.8</v>
      </c>
      <c r="F20" s="67">
        <f t="shared" si="0"/>
        <v>0.12749172844826881</v>
      </c>
      <c r="G20" s="67">
        <f t="shared" si="1"/>
        <v>0.12749172844826881</v>
      </c>
      <c r="H20" s="67">
        <f t="shared" si="2"/>
        <v>0</v>
      </c>
      <c r="I20" s="67">
        <f t="shared" si="3"/>
        <v>0.23200351748086934</v>
      </c>
      <c r="J20" s="67">
        <f t="shared" si="4"/>
        <v>1.9366541527911448E-2</v>
      </c>
      <c r="K20" s="100">
        <f>J20*CH4_fraction*conv</f>
        <v>1.2911027685274298E-2</v>
      </c>
      <c r="M20" s="393"/>
      <c r="O20" s="96">
        <f>Amnt_Deposited!B15</f>
        <v>2001</v>
      </c>
      <c r="P20" s="99">
        <f>Amnt_Deposited!E15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1.2610402120799999</v>
      </c>
      <c r="D21" s="418">
        <f>Dry_Matter_Content!E8</f>
        <v>0.44</v>
      </c>
      <c r="E21" s="284">
        <f>MCF!R20</f>
        <v>0.8</v>
      </c>
      <c r="F21" s="67">
        <f t="shared" si="0"/>
        <v>0.13316584639564799</v>
      </c>
      <c r="G21" s="67">
        <f t="shared" si="1"/>
        <v>0.13316584639564799</v>
      </c>
      <c r="H21" s="67">
        <f t="shared" si="2"/>
        <v>0</v>
      </c>
      <c r="I21" s="67">
        <f t="shared" si="3"/>
        <v>0.32889905142086151</v>
      </c>
      <c r="J21" s="67">
        <f t="shared" si="4"/>
        <v>3.6270312455655804E-2</v>
      </c>
      <c r="K21" s="100">
        <f t="shared" ref="K21:K84" si="6">J21*CH4_fraction*conv</f>
        <v>2.4180208303770535E-2</v>
      </c>
      <c r="O21" s="96">
        <f>Amnt_Deposited!B16</f>
        <v>2002</v>
      </c>
      <c r="P21" s="99">
        <f>Amnt_Deposited!E16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1.3005540777239999</v>
      </c>
      <c r="D22" s="418">
        <f>Dry_Matter_Content!E9</f>
        <v>0.44</v>
      </c>
      <c r="E22" s="284">
        <f>MCF!R21</f>
        <v>0.8</v>
      </c>
      <c r="F22" s="67">
        <f t="shared" si="0"/>
        <v>0.1373385106076544</v>
      </c>
      <c r="G22" s="67">
        <f t="shared" si="1"/>
        <v>0.1373385106076544</v>
      </c>
      <c r="H22" s="67">
        <f t="shared" si="2"/>
        <v>0</v>
      </c>
      <c r="I22" s="67">
        <f t="shared" si="3"/>
        <v>0.41481906850336009</v>
      </c>
      <c r="J22" s="67">
        <f t="shared" si="4"/>
        <v>5.141849352515581E-2</v>
      </c>
      <c r="K22" s="100">
        <f t="shared" si="6"/>
        <v>3.4278995683437202E-2</v>
      </c>
      <c r="N22" s="258"/>
      <c r="O22" s="96">
        <f>Amnt_Deposited!B17</f>
        <v>2003</v>
      </c>
      <c r="P22" s="99">
        <f>Amnt_Deposited!E17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1.3385013843960003</v>
      </c>
      <c r="D23" s="418">
        <f>Dry_Matter_Content!E10</f>
        <v>0.44</v>
      </c>
      <c r="E23" s="284">
        <f>MCF!R22</f>
        <v>0.8</v>
      </c>
      <c r="F23" s="67">
        <f t="shared" si="0"/>
        <v>0.14134574619221765</v>
      </c>
      <c r="G23" s="67">
        <f t="shared" si="1"/>
        <v>0.14134574619221765</v>
      </c>
      <c r="H23" s="67">
        <f t="shared" si="2"/>
        <v>0</v>
      </c>
      <c r="I23" s="67">
        <f t="shared" si="3"/>
        <v>0.49131399954178767</v>
      </c>
      <c r="J23" s="67">
        <f t="shared" si="4"/>
        <v>6.485081515379007E-2</v>
      </c>
      <c r="K23" s="100">
        <f t="shared" si="6"/>
        <v>4.323387676919338E-2</v>
      </c>
      <c r="N23" s="258"/>
      <c r="O23" s="96">
        <f>Amnt_Deposited!B18</f>
        <v>2004</v>
      </c>
      <c r="P23" s="99">
        <f>Amnt_Deposited!E18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1.4063246405999998</v>
      </c>
      <c r="D24" s="418">
        <f>Dry_Matter_Content!E11</f>
        <v>0.44</v>
      </c>
      <c r="E24" s="284">
        <f>MCF!R23</f>
        <v>0.8</v>
      </c>
      <c r="F24" s="67">
        <f t="shared" si="0"/>
        <v>0.14850788204735996</v>
      </c>
      <c r="G24" s="67">
        <f t="shared" si="1"/>
        <v>0.14850788204735996</v>
      </c>
      <c r="H24" s="67">
        <f t="shared" si="2"/>
        <v>0</v>
      </c>
      <c r="I24" s="67">
        <f t="shared" si="3"/>
        <v>0.56301221736201801</v>
      </c>
      <c r="J24" s="67">
        <f t="shared" si="4"/>
        <v>7.6809664227129634E-2</v>
      </c>
      <c r="K24" s="100">
        <f t="shared" si="6"/>
        <v>5.1206442818086423E-2</v>
      </c>
      <c r="N24" s="258"/>
      <c r="O24" s="96">
        <f>Amnt_Deposited!B19</f>
        <v>2005</v>
      </c>
      <c r="P24" s="99">
        <f>Amnt_Deposited!E19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1.4453613816840001</v>
      </c>
      <c r="D25" s="418">
        <f>Dry_Matter_Content!E12</f>
        <v>0.44</v>
      </c>
      <c r="E25" s="284">
        <f>MCF!R24</f>
        <v>0.8</v>
      </c>
      <c r="F25" s="67">
        <f t="shared" si="0"/>
        <v>0.15263016190583042</v>
      </c>
      <c r="G25" s="67">
        <f t="shared" si="1"/>
        <v>0.15263016190583042</v>
      </c>
      <c r="H25" s="67">
        <f t="shared" si="2"/>
        <v>0</v>
      </c>
      <c r="I25" s="67">
        <f t="shared" si="3"/>
        <v>0.62762376100808071</v>
      </c>
      <c r="J25" s="67">
        <f t="shared" si="4"/>
        <v>8.801861825976777E-2</v>
      </c>
      <c r="K25" s="100">
        <f t="shared" si="6"/>
        <v>5.8679078839845175E-2</v>
      </c>
      <c r="N25" s="258"/>
      <c r="O25" s="96">
        <f>Amnt_Deposited!B20</f>
        <v>2006</v>
      </c>
      <c r="P25" s="99">
        <f>Amnt_Deposited!E20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1.484859343176</v>
      </c>
      <c r="D26" s="418">
        <f>Dry_Matter_Content!E13</f>
        <v>0.44</v>
      </c>
      <c r="E26" s="284">
        <f>MCF!R25</f>
        <v>0.8</v>
      </c>
      <c r="F26" s="67">
        <f t="shared" si="0"/>
        <v>0.1568011466393856</v>
      </c>
      <c r="G26" s="67">
        <f t="shared" si="1"/>
        <v>0.1568011466393856</v>
      </c>
      <c r="H26" s="67">
        <f t="shared" si="2"/>
        <v>0</v>
      </c>
      <c r="I26" s="67">
        <f t="shared" si="3"/>
        <v>0.68630523186180059</v>
      </c>
      <c r="J26" s="67">
        <f t="shared" si="4"/>
        <v>9.8119675785665744E-2</v>
      </c>
      <c r="K26" s="100">
        <f t="shared" si="6"/>
        <v>6.541311719044382E-2</v>
      </c>
      <c r="N26" s="258"/>
      <c r="O26" s="96">
        <f>Amnt_Deposited!B21</f>
        <v>2007</v>
      </c>
      <c r="P26" s="99">
        <f>Amnt_Deposited!E21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1.524635627328</v>
      </c>
      <c r="D27" s="418">
        <f>Dry_Matter_Content!E14</f>
        <v>0.44</v>
      </c>
      <c r="E27" s="284">
        <f>MCF!R26</f>
        <v>0.8</v>
      </c>
      <c r="F27" s="67">
        <f t="shared" si="0"/>
        <v>0.16100152224583678</v>
      </c>
      <c r="G27" s="67">
        <f t="shared" si="1"/>
        <v>0.16100152224583678</v>
      </c>
      <c r="H27" s="67">
        <f t="shared" si="2"/>
        <v>0</v>
      </c>
      <c r="I27" s="67">
        <f t="shared" si="3"/>
        <v>0.74001309981366137</v>
      </c>
      <c r="J27" s="67">
        <f t="shared" si="4"/>
        <v>0.107293654293976</v>
      </c>
      <c r="K27" s="100">
        <f t="shared" si="6"/>
        <v>7.1529102862650656E-2</v>
      </c>
      <c r="N27" s="258"/>
      <c r="O27" s="96">
        <f>Amnt_Deposited!B22</f>
        <v>2008</v>
      </c>
      <c r="P27" s="99">
        <f>Amnt_Deposited!E22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1.5644755280880001</v>
      </c>
      <c r="D28" s="418">
        <f>Dry_Matter_Content!E15</f>
        <v>0.44</v>
      </c>
      <c r="E28" s="284">
        <f>MCF!R27</f>
        <v>0.8</v>
      </c>
      <c r="F28" s="67">
        <f t="shared" si="0"/>
        <v>0.1652086157660928</v>
      </c>
      <c r="G28" s="67">
        <f t="shared" si="1"/>
        <v>0.1652086157660928</v>
      </c>
      <c r="H28" s="67">
        <f t="shared" si="2"/>
        <v>0</v>
      </c>
      <c r="I28" s="67">
        <f t="shared" si="3"/>
        <v>0.78953163189930686</v>
      </c>
      <c r="J28" s="67">
        <f t="shared" si="4"/>
        <v>0.11569008368044736</v>
      </c>
      <c r="K28" s="100">
        <f t="shared" si="6"/>
        <v>7.7126722453631572E-2</v>
      </c>
      <c r="N28" s="258"/>
      <c r="O28" s="96">
        <f>Amnt_Deposited!B23</f>
        <v>2009</v>
      </c>
      <c r="P28" s="99">
        <f>Amnt_Deposited!E23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2.032844852412</v>
      </c>
      <c r="D29" s="418">
        <f>Dry_Matter_Content!E16</f>
        <v>0.44</v>
      </c>
      <c r="E29" s="284">
        <f>MCF!R28</f>
        <v>0.8</v>
      </c>
      <c r="F29" s="67">
        <f t="shared" si="0"/>
        <v>0.21466841641470721</v>
      </c>
      <c r="G29" s="67">
        <f t="shared" si="1"/>
        <v>0.21466841641470721</v>
      </c>
      <c r="H29" s="67">
        <f t="shared" si="2"/>
        <v>0</v>
      </c>
      <c r="I29" s="67">
        <f t="shared" si="3"/>
        <v>0.88076847583807949</v>
      </c>
      <c r="J29" s="67">
        <f t="shared" si="4"/>
        <v>0.12343157247593461</v>
      </c>
      <c r="K29" s="100">
        <f t="shared" si="6"/>
        <v>8.22877149839564E-2</v>
      </c>
      <c r="O29" s="96">
        <f>Amnt_Deposited!B24</f>
        <v>2010</v>
      </c>
      <c r="P29" s="99">
        <f>Amnt_Deposited!E24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1.9473549750000001</v>
      </c>
      <c r="D30" s="418">
        <f>Dry_Matter_Content!E17</f>
        <v>0.44</v>
      </c>
      <c r="E30" s="284">
        <f>MCF!R29</f>
        <v>0.8</v>
      </c>
      <c r="F30" s="67">
        <f t="shared" si="0"/>
        <v>0.20564068536000002</v>
      </c>
      <c r="G30" s="67">
        <f t="shared" si="1"/>
        <v>0.20564068536000002</v>
      </c>
      <c r="H30" s="67">
        <f t="shared" si="2"/>
        <v>0</v>
      </c>
      <c r="I30" s="67">
        <f t="shared" si="3"/>
        <v>0.9487140599918098</v>
      </c>
      <c r="J30" s="67">
        <f t="shared" si="4"/>
        <v>0.13769510120626974</v>
      </c>
      <c r="K30" s="100">
        <f t="shared" si="6"/>
        <v>9.1796734137513158E-2</v>
      </c>
      <c r="O30" s="96">
        <f>Amnt_Deposited!B25</f>
        <v>2011</v>
      </c>
      <c r="P30" s="99">
        <f>Amnt_Deposited!E25</f>
        <v>0</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2.0356880810400004</v>
      </c>
      <c r="D31" s="418">
        <f>Dry_Matter_Content!E18</f>
        <v>0.44</v>
      </c>
      <c r="E31" s="284">
        <f>MCF!R30</f>
        <v>0.8</v>
      </c>
      <c r="F31" s="67">
        <f t="shared" si="0"/>
        <v>0.21496866135782403</v>
      </c>
      <c r="G31" s="67">
        <f t="shared" si="1"/>
        <v>0.21496866135782403</v>
      </c>
      <c r="H31" s="67">
        <f t="shared" si="2"/>
        <v>0</v>
      </c>
      <c r="I31" s="67">
        <f t="shared" si="3"/>
        <v>1.0153653347832248</v>
      </c>
      <c r="J31" s="67">
        <f t="shared" si="4"/>
        <v>0.14831738656640903</v>
      </c>
      <c r="K31" s="100">
        <f t="shared" si="6"/>
        <v>9.8878257710939346E-2</v>
      </c>
      <c r="O31" s="96">
        <f>Amnt_Deposited!B26</f>
        <v>2012</v>
      </c>
      <c r="P31" s="99">
        <f>Amnt_Deposited!E26</f>
        <v>0</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2.1269345385600005</v>
      </c>
      <c r="D32" s="418">
        <f>Dry_Matter_Content!E19</f>
        <v>0.44</v>
      </c>
      <c r="E32" s="284">
        <f>MCF!R31</f>
        <v>0.8</v>
      </c>
      <c r="F32" s="67">
        <f t="shared" si="0"/>
        <v>0.22460428727193604</v>
      </c>
      <c r="G32" s="67">
        <f t="shared" si="1"/>
        <v>0.22460428727193604</v>
      </c>
      <c r="H32" s="67">
        <f t="shared" si="2"/>
        <v>0</v>
      </c>
      <c r="I32" s="67">
        <f t="shared" si="3"/>
        <v>1.081232296220151</v>
      </c>
      <c r="J32" s="67">
        <f t="shared" si="4"/>
        <v>0.15873732583500971</v>
      </c>
      <c r="K32" s="100">
        <f t="shared" si="6"/>
        <v>0.10582488389000647</v>
      </c>
      <c r="O32" s="96">
        <f>Amnt_Deposited!B27</f>
        <v>2013</v>
      </c>
      <c r="P32" s="99">
        <f>Amnt_Deposited!E27</f>
        <v>0</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2.2191641618400002</v>
      </c>
      <c r="D33" s="418">
        <f>Dry_Matter_Content!E20</f>
        <v>0.44</v>
      </c>
      <c r="E33" s="284">
        <f>MCF!R32</f>
        <v>0.8</v>
      </c>
      <c r="F33" s="67">
        <f t="shared" si="0"/>
        <v>0.23434373549030402</v>
      </c>
      <c r="G33" s="67">
        <f t="shared" si="1"/>
        <v>0.23434373549030402</v>
      </c>
      <c r="H33" s="67">
        <f t="shared" si="2"/>
        <v>0</v>
      </c>
      <c r="I33" s="67">
        <f t="shared" si="3"/>
        <v>1.1465413823789645</v>
      </c>
      <c r="J33" s="67">
        <f t="shared" si="4"/>
        <v>0.16903464933149048</v>
      </c>
      <c r="K33" s="100">
        <f t="shared" si="6"/>
        <v>0.11268976622099365</v>
      </c>
      <c r="O33" s="96">
        <f>Amnt_Deposited!B28</f>
        <v>2014</v>
      </c>
      <c r="P33" s="99">
        <f>Amnt_Deposited!E28</f>
        <v>0</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2.3141625533999997</v>
      </c>
      <c r="D34" s="418">
        <f>Dry_Matter_Content!E21</f>
        <v>0.44</v>
      </c>
      <c r="E34" s="284">
        <f>MCF!R33</f>
        <v>0.8</v>
      </c>
      <c r="F34" s="67">
        <f t="shared" si="0"/>
        <v>0.24437556563903995</v>
      </c>
      <c r="G34" s="67">
        <f t="shared" si="1"/>
        <v>0.24437556563903995</v>
      </c>
      <c r="H34" s="67">
        <f t="shared" si="2"/>
        <v>0</v>
      </c>
      <c r="I34" s="67">
        <f t="shared" si="3"/>
        <v>1.2116721907239532</v>
      </c>
      <c r="J34" s="67">
        <f t="shared" si="4"/>
        <v>0.17924475729405118</v>
      </c>
      <c r="K34" s="100">
        <f t="shared" si="6"/>
        <v>0.11949650486270078</v>
      </c>
      <c r="O34" s="96">
        <f>Amnt_Deposited!B29</f>
        <v>2015</v>
      </c>
      <c r="P34" s="99">
        <f>Amnt_Deposited!E29</f>
        <v>0</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2.4115827135600001</v>
      </c>
      <c r="D35" s="418">
        <f>Dry_Matter_Content!E22</f>
        <v>0.44</v>
      </c>
      <c r="E35" s="284">
        <f>MCF!R34</f>
        <v>0.8</v>
      </c>
      <c r="F35" s="67">
        <f t="shared" si="0"/>
        <v>0.25466313455193601</v>
      </c>
      <c r="G35" s="67">
        <f t="shared" si="1"/>
        <v>0.25466313455193601</v>
      </c>
      <c r="H35" s="67">
        <f t="shared" si="2"/>
        <v>0</v>
      </c>
      <c r="I35" s="67">
        <f t="shared" si="3"/>
        <v>1.2769083311139986</v>
      </c>
      <c r="J35" s="67">
        <f t="shared" si="4"/>
        <v>0.18942699416189077</v>
      </c>
      <c r="K35" s="100">
        <f t="shared" si="6"/>
        <v>0.12628466277459383</v>
      </c>
      <c r="O35" s="96">
        <f>Amnt_Deposited!B30</f>
        <v>2016</v>
      </c>
      <c r="P35" s="99">
        <f>Amnt_Deposited!E30</f>
        <v>0</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2.3650197026749922</v>
      </c>
      <c r="D36" s="418">
        <f>Dry_Matter_Content!E23</f>
        <v>0.44</v>
      </c>
      <c r="E36" s="284">
        <f>MCF!R35</f>
        <v>0.8</v>
      </c>
      <c r="F36" s="67">
        <f t="shared" si="0"/>
        <v>0.24974608060247916</v>
      </c>
      <c r="G36" s="67">
        <f t="shared" si="1"/>
        <v>0.24974608060247916</v>
      </c>
      <c r="H36" s="67">
        <f t="shared" si="2"/>
        <v>0</v>
      </c>
      <c r="I36" s="67">
        <f t="shared" si="3"/>
        <v>1.3270287135821652</v>
      </c>
      <c r="J36" s="67">
        <f t="shared" si="4"/>
        <v>0.19962569813431258</v>
      </c>
      <c r="K36" s="100">
        <f t="shared" si="6"/>
        <v>0.13308379875620838</v>
      </c>
      <c r="O36" s="96">
        <f>Amnt_Deposited!B31</f>
        <v>2017</v>
      </c>
      <c r="P36" s="99">
        <f>Amnt_Deposited!E31</f>
        <v>0</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2.3948259021780989</v>
      </c>
      <c r="D37" s="418">
        <f>Dry_Matter_Content!E24</f>
        <v>0.44</v>
      </c>
      <c r="E37" s="284">
        <f>MCF!R36</f>
        <v>0.8</v>
      </c>
      <c r="F37" s="67">
        <f t="shared" si="0"/>
        <v>0.25289361527000725</v>
      </c>
      <c r="G37" s="67">
        <f t="shared" si="1"/>
        <v>0.25289361527000725</v>
      </c>
      <c r="H37" s="67">
        <f t="shared" si="2"/>
        <v>0</v>
      </c>
      <c r="I37" s="67">
        <f t="shared" si="3"/>
        <v>1.3724610515324396</v>
      </c>
      <c r="J37" s="67">
        <f t="shared" si="4"/>
        <v>0.2074612773197328</v>
      </c>
      <c r="K37" s="100">
        <f t="shared" si="6"/>
        <v>0.13830751821315518</v>
      </c>
      <c r="O37" s="96">
        <f>Amnt_Deposited!B32</f>
        <v>2018</v>
      </c>
      <c r="P37" s="99">
        <f>Amnt_Deposited!E32</f>
        <v>0</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2.4218736848244746</v>
      </c>
      <c r="D38" s="418">
        <f>Dry_Matter_Content!E25</f>
        <v>0.44</v>
      </c>
      <c r="E38" s="284">
        <f>MCF!R37</f>
        <v>0.8</v>
      </c>
      <c r="F38" s="67">
        <f t="shared" si="0"/>
        <v>0.25574986111746451</v>
      </c>
      <c r="G38" s="67">
        <f t="shared" si="1"/>
        <v>0.25574986111746451</v>
      </c>
      <c r="H38" s="67">
        <f t="shared" si="2"/>
        <v>0</v>
      </c>
      <c r="I38" s="67">
        <f t="shared" si="3"/>
        <v>1.41364696244426</v>
      </c>
      <c r="J38" s="67">
        <f t="shared" si="4"/>
        <v>0.21456395020564401</v>
      </c>
      <c r="K38" s="100">
        <f t="shared" si="6"/>
        <v>0.14304263347042934</v>
      </c>
      <c r="O38" s="96">
        <f>Amnt_Deposited!B33</f>
        <v>2019</v>
      </c>
      <c r="P38" s="99">
        <f>Amnt_Deposited!E33</f>
        <v>0</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2.4462774678328536</v>
      </c>
      <c r="D39" s="418">
        <f>Dry_Matter_Content!E26</f>
        <v>0.44</v>
      </c>
      <c r="E39" s="284">
        <f>MCF!R38</f>
        <v>0.8</v>
      </c>
      <c r="F39" s="67">
        <f t="shared" si="0"/>
        <v>0.25832690060314933</v>
      </c>
      <c r="G39" s="67">
        <f t="shared" si="1"/>
        <v>0.25832690060314933</v>
      </c>
      <c r="H39" s="67">
        <f t="shared" si="2"/>
        <v>0</v>
      </c>
      <c r="I39" s="67">
        <f t="shared" si="3"/>
        <v>1.4509711059057211</v>
      </c>
      <c r="J39" s="67">
        <f t="shared" si="4"/>
        <v>0.22100275714168846</v>
      </c>
      <c r="K39" s="100">
        <f t="shared" si="6"/>
        <v>0.14733517142779229</v>
      </c>
      <c r="O39" s="96">
        <f>Amnt_Deposited!B34</f>
        <v>2020</v>
      </c>
      <c r="P39" s="99">
        <f>Amnt_Deposited!E34</f>
        <v>0</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2.4681477846400011</v>
      </c>
      <c r="D40" s="418">
        <f>Dry_Matter_Content!E27</f>
        <v>0.44</v>
      </c>
      <c r="E40" s="284">
        <f>MCF!R39</f>
        <v>0.8</v>
      </c>
      <c r="F40" s="67">
        <f t="shared" si="0"/>
        <v>0.26063640605798416</v>
      </c>
      <c r="G40" s="67">
        <f t="shared" si="1"/>
        <v>0.26063640605798416</v>
      </c>
      <c r="H40" s="67">
        <f t="shared" si="2"/>
        <v>0</v>
      </c>
      <c r="I40" s="67">
        <f t="shared" si="3"/>
        <v>1.4847696780085864</v>
      </c>
      <c r="J40" s="67">
        <f t="shared" si="4"/>
        <v>0.22683783395511886</v>
      </c>
      <c r="K40" s="100">
        <f t="shared" si="6"/>
        <v>0.1512252226367459</v>
      </c>
      <c r="O40" s="96">
        <f>Amnt_Deposited!B35</f>
        <v>2021</v>
      </c>
      <c r="P40" s="99">
        <f>Amnt_Deposited!E35</f>
        <v>0</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2.4875914049582497</v>
      </c>
      <c r="D41" s="418">
        <f>Dry_Matter_Content!E28</f>
        <v>0.44</v>
      </c>
      <c r="E41" s="284">
        <f>MCF!R40</f>
        <v>0.8</v>
      </c>
      <c r="F41" s="67">
        <f t="shared" si="0"/>
        <v>0.26268965236359121</v>
      </c>
      <c r="G41" s="67">
        <f t="shared" si="1"/>
        <v>0.26268965236359121</v>
      </c>
      <c r="H41" s="67">
        <f t="shared" si="2"/>
        <v>0</v>
      </c>
      <c r="I41" s="67">
        <f t="shared" si="3"/>
        <v>1.5153375904485769</v>
      </c>
      <c r="J41" s="67">
        <f t="shared" si="4"/>
        <v>0.23212173992360066</v>
      </c>
      <c r="K41" s="100">
        <f t="shared" si="6"/>
        <v>0.15474782661573377</v>
      </c>
      <c r="O41" s="96">
        <f>Amnt_Deposited!B36</f>
        <v>2022</v>
      </c>
      <c r="P41" s="99">
        <f>Amnt_Deposited!E36</f>
        <v>0</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2.5047114513182178</v>
      </c>
      <c r="D42" s="418">
        <f>Dry_Matter_Content!E29</f>
        <v>0.44</v>
      </c>
      <c r="E42" s="284">
        <f>MCF!R41</f>
        <v>0.8</v>
      </c>
      <c r="F42" s="67">
        <f t="shared" si="0"/>
        <v>0.26449752925920383</v>
      </c>
      <c r="G42" s="67">
        <f t="shared" si="1"/>
        <v>0.26449752925920383</v>
      </c>
      <c r="H42" s="67">
        <f t="shared" si="2"/>
        <v>0</v>
      </c>
      <c r="I42" s="67">
        <f t="shared" si="3"/>
        <v>1.5429345395866083</v>
      </c>
      <c r="J42" s="67">
        <f t="shared" si="4"/>
        <v>0.23690058012117227</v>
      </c>
      <c r="K42" s="100">
        <f t="shared" si="6"/>
        <v>0.15793372008078149</v>
      </c>
      <c r="O42" s="96">
        <f>Amnt_Deposited!B37</f>
        <v>2023</v>
      </c>
      <c r="P42" s="99">
        <f>Amnt_Deposited!E37</f>
        <v>0</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2.5196075121960266</v>
      </c>
      <c r="D43" s="418">
        <f>Dry_Matter_Content!E30</f>
        <v>0.44</v>
      </c>
      <c r="E43" s="284">
        <f>MCF!R42</f>
        <v>0.8</v>
      </c>
      <c r="F43" s="67">
        <f t="shared" si="0"/>
        <v>0.26607055328790036</v>
      </c>
      <c r="G43" s="67">
        <f t="shared" si="1"/>
        <v>0.26607055328790036</v>
      </c>
      <c r="H43" s="67">
        <f t="shared" si="2"/>
        <v>0</v>
      </c>
      <c r="I43" s="67">
        <f t="shared" si="3"/>
        <v>1.5677901386484621</v>
      </c>
      <c r="J43" s="67">
        <f t="shared" si="4"/>
        <v>0.24121495422604669</v>
      </c>
      <c r="K43" s="100">
        <f t="shared" si="6"/>
        <v>0.16080996948403112</v>
      </c>
      <c r="O43" s="96">
        <f>Amnt_Deposited!B38</f>
        <v>2024</v>
      </c>
      <c r="P43" s="99">
        <f>Amnt_Deposited!E38</f>
        <v>0</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2.5323757518215677</v>
      </c>
      <c r="D44" s="418">
        <f>Dry_Matter_Content!E31</f>
        <v>0.44</v>
      </c>
      <c r="E44" s="284">
        <f>MCF!R43</f>
        <v>0.8</v>
      </c>
      <c r="F44" s="67">
        <f t="shared" si="0"/>
        <v>0.26741887939235759</v>
      </c>
      <c r="G44" s="67">
        <f t="shared" si="1"/>
        <v>0.26741887939235759</v>
      </c>
      <c r="H44" s="67">
        <f t="shared" si="2"/>
        <v>0</v>
      </c>
      <c r="I44" s="67">
        <f t="shared" si="3"/>
        <v>1.5901082591768312</v>
      </c>
      <c r="J44" s="67">
        <f t="shared" si="4"/>
        <v>0.24510075886398833</v>
      </c>
      <c r="K44" s="100">
        <f t="shared" si="6"/>
        <v>0.16340050590932553</v>
      </c>
      <c r="O44" s="96">
        <f>Amnt_Deposited!B39</f>
        <v>2025</v>
      </c>
      <c r="P44" s="99">
        <f>Amnt_Deposited!E39</f>
        <v>0</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2.5431090167617239</v>
      </c>
      <c r="D45" s="418">
        <f>Dry_Matter_Content!E32</f>
        <v>0.44</v>
      </c>
      <c r="E45" s="284">
        <f>MCF!R44</f>
        <v>0.8</v>
      </c>
      <c r="F45" s="67">
        <f t="shared" si="0"/>
        <v>0.26855231217003805</v>
      </c>
      <c r="G45" s="67">
        <f t="shared" si="1"/>
        <v>0.26855231217003805</v>
      </c>
      <c r="H45" s="67">
        <f t="shared" si="2"/>
        <v>0</v>
      </c>
      <c r="I45" s="67">
        <f t="shared" si="3"/>
        <v>1.6100707050168541</v>
      </c>
      <c r="J45" s="67">
        <f t="shared" si="4"/>
        <v>0.24858986633001492</v>
      </c>
      <c r="K45" s="100">
        <f t="shared" si="6"/>
        <v>0.16572657755334327</v>
      </c>
      <c r="O45" s="96">
        <f>Amnt_Deposited!B40</f>
        <v>2026</v>
      </c>
      <c r="P45" s="99">
        <f>Amnt_Deposited!E40</f>
        <v>0</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2.5518969393698674</v>
      </c>
      <c r="D46" s="418">
        <f>Dry_Matter_Content!E33</f>
        <v>0.44</v>
      </c>
      <c r="E46" s="284">
        <f>MCF!R45</f>
        <v>0.8</v>
      </c>
      <c r="F46" s="67">
        <f t="shared" si="0"/>
        <v>0.26948031679745799</v>
      </c>
      <c r="G46" s="67">
        <f t="shared" si="1"/>
        <v>0.26948031679745799</v>
      </c>
      <c r="H46" s="67">
        <f t="shared" si="2"/>
        <v>0</v>
      </c>
      <c r="I46" s="67">
        <f t="shared" si="3"/>
        <v>1.6278403228527125</v>
      </c>
      <c r="J46" s="67">
        <f t="shared" si="4"/>
        <v>0.2517106989615997</v>
      </c>
      <c r="K46" s="100">
        <f t="shared" si="6"/>
        <v>0.16780713264106645</v>
      </c>
      <c r="O46" s="96">
        <f>Amnt_Deposited!B41</f>
        <v>2027</v>
      </c>
      <c r="P46" s="99">
        <f>Amnt_Deposited!E41</f>
        <v>0</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2.5588260381904084</v>
      </c>
      <c r="D47" s="418">
        <f>Dry_Matter_Content!E34</f>
        <v>0.44</v>
      </c>
      <c r="E47" s="284">
        <f>MCF!R46</f>
        <v>0.8</v>
      </c>
      <c r="F47" s="67">
        <f t="shared" si="0"/>
        <v>0.27021202963290708</v>
      </c>
      <c r="G47" s="67">
        <f t="shared" si="1"/>
        <v>0.27021202963290708</v>
      </c>
      <c r="H47" s="67">
        <f t="shared" si="2"/>
        <v>0</v>
      </c>
      <c r="I47" s="67">
        <f t="shared" si="3"/>
        <v>1.6435636370606388</v>
      </c>
      <c r="J47" s="67">
        <f t="shared" si="4"/>
        <v>0.25448871542498075</v>
      </c>
      <c r="K47" s="100">
        <f t="shared" si="6"/>
        <v>0.16965914361665382</v>
      </c>
      <c r="O47" s="96">
        <f>Amnt_Deposited!B42</f>
        <v>2028</v>
      </c>
      <c r="P47" s="99">
        <f>Amnt_Deposited!E42</f>
        <v>0</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2.5639798154047551</v>
      </c>
      <c r="D48" s="418">
        <f>Dry_Matter_Content!E35</f>
        <v>0.44</v>
      </c>
      <c r="E48" s="284">
        <f>MCF!R47</f>
        <v>0.8</v>
      </c>
      <c r="F48" s="67">
        <f t="shared" si="0"/>
        <v>0.27075626850674211</v>
      </c>
      <c r="G48" s="67">
        <f t="shared" si="1"/>
        <v>0.27075626850674211</v>
      </c>
      <c r="H48" s="67">
        <f t="shared" si="2"/>
        <v>0</v>
      </c>
      <c r="I48" s="67">
        <f t="shared" si="3"/>
        <v>1.6573730829319913</v>
      </c>
      <c r="J48" s="67">
        <f t="shared" si="4"/>
        <v>0.25694682263538959</v>
      </c>
      <c r="K48" s="100">
        <f t="shared" si="6"/>
        <v>0.1712978817569264</v>
      </c>
      <c r="O48" s="96">
        <f>Amnt_Deposited!B43</f>
        <v>2029</v>
      </c>
      <c r="P48" s="99">
        <f>Amnt_Deposited!E43</f>
        <v>0</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2.5675489200000001</v>
      </c>
      <c r="D49" s="418">
        <f>Dry_Matter_Content!E36</f>
        <v>0.44</v>
      </c>
      <c r="E49" s="284">
        <f>MCF!R48</f>
        <v>0.8</v>
      </c>
      <c r="F49" s="67">
        <f t="shared" si="0"/>
        <v>0.27113316595200004</v>
      </c>
      <c r="G49" s="67">
        <f t="shared" si="1"/>
        <v>0.27113316595200004</v>
      </c>
      <c r="H49" s="67">
        <f t="shared" si="2"/>
        <v>0</v>
      </c>
      <c r="I49" s="67">
        <f t="shared" si="3"/>
        <v>1.6694005239956013</v>
      </c>
      <c r="J49" s="67">
        <f t="shared" si="4"/>
        <v>0.25910572488838979</v>
      </c>
      <c r="K49" s="100">
        <f t="shared" si="6"/>
        <v>0.17273714992559319</v>
      </c>
      <c r="O49" s="96">
        <f>Amnt_Deposited!B44</f>
        <v>2030</v>
      </c>
      <c r="P49" s="99">
        <f>Amnt_Deposited!E44</f>
        <v>0</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0.8</v>
      </c>
      <c r="F50" s="67">
        <f t="shared" si="0"/>
        <v>0</v>
      </c>
      <c r="G50" s="67">
        <f t="shared" si="1"/>
        <v>0</v>
      </c>
      <c r="H50" s="67">
        <f t="shared" si="2"/>
        <v>0</v>
      </c>
      <c r="I50" s="67">
        <f t="shared" si="3"/>
        <v>1.4084144869026558</v>
      </c>
      <c r="J50" s="67">
        <f t="shared" si="4"/>
        <v>0.26098603709294549</v>
      </c>
      <c r="K50" s="100">
        <f t="shared" si="6"/>
        <v>0.17399069139529699</v>
      </c>
      <c r="O50" s="96">
        <f>Amnt_Deposited!B45</f>
        <v>2031</v>
      </c>
      <c r="P50" s="99">
        <f>Amnt_Deposited!E45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0.8</v>
      </c>
      <c r="F51" s="67">
        <f t="shared" si="0"/>
        <v>0</v>
      </c>
      <c r="G51" s="67">
        <f t="shared" si="1"/>
        <v>0</v>
      </c>
      <c r="H51" s="67">
        <f t="shared" si="2"/>
        <v>0</v>
      </c>
      <c r="I51" s="67">
        <f t="shared" si="3"/>
        <v>1.188229749784419</v>
      </c>
      <c r="J51" s="67">
        <f t="shared" si="4"/>
        <v>0.22018473711823683</v>
      </c>
      <c r="K51" s="100">
        <f t="shared" si="6"/>
        <v>0.14678982474549121</v>
      </c>
      <c r="O51" s="96">
        <f>Amnt_Deposited!B46</f>
        <v>2032</v>
      </c>
      <c r="P51" s="99">
        <f>Amnt_Deposited!E46</f>
        <v>0</v>
      </c>
      <c r="Q51" s="284">
        <f>MCF!R50</f>
        <v>0.8</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0.8</v>
      </c>
      <c r="F52" s="67">
        <f t="shared" si="0"/>
        <v>0</v>
      </c>
      <c r="G52" s="67">
        <f t="shared" si="1"/>
        <v>0</v>
      </c>
      <c r="H52" s="67">
        <f t="shared" si="2"/>
        <v>0</v>
      </c>
      <c r="I52" s="67">
        <f t="shared" si="3"/>
        <v>1.0024676339262388</v>
      </c>
      <c r="J52" s="67">
        <f t="shared" si="4"/>
        <v>0.18576211585818025</v>
      </c>
      <c r="K52" s="100">
        <f t="shared" si="6"/>
        <v>0.12384141057212017</v>
      </c>
      <c r="O52" s="96">
        <f>Amnt_Deposited!B47</f>
        <v>2033</v>
      </c>
      <c r="P52" s="99">
        <f>Amnt_Deposited!E47</f>
        <v>0</v>
      </c>
      <c r="Q52" s="284">
        <f>MCF!R51</f>
        <v>0.8</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0.8</v>
      </c>
      <c r="F53" s="67">
        <f t="shared" si="0"/>
        <v>0</v>
      </c>
      <c r="G53" s="67">
        <f t="shared" si="1"/>
        <v>0</v>
      </c>
      <c r="H53" s="67">
        <f t="shared" si="2"/>
        <v>0</v>
      </c>
      <c r="I53" s="67">
        <f t="shared" si="3"/>
        <v>0.84574667252019098</v>
      </c>
      <c r="J53" s="67">
        <f t="shared" si="4"/>
        <v>0.15672096140604783</v>
      </c>
      <c r="K53" s="100">
        <f t="shared" si="6"/>
        <v>0.10448064093736521</v>
      </c>
      <c r="O53" s="96">
        <f>Amnt_Deposited!B48</f>
        <v>2034</v>
      </c>
      <c r="P53" s="99">
        <f>Amnt_Deposited!E48</f>
        <v>0</v>
      </c>
      <c r="Q53" s="284">
        <f>MCF!R52</f>
        <v>0.8</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0.8</v>
      </c>
      <c r="F54" s="67">
        <f t="shared" si="0"/>
        <v>0</v>
      </c>
      <c r="G54" s="67">
        <f t="shared" si="1"/>
        <v>0</v>
      </c>
      <c r="H54" s="67">
        <f t="shared" si="2"/>
        <v>0</v>
      </c>
      <c r="I54" s="67">
        <f t="shared" si="3"/>
        <v>0.71352671135874868</v>
      </c>
      <c r="J54" s="67">
        <f t="shared" si="4"/>
        <v>0.13221996116144227</v>
      </c>
      <c r="K54" s="100">
        <f t="shared" si="6"/>
        <v>8.8146640774294849E-2</v>
      </c>
      <c r="O54" s="96">
        <f>Amnt_Deposited!B49</f>
        <v>2035</v>
      </c>
      <c r="P54" s="99">
        <f>Amnt_Deposited!E49</f>
        <v>0</v>
      </c>
      <c r="Q54" s="284">
        <f>MCF!R53</f>
        <v>0.8</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0.8</v>
      </c>
      <c r="F55" s="67">
        <f t="shared" si="0"/>
        <v>0</v>
      </c>
      <c r="G55" s="67">
        <f t="shared" si="1"/>
        <v>0</v>
      </c>
      <c r="H55" s="67">
        <f t="shared" si="2"/>
        <v>0</v>
      </c>
      <c r="I55" s="67">
        <f t="shared" si="3"/>
        <v>0.60197738207509954</v>
      </c>
      <c r="J55" s="67">
        <f t="shared" si="4"/>
        <v>0.11154932928364916</v>
      </c>
      <c r="K55" s="100">
        <f t="shared" si="6"/>
        <v>7.4366219522432775E-2</v>
      </c>
      <c r="O55" s="96">
        <f>Amnt_Deposited!B50</f>
        <v>2036</v>
      </c>
      <c r="P55" s="99">
        <f>Amnt_Deposited!E50</f>
        <v>0</v>
      </c>
      <c r="Q55" s="284">
        <f>MCF!R54</f>
        <v>0.8</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0.8</v>
      </c>
      <c r="F56" s="67">
        <f t="shared" si="0"/>
        <v>0</v>
      </c>
      <c r="G56" s="67">
        <f t="shared" si="1"/>
        <v>0</v>
      </c>
      <c r="H56" s="67">
        <f t="shared" si="2"/>
        <v>0</v>
      </c>
      <c r="I56" s="67">
        <f t="shared" si="3"/>
        <v>0.50786713764356006</v>
      </c>
      <c r="J56" s="67">
        <f t="shared" si="4"/>
        <v>9.4110244431539494E-2</v>
      </c>
      <c r="K56" s="100">
        <f t="shared" si="6"/>
        <v>6.2740162954359663E-2</v>
      </c>
      <c r="O56" s="96">
        <f>Amnt_Deposited!B51</f>
        <v>2037</v>
      </c>
      <c r="P56" s="99">
        <f>Amnt_Deposited!E51</f>
        <v>0</v>
      </c>
      <c r="Q56" s="284">
        <f>MCF!R55</f>
        <v>0.8</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0.8</v>
      </c>
      <c r="F57" s="67">
        <f t="shared" si="0"/>
        <v>0</v>
      </c>
      <c r="G57" s="67">
        <f t="shared" si="1"/>
        <v>0</v>
      </c>
      <c r="H57" s="67">
        <f t="shared" si="2"/>
        <v>0</v>
      </c>
      <c r="I57" s="67">
        <f t="shared" si="3"/>
        <v>0.42846963553538447</v>
      </c>
      <c r="J57" s="67">
        <f t="shared" si="4"/>
        <v>7.9397502108175602E-2</v>
      </c>
      <c r="K57" s="100">
        <f t="shared" si="6"/>
        <v>5.2931668072117063E-2</v>
      </c>
      <c r="O57" s="96">
        <f>Amnt_Deposited!B52</f>
        <v>2038</v>
      </c>
      <c r="P57" s="99">
        <f>Amnt_Deposited!E52</f>
        <v>0</v>
      </c>
      <c r="Q57" s="284">
        <f>MCF!R56</f>
        <v>0.8</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0.8</v>
      </c>
      <c r="F58" s="67">
        <f t="shared" si="0"/>
        <v>0</v>
      </c>
      <c r="G58" s="67">
        <f t="shared" si="1"/>
        <v>0</v>
      </c>
      <c r="H58" s="67">
        <f t="shared" si="2"/>
        <v>0</v>
      </c>
      <c r="I58" s="67">
        <f t="shared" si="3"/>
        <v>0.36148475648107953</v>
      </c>
      <c r="J58" s="67">
        <f t="shared" si="4"/>
        <v>6.698487905430496E-2</v>
      </c>
      <c r="K58" s="100">
        <f t="shared" si="6"/>
        <v>4.4656586036203302E-2</v>
      </c>
      <c r="O58" s="96">
        <f>Amnt_Deposited!B53</f>
        <v>2039</v>
      </c>
      <c r="P58" s="99">
        <f>Amnt_Deposited!E53</f>
        <v>0</v>
      </c>
      <c r="Q58" s="284">
        <f>MCF!R57</f>
        <v>0.8</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0.8</v>
      </c>
      <c r="F59" s="67">
        <f t="shared" si="0"/>
        <v>0</v>
      </c>
      <c r="G59" s="67">
        <f t="shared" si="1"/>
        <v>0</v>
      </c>
      <c r="H59" s="67">
        <f t="shared" si="2"/>
        <v>0</v>
      </c>
      <c r="I59" s="67">
        <f t="shared" si="3"/>
        <v>0.3049719707789984</v>
      </c>
      <c r="J59" s="67">
        <f t="shared" si="4"/>
        <v>5.6512785702081139E-2</v>
      </c>
      <c r="K59" s="100">
        <f t="shared" si="6"/>
        <v>3.7675190468054093E-2</v>
      </c>
      <c r="O59" s="96">
        <f>Amnt_Deposited!B54</f>
        <v>2040</v>
      </c>
      <c r="P59" s="99">
        <f>Amnt_Deposited!E54</f>
        <v>0</v>
      </c>
      <c r="Q59" s="284">
        <f>MCF!R58</f>
        <v>0.8</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0.8</v>
      </c>
      <c r="F60" s="67">
        <f t="shared" si="0"/>
        <v>0</v>
      </c>
      <c r="G60" s="67">
        <f t="shared" si="1"/>
        <v>0</v>
      </c>
      <c r="H60" s="67">
        <f t="shared" si="2"/>
        <v>0</v>
      </c>
      <c r="I60" s="67">
        <f t="shared" si="3"/>
        <v>0.25729412179430139</v>
      </c>
      <c r="J60" s="67">
        <f t="shared" si="4"/>
        <v>4.7677848984697027E-2</v>
      </c>
      <c r="K60" s="100">
        <f t="shared" si="6"/>
        <v>3.1785232656464685E-2</v>
      </c>
      <c r="O60" s="96">
        <f>Amnt_Deposited!B55</f>
        <v>2041</v>
      </c>
      <c r="P60" s="99">
        <f>Amnt_Deposited!E55</f>
        <v>0</v>
      </c>
      <c r="Q60" s="284">
        <f>MCF!R59</f>
        <v>0.8</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0.8</v>
      </c>
      <c r="F61" s="67">
        <f t="shared" si="0"/>
        <v>0</v>
      </c>
      <c r="G61" s="67">
        <f t="shared" si="1"/>
        <v>0</v>
      </c>
      <c r="H61" s="67">
        <f t="shared" si="2"/>
        <v>0</v>
      </c>
      <c r="I61" s="67">
        <f t="shared" si="3"/>
        <v>0.21706999807491689</v>
      </c>
      <c r="J61" s="67">
        <f t="shared" si="4"/>
        <v>4.0224123719384497E-2</v>
      </c>
      <c r="K61" s="100">
        <f t="shared" si="6"/>
        <v>2.6816082479589665E-2</v>
      </c>
      <c r="O61" s="96">
        <f>Amnt_Deposited!B56</f>
        <v>2042</v>
      </c>
      <c r="P61" s="99">
        <f>Amnt_Deposited!E56</f>
        <v>0</v>
      </c>
      <c r="Q61" s="284">
        <f>MCF!R60</f>
        <v>0.8</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0.8</v>
      </c>
      <c r="F62" s="67">
        <f t="shared" si="0"/>
        <v>0</v>
      </c>
      <c r="G62" s="67">
        <f t="shared" si="1"/>
        <v>0</v>
      </c>
      <c r="H62" s="67">
        <f t="shared" si="2"/>
        <v>0</v>
      </c>
      <c r="I62" s="67">
        <f t="shared" si="3"/>
        <v>0.18313432011445213</v>
      </c>
      <c r="J62" s="67">
        <f t="shared" si="4"/>
        <v>3.3935677960464768E-2</v>
      </c>
      <c r="K62" s="100">
        <f t="shared" si="6"/>
        <v>2.2623785306976511E-2</v>
      </c>
      <c r="O62" s="96">
        <f>Amnt_Deposited!B57</f>
        <v>2043</v>
      </c>
      <c r="P62" s="99">
        <f>Amnt_Deposited!E57</f>
        <v>0</v>
      </c>
      <c r="Q62" s="284">
        <f>MCF!R61</f>
        <v>0.8</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0.8</v>
      </c>
      <c r="F63" s="67">
        <f t="shared" si="0"/>
        <v>0</v>
      </c>
      <c r="G63" s="67">
        <f t="shared" si="1"/>
        <v>0</v>
      </c>
      <c r="H63" s="67">
        <f t="shared" si="2"/>
        <v>0</v>
      </c>
      <c r="I63" s="67">
        <f t="shared" si="3"/>
        <v>0.15450398259186268</v>
      </c>
      <c r="J63" s="67">
        <f t="shared" si="4"/>
        <v>2.863033752258945E-2</v>
      </c>
      <c r="K63" s="100">
        <f t="shared" si="6"/>
        <v>1.9086891681726299E-2</v>
      </c>
      <c r="O63" s="96">
        <f>Amnt_Deposited!B58</f>
        <v>2044</v>
      </c>
      <c r="P63" s="99">
        <f>Amnt_Deposited!E58</f>
        <v>0</v>
      </c>
      <c r="Q63" s="284">
        <f>MCF!R62</f>
        <v>0.8</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0.8</v>
      </c>
      <c r="F64" s="67">
        <f t="shared" si="0"/>
        <v>0</v>
      </c>
      <c r="G64" s="67">
        <f t="shared" si="1"/>
        <v>0</v>
      </c>
      <c r="H64" s="67">
        <f t="shared" si="2"/>
        <v>0</v>
      </c>
      <c r="I64" s="67">
        <f t="shared" si="3"/>
        <v>0.1303495741367747</v>
      </c>
      <c r="J64" s="67">
        <f t="shared" si="4"/>
        <v>2.415440845508799E-2</v>
      </c>
      <c r="K64" s="100">
        <f t="shared" si="6"/>
        <v>1.6102938970058659E-2</v>
      </c>
      <c r="O64" s="96">
        <f>Amnt_Deposited!B59</f>
        <v>2045</v>
      </c>
      <c r="P64" s="99">
        <f>Amnt_Deposited!E59</f>
        <v>0</v>
      </c>
      <c r="Q64" s="284">
        <f>MCF!R63</f>
        <v>0.8</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0.8</v>
      </c>
      <c r="F65" s="67">
        <f t="shared" si="0"/>
        <v>0</v>
      </c>
      <c r="G65" s="67">
        <f t="shared" si="1"/>
        <v>0</v>
      </c>
      <c r="H65" s="67">
        <f t="shared" si="2"/>
        <v>0</v>
      </c>
      <c r="I65" s="67">
        <f t="shared" si="3"/>
        <v>0.10997134955751875</v>
      </c>
      <c r="J65" s="67">
        <f t="shared" si="4"/>
        <v>2.0378224579255953E-2</v>
      </c>
      <c r="K65" s="100">
        <f t="shared" si="6"/>
        <v>1.3585483052837301E-2</v>
      </c>
      <c r="O65" s="96">
        <f>Amnt_Deposited!B60</f>
        <v>2046</v>
      </c>
      <c r="P65" s="99">
        <f>Amnt_Deposited!E60</f>
        <v>0</v>
      </c>
      <c r="Q65" s="284">
        <f>MCF!R64</f>
        <v>0.8</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0.8</v>
      </c>
      <c r="F66" s="67">
        <f t="shared" si="0"/>
        <v>0</v>
      </c>
      <c r="G66" s="67">
        <f t="shared" si="1"/>
        <v>0</v>
      </c>
      <c r="H66" s="67">
        <f t="shared" si="2"/>
        <v>0</v>
      </c>
      <c r="I66" s="67">
        <f t="shared" si="3"/>
        <v>9.2778958455300861E-2</v>
      </c>
      <c r="J66" s="67">
        <f t="shared" si="4"/>
        <v>1.7192391102217892E-2</v>
      </c>
      <c r="K66" s="100">
        <f t="shared" si="6"/>
        <v>1.1461594068145261E-2</v>
      </c>
      <c r="O66" s="96">
        <f>Amnt_Deposited!B61</f>
        <v>2047</v>
      </c>
      <c r="P66" s="99">
        <f>Amnt_Deposited!E61</f>
        <v>0</v>
      </c>
      <c r="Q66" s="284">
        <f>MCF!R65</f>
        <v>0.8</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0.8</v>
      </c>
      <c r="F67" s="67">
        <f t="shared" si="0"/>
        <v>0</v>
      </c>
      <c r="G67" s="67">
        <f t="shared" si="1"/>
        <v>0</v>
      </c>
      <c r="H67" s="67">
        <f t="shared" si="2"/>
        <v>0</v>
      </c>
      <c r="I67" s="67">
        <f t="shared" si="3"/>
        <v>7.8274342969194902E-2</v>
      </c>
      <c r="J67" s="67">
        <f t="shared" si="4"/>
        <v>1.4504615486105958E-2</v>
      </c>
      <c r="K67" s="100">
        <f t="shared" si="6"/>
        <v>9.6697436574039713E-3</v>
      </c>
      <c r="O67" s="96">
        <f>Amnt_Deposited!B62</f>
        <v>2048</v>
      </c>
      <c r="P67" s="99">
        <f>Amnt_Deposited!E62</f>
        <v>0</v>
      </c>
      <c r="Q67" s="284">
        <f>MCF!R66</f>
        <v>0.8</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0.8</v>
      </c>
      <c r="F68" s="67">
        <f t="shared" si="0"/>
        <v>0</v>
      </c>
      <c r="G68" s="67">
        <f t="shared" si="1"/>
        <v>0</v>
      </c>
      <c r="H68" s="67">
        <f t="shared" si="2"/>
        <v>0</v>
      </c>
      <c r="I68" s="67">
        <f t="shared" si="3"/>
        <v>6.6037309205308259E-2</v>
      </c>
      <c r="J68" s="67">
        <f t="shared" si="4"/>
        <v>1.2237033763886648E-2</v>
      </c>
      <c r="K68" s="100">
        <f t="shared" si="6"/>
        <v>8.1580225092577653E-3</v>
      </c>
      <c r="O68" s="96">
        <f>Amnt_Deposited!B63</f>
        <v>2049</v>
      </c>
      <c r="P68" s="99">
        <f>Amnt_Deposited!E63</f>
        <v>0</v>
      </c>
      <c r="Q68" s="284">
        <f>MCF!R67</f>
        <v>0.8</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0.8</v>
      </c>
      <c r="F69" s="67">
        <f t="shared" si="0"/>
        <v>0</v>
      </c>
      <c r="G69" s="67">
        <f t="shared" si="1"/>
        <v>0</v>
      </c>
      <c r="H69" s="67">
        <f t="shared" si="2"/>
        <v>0</v>
      </c>
      <c r="I69" s="67">
        <f t="shared" si="3"/>
        <v>5.5713354359215074E-2</v>
      </c>
      <c r="J69" s="67">
        <f t="shared" si="4"/>
        <v>1.0323954846093185E-2</v>
      </c>
      <c r="K69" s="100">
        <f t="shared" si="6"/>
        <v>6.8826365640621227E-3</v>
      </c>
      <c r="O69" s="96">
        <f>Amnt_Deposited!B64</f>
        <v>2050</v>
      </c>
      <c r="P69" s="99">
        <f>Amnt_Deposited!E64</f>
        <v>0</v>
      </c>
      <c r="Q69" s="284">
        <f>MCF!R68</f>
        <v>0.8</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0.8</v>
      </c>
      <c r="F70" s="67">
        <f t="shared" si="0"/>
        <v>0</v>
      </c>
      <c r="G70" s="67">
        <f t="shared" si="1"/>
        <v>0</v>
      </c>
      <c r="H70" s="67">
        <f t="shared" si="2"/>
        <v>0</v>
      </c>
      <c r="I70" s="67">
        <f t="shared" si="3"/>
        <v>4.7003396887436523E-2</v>
      </c>
      <c r="J70" s="67">
        <f t="shared" si="4"/>
        <v>8.7099574717785545E-3</v>
      </c>
      <c r="K70" s="100">
        <f t="shared" si="6"/>
        <v>5.8066383145190361E-3</v>
      </c>
      <c r="O70" s="96">
        <f>Amnt_Deposited!B65</f>
        <v>2051</v>
      </c>
      <c r="P70" s="99">
        <f>Amnt_Deposited!E65</f>
        <v>0</v>
      </c>
      <c r="Q70" s="284">
        <f>MCF!R69</f>
        <v>0.8</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0.8</v>
      </c>
      <c r="F71" s="67">
        <f t="shared" si="0"/>
        <v>0</v>
      </c>
      <c r="G71" s="67">
        <f t="shared" si="1"/>
        <v>0</v>
      </c>
      <c r="H71" s="67">
        <f t="shared" si="2"/>
        <v>0</v>
      </c>
      <c r="I71" s="67">
        <f t="shared" si="3"/>
        <v>3.9655112214446168E-2</v>
      </c>
      <c r="J71" s="67">
        <f t="shared" si="4"/>
        <v>7.3482846729903562E-3</v>
      </c>
      <c r="K71" s="100">
        <f t="shared" si="6"/>
        <v>4.8988564486602375E-3</v>
      </c>
      <c r="O71" s="96">
        <f>Amnt_Deposited!B66</f>
        <v>2052</v>
      </c>
      <c r="P71" s="99">
        <f>Amnt_Deposited!E66</f>
        <v>0</v>
      </c>
      <c r="Q71" s="284">
        <f>MCF!R70</f>
        <v>0.8</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0.8</v>
      </c>
      <c r="F72" s="67">
        <f t="shared" si="0"/>
        <v>0</v>
      </c>
      <c r="G72" s="67">
        <f t="shared" si="1"/>
        <v>0</v>
      </c>
      <c r="H72" s="67">
        <f t="shared" si="2"/>
        <v>0</v>
      </c>
      <c r="I72" s="67">
        <f t="shared" si="3"/>
        <v>3.3455622973509742E-2</v>
      </c>
      <c r="J72" s="67">
        <f t="shared" si="4"/>
        <v>6.1994892409364261E-3</v>
      </c>
      <c r="K72" s="100">
        <f t="shared" si="6"/>
        <v>4.1329928272909504E-3</v>
      </c>
      <c r="O72" s="96">
        <f>Amnt_Deposited!B67</f>
        <v>2053</v>
      </c>
      <c r="P72" s="99">
        <f>Amnt_Deposited!E67</f>
        <v>0</v>
      </c>
      <c r="Q72" s="284">
        <f>MCF!R71</f>
        <v>0.8</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0.8</v>
      </c>
      <c r="F73" s="67">
        <f t="shared" si="0"/>
        <v>0</v>
      </c>
      <c r="G73" s="67">
        <f t="shared" si="1"/>
        <v>0</v>
      </c>
      <c r="H73" s="67">
        <f t="shared" si="2"/>
        <v>0</v>
      </c>
      <c r="I73" s="67">
        <f t="shared" si="3"/>
        <v>2.8225332020063859E-2</v>
      </c>
      <c r="J73" s="67">
        <f t="shared" si="4"/>
        <v>5.2302909534458842E-3</v>
      </c>
      <c r="K73" s="100">
        <f t="shared" si="6"/>
        <v>3.4868606356305894E-3</v>
      </c>
      <c r="O73" s="96">
        <f>Amnt_Deposited!B68</f>
        <v>2054</v>
      </c>
      <c r="P73" s="99">
        <f>Amnt_Deposited!E68</f>
        <v>0</v>
      </c>
      <c r="Q73" s="284">
        <f>MCF!R72</f>
        <v>0.8</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0.8</v>
      </c>
      <c r="F74" s="67">
        <f t="shared" si="0"/>
        <v>0</v>
      </c>
      <c r="G74" s="67">
        <f t="shared" si="1"/>
        <v>0</v>
      </c>
      <c r="H74" s="67">
        <f t="shared" si="2"/>
        <v>0</v>
      </c>
      <c r="I74" s="67">
        <f t="shared" si="3"/>
        <v>2.3812719562079213E-2</v>
      </c>
      <c r="J74" s="67">
        <f t="shared" si="4"/>
        <v>4.4126124579846474E-3</v>
      </c>
      <c r="K74" s="100">
        <f t="shared" si="6"/>
        <v>2.9417416386564314E-3</v>
      </c>
      <c r="O74" s="96">
        <f>Amnt_Deposited!B69</f>
        <v>2055</v>
      </c>
      <c r="P74" s="99">
        <f>Amnt_Deposited!E69</f>
        <v>0</v>
      </c>
      <c r="Q74" s="284">
        <f>MCF!R73</f>
        <v>0.8</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0.8</v>
      </c>
      <c r="F75" s="67">
        <f t="shared" si="0"/>
        <v>0</v>
      </c>
      <c r="G75" s="67">
        <f t="shared" si="1"/>
        <v>0</v>
      </c>
      <c r="H75" s="67">
        <f t="shared" si="2"/>
        <v>0</v>
      </c>
      <c r="I75" s="67">
        <f t="shared" si="3"/>
        <v>2.0089953682002677E-2</v>
      </c>
      <c r="J75" s="67">
        <f t="shared" si="4"/>
        <v>3.7227658800765354E-3</v>
      </c>
      <c r="K75" s="100">
        <f t="shared" si="6"/>
        <v>2.4818439200510233E-3</v>
      </c>
      <c r="O75" s="96">
        <f>Amnt_Deposited!B70</f>
        <v>2056</v>
      </c>
      <c r="P75" s="99">
        <f>Amnt_Deposited!E70</f>
        <v>0</v>
      </c>
      <c r="Q75" s="284">
        <f>MCF!R74</f>
        <v>0.8</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0.8</v>
      </c>
      <c r="F76" s="67">
        <f t="shared" si="0"/>
        <v>0</v>
      </c>
      <c r="G76" s="67">
        <f t="shared" si="1"/>
        <v>0</v>
      </c>
      <c r="H76" s="67">
        <f t="shared" si="2"/>
        <v>0</v>
      </c>
      <c r="I76" s="67">
        <f t="shared" si="3"/>
        <v>1.6949187088556632E-2</v>
      </c>
      <c r="J76" s="67">
        <f t="shared" si="4"/>
        <v>3.140766593446045E-3</v>
      </c>
      <c r="K76" s="100">
        <f t="shared" si="6"/>
        <v>2.0938443956306967E-3</v>
      </c>
      <c r="O76" s="96">
        <f>Amnt_Deposited!B71</f>
        <v>2057</v>
      </c>
      <c r="P76" s="99">
        <f>Amnt_Deposited!E71</f>
        <v>0</v>
      </c>
      <c r="Q76" s="284">
        <f>MCF!R75</f>
        <v>0.8</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0.8</v>
      </c>
      <c r="F77" s="67">
        <f t="shared" si="0"/>
        <v>0</v>
      </c>
      <c r="G77" s="67">
        <f t="shared" si="1"/>
        <v>0</v>
      </c>
      <c r="H77" s="67">
        <f t="shared" si="2"/>
        <v>0</v>
      </c>
      <c r="I77" s="67">
        <f t="shared" si="3"/>
        <v>1.4299432816524925E-2</v>
      </c>
      <c r="J77" s="67">
        <f t="shared" si="4"/>
        <v>2.6497542720317064E-3</v>
      </c>
      <c r="K77" s="100">
        <f t="shared" si="6"/>
        <v>1.7665028480211376E-3</v>
      </c>
      <c r="O77" s="96">
        <f>Amnt_Deposited!B72</f>
        <v>2058</v>
      </c>
      <c r="P77" s="99">
        <f>Amnt_Deposited!E72</f>
        <v>0</v>
      </c>
      <c r="Q77" s="284">
        <f>MCF!R76</f>
        <v>0.8</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0.8</v>
      </c>
      <c r="F78" s="67">
        <f t="shared" si="0"/>
        <v>0</v>
      </c>
      <c r="G78" s="67">
        <f t="shared" si="1"/>
        <v>0</v>
      </c>
      <c r="H78" s="67">
        <f t="shared" si="2"/>
        <v>0</v>
      </c>
      <c r="I78" s="67">
        <f t="shared" si="3"/>
        <v>1.2063928364585811E-2</v>
      </c>
      <c r="J78" s="67">
        <f t="shared" si="4"/>
        <v>2.2355044519391139E-3</v>
      </c>
      <c r="K78" s="100">
        <f t="shared" si="6"/>
        <v>1.4903363012927426E-3</v>
      </c>
      <c r="O78" s="96">
        <f>Amnt_Deposited!B73</f>
        <v>2059</v>
      </c>
      <c r="P78" s="99">
        <f>Amnt_Deposited!E73</f>
        <v>0</v>
      </c>
      <c r="Q78" s="284">
        <f>MCF!R77</f>
        <v>0.8</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0.8</v>
      </c>
      <c r="F79" s="67">
        <f t="shared" si="0"/>
        <v>0</v>
      </c>
      <c r="G79" s="67">
        <f t="shared" si="1"/>
        <v>0</v>
      </c>
      <c r="H79" s="67">
        <f t="shared" si="2"/>
        <v>0</v>
      </c>
      <c r="I79" s="67">
        <f t="shared" si="3"/>
        <v>1.0177911911140199E-2</v>
      </c>
      <c r="J79" s="67">
        <f t="shared" si="4"/>
        <v>1.8860164534456115E-3</v>
      </c>
      <c r="K79" s="100">
        <f t="shared" si="6"/>
        <v>1.2573443022970742E-3</v>
      </c>
      <c r="O79" s="96">
        <f>Amnt_Deposited!B74</f>
        <v>2060</v>
      </c>
      <c r="P79" s="99">
        <f>Amnt_Deposited!E74</f>
        <v>0</v>
      </c>
      <c r="Q79" s="284">
        <f>MCF!R78</f>
        <v>0.8</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0.8</v>
      </c>
      <c r="F80" s="67">
        <f t="shared" si="0"/>
        <v>0</v>
      </c>
      <c r="G80" s="67">
        <f t="shared" si="1"/>
        <v>0</v>
      </c>
      <c r="H80" s="67">
        <f t="shared" si="2"/>
        <v>0</v>
      </c>
      <c r="I80" s="67">
        <f t="shared" si="3"/>
        <v>8.5867461858462456E-3</v>
      </c>
      <c r="J80" s="67">
        <f t="shared" si="4"/>
        <v>1.5911657252939539E-3</v>
      </c>
      <c r="K80" s="100">
        <f t="shared" si="6"/>
        <v>1.0607771501959691E-3</v>
      </c>
      <c r="O80" s="96">
        <f>Amnt_Deposited!B75</f>
        <v>2061</v>
      </c>
      <c r="P80" s="99">
        <f>Amnt_Deposited!E75</f>
        <v>0</v>
      </c>
      <c r="Q80" s="284">
        <f>MCF!R79</f>
        <v>0.8</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0.8</v>
      </c>
      <c r="F81" s="67">
        <f t="shared" si="0"/>
        <v>0</v>
      </c>
      <c r="G81" s="67">
        <f t="shared" si="1"/>
        <v>0</v>
      </c>
      <c r="H81" s="67">
        <f t="shared" si="2"/>
        <v>0</v>
      </c>
      <c r="I81" s="67">
        <f t="shared" si="3"/>
        <v>7.24433564604167E-3</v>
      </c>
      <c r="J81" s="67">
        <f t="shared" si="4"/>
        <v>1.3424105398045754E-3</v>
      </c>
      <c r="K81" s="100">
        <f t="shared" si="6"/>
        <v>8.9494035986971692E-4</v>
      </c>
      <c r="O81" s="96">
        <f>Amnt_Deposited!B76</f>
        <v>2062</v>
      </c>
      <c r="P81" s="99">
        <f>Amnt_Deposited!E76</f>
        <v>0</v>
      </c>
      <c r="Q81" s="284">
        <f>MCF!R80</f>
        <v>0.8</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0.8</v>
      </c>
      <c r="F82" s="67">
        <f t="shared" si="0"/>
        <v>0</v>
      </c>
      <c r="G82" s="67">
        <f t="shared" si="1"/>
        <v>0</v>
      </c>
      <c r="H82" s="67">
        <f t="shared" si="2"/>
        <v>0</v>
      </c>
      <c r="I82" s="67">
        <f t="shared" si="3"/>
        <v>6.1117911041803901E-3</v>
      </c>
      <c r="J82" s="67">
        <f t="shared" si="4"/>
        <v>1.1325445418612797E-3</v>
      </c>
      <c r="K82" s="100">
        <f t="shared" si="6"/>
        <v>7.5502969457418641E-4</v>
      </c>
      <c r="O82" s="96">
        <f>Amnt_Deposited!B77</f>
        <v>2063</v>
      </c>
      <c r="P82" s="99">
        <f>Amnt_Deposited!E77</f>
        <v>0</v>
      </c>
      <c r="Q82" s="284">
        <f>MCF!R81</f>
        <v>0.8</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0.8</v>
      </c>
      <c r="F83" s="67">
        <f t="shared" ref="F83:F99" si="12">C83*D83*$K$6*DOCF*E83</f>
        <v>0</v>
      </c>
      <c r="G83" s="67">
        <f t="shared" ref="G83:G99" si="13">F83*$K$12</f>
        <v>0</v>
      </c>
      <c r="H83" s="67">
        <f t="shared" ref="H83:H99" si="14">F83*(1-$K$12)</f>
        <v>0</v>
      </c>
      <c r="I83" s="67">
        <f t="shared" ref="I83:I99" si="15">G83+I82*$K$10</f>
        <v>5.1563031209837587E-3</v>
      </c>
      <c r="J83" s="67">
        <f t="shared" ref="J83:J99" si="16">I82*(1-$K$10)+H83</f>
        <v>9.5548798319663184E-4</v>
      </c>
      <c r="K83" s="100">
        <f t="shared" si="6"/>
        <v>6.3699198879775456E-4</v>
      </c>
      <c r="O83" s="96">
        <f>Amnt_Deposited!B78</f>
        <v>2064</v>
      </c>
      <c r="P83" s="99">
        <f>Amnt_Deposited!E78</f>
        <v>0</v>
      </c>
      <c r="Q83" s="284">
        <f>MCF!R82</f>
        <v>0.8</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0.8</v>
      </c>
      <c r="F84" s="67">
        <f t="shared" si="12"/>
        <v>0</v>
      </c>
      <c r="G84" s="67">
        <f t="shared" si="13"/>
        <v>0</v>
      </c>
      <c r="H84" s="67">
        <f t="shared" si="14"/>
        <v>0</v>
      </c>
      <c r="I84" s="67">
        <f t="shared" si="15"/>
        <v>4.3501915268801235E-3</v>
      </c>
      <c r="J84" s="67">
        <f t="shared" si="16"/>
        <v>8.0611159410363497E-4</v>
      </c>
      <c r="K84" s="100">
        <f t="shared" si="6"/>
        <v>5.3740772940242328E-4</v>
      </c>
      <c r="O84" s="96">
        <f>Amnt_Deposited!B79</f>
        <v>2065</v>
      </c>
      <c r="P84" s="99">
        <f>Amnt_Deposited!E79</f>
        <v>0</v>
      </c>
      <c r="Q84" s="284">
        <f>MCF!R83</f>
        <v>0.8</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0.8</v>
      </c>
      <c r="F85" s="67">
        <f t="shared" si="12"/>
        <v>0</v>
      </c>
      <c r="G85" s="67">
        <f t="shared" si="13"/>
        <v>0</v>
      </c>
      <c r="H85" s="67">
        <f t="shared" si="14"/>
        <v>0</v>
      </c>
      <c r="I85" s="67">
        <f t="shared" si="15"/>
        <v>3.6701035366844617E-3</v>
      </c>
      <c r="J85" s="67">
        <f t="shared" si="16"/>
        <v>6.8008799019566169E-4</v>
      </c>
      <c r="K85" s="100">
        <f t="shared" ref="K85:K99" si="18">J85*CH4_fraction*conv</f>
        <v>4.5339199346377444E-4</v>
      </c>
      <c r="O85" s="96">
        <f>Amnt_Deposited!B80</f>
        <v>2066</v>
      </c>
      <c r="P85" s="99">
        <f>Amnt_Deposited!E80</f>
        <v>0</v>
      </c>
      <c r="Q85" s="284">
        <f>MCF!R84</f>
        <v>0.8</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0.8</v>
      </c>
      <c r="F86" s="67">
        <f t="shared" si="12"/>
        <v>0</v>
      </c>
      <c r="G86" s="67">
        <f t="shared" si="13"/>
        <v>0</v>
      </c>
      <c r="H86" s="67">
        <f t="shared" si="14"/>
        <v>0</v>
      </c>
      <c r="I86" s="67">
        <f t="shared" si="15"/>
        <v>3.0963372271666356E-3</v>
      </c>
      <c r="J86" s="67">
        <f t="shared" si="16"/>
        <v>5.7376630951782616E-4</v>
      </c>
      <c r="K86" s="100">
        <f t="shared" si="18"/>
        <v>3.8251087301188411E-4</v>
      </c>
      <c r="O86" s="96">
        <f>Amnt_Deposited!B81</f>
        <v>2067</v>
      </c>
      <c r="P86" s="99">
        <f>Amnt_Deposited!E81</f>
        <v>0</v>
      </c>
      <c r="Q86" s="284">
        <f>MCF!R85</f>
        <v>0.8</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0.8</v>
      </c>
      <c r="F87" s="67">
        <f t="shared" si="12"/>
        <v>0</v>
      </c>
      <c r="G87" s="67">
        <f t="shared" si="13"/>
        <v>0</v>
      </c>
      <c r="H87" s="67">
        <f t="shared" si="14"/>
        <v>0</v>
      </c>
      <c r="I87" s="67">
        <f t="shared" si="15"/>
        <v>2.6122707788780947E-3</v>
      </c>
      <c r="J87" s="67">
        <f t="shared" si="16"/>
        <v>4.8406644828854068E-4</v>
      </c>
      <c r="K87" s="100">
        <f t="shared" si="18"/>
        <v>3.2271096552569377E-4</v>
      </c>
      <c r="O87" s="96">
        <f>Amnt_Deposited!B82</f>
        <v>2068</v>
      </c>
      <c r="P87" s="99">
        <f>Amnt_Deposited!E82</f>
        <v>0</v>
      </c>
      <c r="Q87" s="284">
        <f>MCF!R86</f>
        <v>0.8</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0.8</v>
      </c>
      <c r="F88" s="67">
        <f t="shared" si="12"/>
        <v>0</v>
      </c>
      <c r="G88" s="67">
        <f t="shared" si="13"/>
        <v>0</v>
      </c>
      <c r="H88" s="67">
        <f t="shared" si="14"/>
        <v>0</v>
      </c>
      <c r="I88" s="67">
        <f t="shared" si="15"/>
        <v>2.20388094756228E-3</v>
      </c>
      <c r="J88" s="67">
        <f t="shared" si="16"/>
        <v>4.0838983131581452E-4</v>
      </c>
      <c r="K88" s="100">
        <f t="shared" si="18"/>
        <v>2.7225988754387635E-4</v>
      </c>
      <c r="O88" s="96">
        <f>Amnt_Deposited!B83</f>
        <v>2069</v>
      </c>
      <c r="P88" s="99">
        <f>Amnt_Deposited!E83</f>
        <v>0</v>
      </c>
      <c r="Q88" s="284">
        <f>MCF!R87</f>
        <v>0.8</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0.8</v>
      </c>
      <c r="F89" s="67">
        <f t="shared" si="12"/>
        <v>0</v>
      </c>
      <c r="G89" s="67">
        <f t="shared" si="13"/>
        <v>0</v>
      </c>
      <c r="H89" s="67">
        <f t="shared" si="14"/>
        <v>0</v>
      </c>
      <c r="I89" s="67">
        <f t="shared" si="15"/>
        <v>1.8593368154253952E-3</v>
      </c>
      <c r="J89" s="67">
        <f t="shared" si="16"/>
        <v>3.4454413213688473E-4</v>
      </c>
      <c r="K89" s="100">
        <f t="shared" si="18"/>
        <v>2.2969608809125648E-4</v>
      </c>
      <c r="O89" s="96">
        <f>Amnt_Deposited!B84</f>
        <v>2070</v>
      </c>
      <c r="P89" s="99">
        <f>Amnt_Deposited!E84</f>
        <v>0</v>
      </c>
      <c r="Q89" s="284">
        <f>MCF!R88</f>
        <v>0.8</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0.8</v>
      </c>
      <c r="F90" s="67">
        <f t="shared" si="12"/>
        <v>0</v>
      </c>
      <c r="G90" s="67">
        <f t="shared" si="13"/>
        <v>0</v>
      </c>
      <c r="H90" s="67">
        <f t="shared" si="14"/>
        <v>0</v>
      </c>
      <c r="I90" s="67">
        <f t="shared" si="15"/>
        <v>1.5686570533767702E-3</v>
      </c>
      <c r="J90" s="67">
        <f t="shared" si="16"/>
        <v>2.9067976204862501E-4</v>
      </c>
      <c r="K90" s="100">
        <f t="shared" si="18"/>
        <v>1.9378650803241666E-4</v>
      </c>
      <c r="O90" s="96">
        <f>Amnt_Deposited!B85</f>
        <v>2071</v>
      </c>
      <c r="P90" s="99">
        <f>Amnt_Deposited!E85</f>
        <v>0</v>
      </c>
      <c r="Q90" s="284">
        <f>MCF!R89</f>
        <v>0.8</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0.8</v>
      </c>
      <c r="F91" s="67">
        <f t="shared" si="12"/>
        <v>0</v>
      </c>
      <c r="G91" s="67">
        <f t="shared" si="13"/>
        <v>0</v>
      </c>
      <c r="H91" s="67">
        <f t="shared" si="14"/>
        <v>0</v>
      </c>
      <c r="I91" s="67">
        <f t="shared" si="15"/>
        <v>1.3234207652397364E-3</v>
      </c>
      <c r="J91" s="67">
        <f t="shared" si="16"/>
        <v>2.4523628813703368E-4</v>
      </c>
      <c r="K91" s="100">
        <f t="shared" si="18"/>
        <v>1.6349085875802245E-4</v>
      </c>
      <c r="O91" s="96">
        <f>Amnt_Deposited!B86</f>
        <v>2072</v>
      </c>
      <c r="P91" s="99">
        <f>Amnt_Deposited!E86</f>
        <v>0</v>
      </c>
      <c r="Q91" s="284">
        <f>MCF!R90</f>
        <v>0.8</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0.8</v>
      </c>
      <c r="F92" s="67">
        <f t="shared" si="12"/>
        <v>0</v>
      </c>
      <c r="G92" s="67">
        <f t="shared" si="13"/>
        <v>0</v>
      </c>
      <c r="H92" s="67">
        <f t="shared" si="14"/>
        <v>0</v>
      </c>
      <c r="I92" s="67">
        <f t="shared" si="15"/>
        <v>1.1165235371858281E-3</v>
      </c>
      <c r="J92" s="67">
        <f t="shared" si="16"/>
        <v>2.0689722805390843E-4</v>
      </c>
      <c r="K92" s="100">
        <f t="shared" si="18"/>
        <v>1.3793148536927227E-4</v>
      </c>
      <c r="O92" s="96">
        <f>Amnt_Deposited!B87</f>
        <v>2073</v>
      </c>
      <c r="P92" s="99">
        <f>Amnt_Deposited!E87</f>
        <v>0</v>
      </c>
      <c r="Q92" s="284">
        <f>MCF!R91</f>
        <v>0.8</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0.8</v>
      </c>
      <c r="F93" s="67">
        <f t="shared" si="12"/>
        <v>0</v>
      </c>
      <c r="G93" s="67">
        <f t="shared" si="13"/>
        <v>0</v>
      </c>
      <c r="H93" s="67">
        <f t="shared" si="14"/>
        <v>0</v>
      </c>
      <c r="I93" s="67">
        <f t="shared" si="15"/>
        <v>9.419716252254272E-4</v>
      </c>
      <c r="J93" s="67">
        <f t="shared" si="16"/>
        <v>1.7455191196040083E-4</v>
      </c>
      <c r="K93" s="100">
        <f t="shared" si="18"/>
        <v>1.1636794130693388E-4</v>
      </c>
      <c r="O93" s="96">
        <f>Amnt_Deposited!B88</f>
        <v>2074</v>
      </c>
      <c r="P93" s="99">
        <f>Amnt_Deposited!E88</f>
        <v>0</v>
      </c>
      <c r="Q93" s="284">
        <f>MCF!R92</f>
        <v>0.8</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0.8</v>
      </c>
      <c r="F94" s="67">
        <f t="shared" si="12"/>
        <v>0</v>
      </c>
      <c r="G94" s="67">
        <f t="shared" si="13"/>
        <v>0</v>
      </c>
      <c r="H94" s="67">
        <f t="shared" si="14"/>
        <v>0</v>
      </c>
      <c r="I94" s="67">
        <f t="shared" si="15"/>
        <v>7.9470831843480748E-4</v>
      </c>
      <c r="J94" s="67">
        <f t="shared" si="16"/>
        <v>1.4726330679061967E-4</v>
      </c>
      <c r="K94" s="100">
        <f t="shared" si="18"/>
        <v>9.817553786041311E-5</v>
      </c>
      <c r="O94" s="96">
        <f>Amnt_Deposited!B89</f>
        <v>2075</v>
      </c>
      <c r="P94" s="99">
        <f>Amnt_Deposited!E89</f>
        <v>0</v>
      </c>
      <c r="Q94" s="284">
        <f>MCF!R93</f>
        <v>0.8</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0.8</v>
      </c>
      <c r="F95" s="67">
        <f t="shared" si="12"/>
        <v>0</v>
      </c>
      <c r="G95" s="67">
        <f t="shared" si="13"/>
        <v>0</v>
      </c>
      <c r="H95" s="67">
        <f t="shared" si="14"/>
        <v>0</v>
      </c>
      <c r="I95" s="67">
        <f t="shared" si="15"/>
        <v>6.7046744771992234E-4</v>
      </c>
      <c r="J95" s="67">
        <f t="shared" si="16"/>
        <v>1.2424087071488514E-4</v>
      </c>
      <c r="K95" s="100">
        <f t="shared" si="18"/>
        <v>8.2827247143256759E-5</v>
      </c>
      <c r="O95" s="96">
        <f>Amnt_Deposited!B90</f>
        <v>2076</v>
      </c>
      <c r="P95" s="99">
        <f>Amnt_Deposited!E90</f>
        <v>0</v>
      </c>
      <c r="Q95" s="284">
        <f>MCF!R94</f>
        <v>0.8</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0.8</v>
      </c>
      <c r="F96" s="67">
        <f t="shared" si="12"/>
        <v>0</v>
      </c>
      <c r="G96" s="67">
        <f t="shared" si="13"/>
        <v>0</v>
      </c>
      <c r="H96" s="67">
        <f t="shared" si="14"/>
        <v>0</v>
      </c>
      <c r="I96" s="67">
        <f t="shared" si="15"/>
        <v>5.6564979631447377E-4</v>
      </c>
      <c r="J96" s="67">
        <f t="shared" si="16"/>
        <v>1.0481765140544858E-4</v>
      </c>
      <c r="K96" s="100">
        <f t="shared" si="18"/>
        <v>6.9878434270299053E-5</v>
      </c>
      <c r="O96" s="96">
        <f>Amnt_Deposited!B91</f>
        <v>2077</v>
      </c>
      <c r="P96" s="99">
        <f>Amnt_Deposited!E91</f>
        <v>0</v>
      </c>
      <c r="Q96" s="284">
        <f>MCF!R95</f>
        <v>0.8</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0.8</v>
      </c>
      <c r="F97" s="67">
        <f t="shared" si="12"/>
        <v>0</v>
      </c>
      <c r="G97" s="67">
        <f t="shared" si="13"/>
        <v>0</v>
      </c>
      <c r="H97" s="67">
        <f t="shared" si="14"/>
        <v>0</v>
      </c>
      <c r="I97" s="67">
        <f t="shared" si="15"/>
        <v>4.7721883166543233E-4</v>
      </c>
      <c r="J97" s="67">
        <f t="shared" si="16"/>
        <v>8.8430964649041451E-5</v>
      </c>
      <c r="K97" s="100">
        <f t="shared" si="18"/>
        <v>5.8953976432694299E-5</v>
      </c>
      <c r="O97" s="96">
        <f>Amnt_Deposited!B92</f>
        <v>2078</v>
      </c>
      <c r="P97" s="99">
        <f>Amnt_Deposited!E92</f>
        <v>0</v>
      </c>
      <c r="Q97" s="284">
        <f>MCF!R96</f>
        <v>0.8</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0.8</v>
      </c>
      <c r="F98" s="67">
        <f t="shared" si="12"/>
        <v>0</v>
      </c>
      <c r="G98" s="67">
        <f t="shared" si="13"/>
        <v>0</v>
      </c>
      <c r="H98" s="67">
        <f t="shared" si="14"/>
        <v>0</v>
      </c>
      <c r="I98" s="67">
        <f t="shared" si="15"/>
        <v>4.0261273809335748E-4</v>
      </c>
      <c r="J98" s="67">
        <f t="shared" si="16"/>
        <v>7.4606093572074849E-5</v>
      </c>
      <c r="K98" s="100">
        <f t="shared" si="18"/>
        <v>4.9737395714716564E-5</v>
      </c>
      <c r="O98" s="96">
        <f>Amnt_Deposited!B93</f>
        <v>2079</v>
      </c>
      <c r="P98" s="99">
        <f>Amnt_Deposited!E93</f>
        <v>0</v>
      </c>
      <c r="Q98" s="284">
        <f>MCF!R97</f>
        <v>0.8</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0.8</v>
      </c>
      <c r="F99" s="68">
        <f t="shared" si="12"/>
        <v>0</v>
      </c>
      <c r="G99" s="68">
        <f t="shared" si="13"/>
        <v>0</v>
      </c>
      <c r="H99" s="68">
        <f t="shared" si="14"/>
        <v>0</v>
      </c>
      <c r="I99" s="68">
        <f t="shared" si="15"/>
        <v>3.3967020184290028E-4</v>
      </c>
      <c r="J99" s="68">
        <f t="shared" si="16"/>
        <v>6.2942536250457174E-5</v>
      </c>
      <c r="K99" s="102">
        <f t="shared" si="18"/>
        <v>4.1961690833638112E-5</v>
      </c>
      <c r="O99" s="97">
        <f>Amnt_Deposited!B94</f>
        <v>2080</v>
      </c>
      <c r="P99" s="99">
        <f>Amnt_Deposited!E94</f>
        <v>0</v>
      </c>
      <c r="Q99" s="285">
        <f>MCF!R98</f>
        <v>0.8</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0.8</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0.8</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0.8</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0.8</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0.8</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0.8</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0.8</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0.8</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0.8</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0.8</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0.8</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0.8</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0.8</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0.8</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0.8</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0.8</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0.8</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0.8</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0.8</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0.8</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0.8</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0.8</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0.8</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0.8</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0.8</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0.8</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0.8</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0.8</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0.8</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0.8</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0.8</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0.8</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0.8</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0.8</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0.8</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0.8</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0.8</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0.8</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0.8</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0.8</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0.8</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0.8</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0.8</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0.8</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0.8</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0.8</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0.8</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0.8</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0.8</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0.8</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0.8</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0.8</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0.8</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0.8</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0.8</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0.8</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0.8</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0.8</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0.8</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0.8</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0.8</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0.8</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0.8</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0.8</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0.8</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0.8</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0.8</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0.8</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0.8</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0.8</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0.8</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0.8</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0.8</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0.8</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0.8</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0.8</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0.8</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0.8</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0.8</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0.8</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0.8</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0.8</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0.8</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0.8</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0.8</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0.8</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0.8</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0.8</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0.8</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0.8</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0.8</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0.8</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0.8</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0.8</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0.8</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0.8</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0.8</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0.8</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0.8</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0.8</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0.8</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0.90027856512000004</v>
      </c>
      <c r="Q19" s="283">
        <f>MCF!R18</f>
        <v>0.8</v>
      </c>
      <c r="R19" s="130">
        <f t="shared" ref="R19:R82" si="5">P19*$W$6*DOCF*Q19</f>
        <v>0.15484791320064001</v>
      </c>
      <c r="S19" s="65">
        <f>R19*$W$12</f>
        <v>0.15484791320064001</v>
      </c>
      <c r="T19" s="65">
        <f>R19*(1-$W$12)</f>
        <v>0</v>
      </c>
      <c r="U19" s="65">
        <f>S19+U18*$W$10</f>
        <v>0.15484791320064001</v>
      </c>
      <c r="V19" s="65">
        <f>U18*(1-$W$10)+T19</f>
        <v>0</v>
      </c>
      <c r="W19" s="66">
        <f>V19*CH4_fraction*conv</f>
        <v>0</v>
      </c>
    </row>
    <row r="20" spans="2:23">
      <c r="B20" s="96">
        <f>Amnt_Deposited!B15</f>
        <v>2001</v>
      </c>
      <c r="C20" s="99">
        <f>Amnt_Deposited!F15</f>
        <v>0</v>
      </c>
      <c r="D20" s="418">
        <f>Dry_Matter_Content!G7</f>
        <v>0.56999999999999995</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0.9265387241880001</v>
      </c>
      <c r="Q20" s="284">
        <f>MCF!R19</f>
        <v>0.8</v>
      </c>
      <c r="R20" s="67">
        <f t="shared" si="5"/>
        <v>0.15936466056033605</v>
      </c>
      <c r="S20" s="67">
        <f>R20*$W$12</f>
        <v>0.15936466056033605</v>
      </c>
      <c r="T20" s="67">
        <f>R20*(1-$W$12)</f>
        <v>0</v>
      </c>
      <c r="U20" s="67">
        <f>S20+U19*$W$10</f>
        <v>0.30888664424305556</v>
      </c>
      <c r="V20" s="67">
        <f>U19*(1-$W$10)+T20</f>
        <v>5.3259295179204922E-3</v>
      </c>
      <c r="W20" s="100">
        <f>V20*CH4_fraction*conv</f>
        <v>3.5506196786136614E-3</v>
      </c>
    </row>
    <row r="21" spans="2:23">
      <c r="B21" s="96">
        <f>Amnt_Deposited!B16</f>
        <v>2002</v>
      </c>
      <c r="C21" s="99">
        <f>Amnt_Deposited!F16</f>
        <v>0</v>
      </c>
      <c r="D21" s="418">
        <f>Dry_Matter_Content!G8</f>
        <v>0.56999999999999995</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0.96777504648000001</v>
      </c>
      <c r="Q21" s="284">
        <f>MCF!R20</f>
        <v>0.8</v>
      </c>
      <c r="R21" s="67">
        <f t="shared" si="5"/>
        <v>0.16645730799456002</v>
      </c>
      <c r="S21" s="67">
        <f t="shared" ref="S21:S84" si="7">R21*$W$12</f>
        <v>0.16645730799456002</v>
      </c>
      <c r="T21" s="67">
        <f t="shared" ref="T21:T84" si="8">R21*(1-$W$12)</f>
        <v>0</v>
      </c>
      <c r="U21" s="67">
        <f t="shared" ref="U21:U84" si="9">S21+U20*$W$10</f>
        <v>0.46471992468527856</v>
      </c>
      <c r="V21" s="67">
        <f t="shared" ref="V21:V84" si="10">U20*(1-$W$10)+T21</f>
        <v>1.0624027552337051E-2</v>
      </c>
      <c r="W21" s="100">
        <f t="shared" ref="W21:W84" si="11">V21*CH4_fraction*conv</f>
        <v>7.0826850348913667E-3</v>
      </c>
    </row>
    <row r="22" spans="2:23">
      <c r="B22" s="96">
        <f>Amnt_Deposited!B17</f>
        <v>2003</v>
      </c>
      <c r="C22" s="99">
        <f>Amnt_Deposited!F17</f>
        <v>0</v>
      </c>
      <c r="D22" s="418">
        <f>Dry_Matter_Content!G9</f>
        <v>0.56999999999999995</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Amnt_Deposited!G17</f>
        <v>0.99809964104399995</v>
      </c>
      <c r="Q22" s="284">
        <f>MCF!R21</f>
        <v>0.8</v>
      </c>
      <c r="R22" s="67">
        <f t="shared" si="5"/>
        <v>0.17167313825956798</v>
      </c>
      <c r="S22" s="67">
        <f t="shared" si="7"/>
        <v>0.17167313825956798</v>
      </c>
      <c r="T22" s="67">
        <f t="shared" si="8"/>
        <v>0</v>
      </c>
      <c r="U22" s="67">
        <f t="shared" si="9"/>
        <v>0.62040921457848131</v>
      </c>
      <c r="V22" s="67">
        <f t="shared" si="10"/>
        <v>1.5983848366365221E-2</v>
      </c>
      <c r="W22" s="100">
        <f t="shared" si="11"/>
        <v>1.0655898910910146E-2</v>
      </c>
    </row>
    <row r="23" spans="2:23">
      <c r="B23" s="96">
        <f>Amnt_Deposited!B18</f>
        <v>2004</v>
      </c>
      <c r="C23" s="99">
        <f>Amnt_Deposited!F18</f>
        <v>0</v>
      </c>
      <c r="D23" s="418">
        <f>Dry_Matter_Content!G10</f>
        <v>0.56999999999999995</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Amnt_Deposited!G18</f>
        <v>1.0272219926760002</v>
      </c>
      <c r="Q23" s="284">
        <f>MCF!R22</f>
        <v>0.8</v>
      </c>
      <c r="R23" s="67">
        <f t="shared" si="5"/>
        <v>0.17668218274027203</v>
      </c>
      <c r="S23" s="67">
        <f t="shared" si="7"/>
        <v>0.17668218274027203</v>
      </c>
      <c r="T23" s="67">
        <f t="shared" si="8"/>
        <v>0</v>
      </c>
      <c r="U23" s="67">
        <f t="shared" si="9"/>
        <v>0.77575268063335634</v>
      </c>
      <c r="V23" s="67">
        <f t="shared" si="10"/>
        <v>2.1338716685396993E-2</v>
      </c>
      <c r="W23" s="100">
        <f t="shared" si="11"/>
        <v>1.4225811123597994E-2</v>
      </c>
    </row>
    <row r="24" spans="2:23">
      <c r="B24" s="96">
        <f>Amnt_Deposited!B19</f>
        <v>2005</v>
      </c>
      <c r="C24" s="99">
        <f>Amnt_Deposited!F19</f>
        <v>0</v>
      </c>
      <c r="D24" s="418">
        <f>Dry_Matter_Content!G11</f>
        <v>0.56999999999999995</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Amnt_Deposited!G19</f>
        <v>1.0792723985999999</v>
      </c>
      <c r="Q24" s="284">
        <f>MCF!R23</f>
        <v>0.8</v>
      </c>
      <c r="R24" s="67">
        <f t="shared" si="5"/>
        <v>0.18563485255919998</v>
      </c>
      <c r="S24" s="67">
        <f t="shared" si="7"/>
        <v>0.18563485255919998</v>
      </c>
      <c r="T24" s="67">
        <f t="shared" si="8"/>
        <v>0</v>
      </c>
      <c r="U24" s="67">
        <f t="shared" si="9"/>
        <v>0.93470584265509504</v>
      </c>
      <c r="V24" s="67">
        <f t="shared" si="10"/>
        <v>2.6681690537461274E-2</v>
      </c>
      <c r="W24" s="100">
        <f t="shared" si="11"/>
        <v>1.7787793691640848E-2</v>
      </c>
    </row>
    <row r="25" spans="2:23">
      <c r="B25" s="96">
        <f>Amnt_Deposited!B20</f>
        <v>2006</v>
      </c>
      <c r="C25" s="99">
        <f>Amnt_Deposited!F20</f>
        <v>0</v>
      </c>
      <c r="D25" s="418">
        <f>Dry_Matter_Content!G12</f>
        <v>0.56999999999999995</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Amnt_Deposited!G20</f>
        <v>1.1092308278040002</v>
      </c>
      <c r="Q25" s="284">
        <f>MCF!R24</f>
        <v>0.8</v>
      </c>
      <c r="R25" s="67">
        <f t="shared" si="5"/>
        <v>0.19078770238228804</v>
      </c>
      <c r="S25" s="67">
        <f t="shared" si="7"/>
        <v>0.19078770238228804</v>
      </c>
      <c r="T25" s="67">
        <f t="shared" si="8"/>
        <v>0</v>
      </c>
      <c r="U25" s="67">
        <f t="shared" si="9"/>
        <v>1.0933447266576404</v>
      </c>
      <c r="V25" s="67">
        <f t="shared" si="10"/>
        <v>3.2148818379742573E-2</v>
      </c>
      <c r="W25" s="100">
        <f t="shared" si="11"/>
        <v>2.1432545586495048E-2</v>
      </c>
    </row>
    <row r="26" spans="2:23">
      <c r="B26" s="96">
        <f>Amnt_Deposited!B21</f>
        <v>2007</v>
      </c>
      <c r="C26" s="99">
        <f>Amnt_Deposited!F21</f>
        <v>0</v>
      </c>
      <c r="D26" s="418">
        <f>Dry_Matter_Content!G13</f>
        <v>0.56999999999999995</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Amnt_Deposited!G21</f>
        <v>1.139543216856</v>
      </c>
      <c r="Q26" s="284">
        <f>MCF!R25</f>
        <v>0.8</v>
      </c>
      <c r="R26" s="67">
        <f t="shared" si="5"/>
        <v>0.19600143329923203</v>
      </c>
      <c r="S26" s="67">
        <f t="shared" si="7"/>
        <v>0.19600143329923203</v>
      </c>
      <c r="T26" s="67">
        <f t="shared" si="8"/>
        <v>0</v>
      </c>
      <c r="U26" s="67">
        <f t="shared" si="9"/>
        <v>1.251741023196498</v>
      </c>
      <c r="V26" s="67">
        <f t="shared" si="10"/>
        <v>3.7605136760374316E-2</v>
      </c>
      <c r="W26" s="100">
        <f t="shared" si="11"/>
        <v>2.5070091173582876E-2</v>
      </c>
    </row>
    <row r="27" spans="2:23">
      <c r="B27" s="96">
        <f>Amnt_Deposited!B22</f>
        <v>2008</v>
      </c>
      <c r="C27" s="99">
        <f>Amnt_Deposited!F22</f>
        <v>0</v>
      </c>
      <c r="D27" s="418">
        <f>Dry_Matter_Content!G14</f>
        <v>0.56999999999999995</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Amnt_Deposited!G22</f>
        <v>1.1700692023679999</v>
      </c>
      <c r="Q27" s="284">
        <f>MCF!R26</f>
        <v>0.8</v>
      </c>
      <c r="R27" s="67">
        <f t="shared" si="5"/>
        <v>0.20125190280729599</v>
      </c>
      <c r="S27" s="67">
        <f t="shared" si="7"/>
        <v>0.20125190280729599</v>
      </c>
      <c r="T27" s="67">
        <f t="shared" si="8"/>
        <v>0</v>
      </c>
      <c r="U27" s="67">
        <f t="shared" si="9"/>
        <v>1.4099398145576227</v>
      </c>
      <c r="V27" s="67">
        <f t="shared" si="10"/>
        <v>4.3053111446171397E-2</v>
      </c>
      <c r="W27" s="100">
        <f t="shared" si="11"/>
        <v>2.8702074297447595E-2</v>
      </c>
    </row>
    <row r="28" spans="2:23">
      <c r="B28" s="96">
        <f>Amnt_Deposited!B23</f>
        <v>2009</v>
      </c>
      <c r="C28" s="99">
        <f>Amnt_Deposited!F23</f>
        <v>0</v>
      </c>
      <c r="D28" s="418">
        <f>Dry_Matter_Content!G15</f>
        <v>0.56999999999999995</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Amnt_Deposited!G23</f>
        <v>1.200644009928</v>
      </c>
      <c r="Q28" s="284">
        <f>MCF!R27</f>
        <v>0.8</v>
      </c>
      <c r="R28" s="67">
        <f t="shared" si="5"/>
        <v>0.20651076970761603</v>
      </c>
      <c r="S28" s="67">
        <f t="shared" si="7"/>
        <v>0.20651076970761603</v>
      </c>
      <c r="T28" s="67">
        <f t="shared" si="8"/>
        <v>0</v>
      </c>
      <c r="U28" s="67">
        <f t="shared" si="9"/>
        <v>1.5679562912416454</v>
      </c>
      <c r="V28" s="67">
        <f t="shared" si="10"/>
        <v>4.8494293023593371E-2</v>
      </c>
      <c r="W28" s="100">
        <f t="shared" si="11"/>
        <v>3.2329528682395581E-2</v>
      </c>
    </row>
    <row r="29" spans="2:23">
      <c r="B29" s="96">
        <f>Amnt_Deposited!B24</f>
        <v>2010</v>
      </c>
      <c r="C29" s="99">
        <f>Amnt_Deposited!F24</f>
        <v>0</v>
      </c>
      <c r="D29" s="418">
        <f>Dry_Matter_Content!G16</f>
        <v>0.56999999999999995</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Amnt_Deposited!G24</f>
        <v>1.5600902355720001</v>
      </c>
      <c r="Q29" s="284">
        <f>MCF!R28</f>
        <v>0.8</v>
      </c>
      <c r="R29" s="67">
        <f t="shared" si="5"/>
        <v>0.26833552051838405</v>
      </c>
      <c r="S29" s="67">
        <f t="shared" si="7"/>
        <v>0.26833552051838405</v>
      </c>
      <c r="T29" s="67">
        <f t="shared" si="8"/>
        <v>0</v>
      </c>
      <c r="U29" s="67">
        <f t="shared" si="9"/>
        <v>1.782362607796443</v>
      </c>
      <c r="V29" s="67">
        <f t="shared" si="10"/>
        <v>5.3929203963586282E-2</v>
      </c>
      <c r="W29" s="100">
        <f t="shared" si="11"/>
        <v>3.5952802642390855E-2</v>
      </c>
    </row>
    <row r="30" spans="2:23">
      <c r="B30" s="96">
        <f>Amnt_Deposited!B25</f>
        <v>2011</v>
      </c>
      <c r="C30" s="99">
        <f>Amnt_Deposited!F25</f>
        <v>0</v>
      </c>
      <c r="D30" s="418">
        <f>Dry_Matter_Content!G17</f>
        <v>0.56999999999999995</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Amnt_Deposited!G25</f>
        <v>1.494481725</v>
      </c>
      <c r="Q30" s="284">
        <f>MCF!R29</f>
        <v>0.8</v>
      </c>
      <c r="R30" s="67">
        <f t="shared" si="5"/>
        <v>0.2570508567</v>
      </c>
      <c r="S30" s="67">
        <f t="shared" si="7"/>
        <v>0.2570508567</v>
      </c>
      <c r="T30" s="67">
        <f t="shared" si="8"/>
        <v>0</v>
      </c>
      <c r="U30" s="67">
        <f t="shared" si="9"/>
        <v>1.9781098445232059</v>
      </c>
      <c r="V30" s="67">
        <f t="shared" si="10"/>
        <v>6.1303619973236981E-2</v>
      </c>
      <c r="W30" s="100">
        <f t="shared" si="11"/>
        <v>4.0869079982157983E-2</v>
      </c>
    </row>
    <row r="31" spans="2:23">
      <c r="B31" s="96">
        <f>Amnt_Deposited!B26</f>
        <v>2012</v>
      </c>
      <c r="C31" s="99">
        <f>Amnt_Deposited!F26</f>
        <v>0</v>
      </c>
      <c r="D31" s="418">
        <f>Dry_Matter_Content!G18</f>
        <v>0.56999999999999995</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Amnt_Deposited!G26</f>
        <v>1.5622722482400002</v>
      </c>
      <c r="Q31" s="284">
        <f>MCF!R30</f>
        <v>0.8</v>
      </c>
      <c r="R31" s="67">
        <f t="shared" si="5"/>
        <v>0.26871082669728003</v>
      </c>
      <c r="S31" s="67">
        <f t="shared" si="7"/>
        <v>0.26871082669728003</v>
      </c>
      <c r="T31" s="67">
        <f t="shared" si="8"/>
        <v>0</v>
      </c>
      <c r="U31" s="67">
        <f t="shared" si="9"/>
        <v>2.1787844065213005</v>
      </c>
      <c r="V31" s="67">
        <f t="shared" si="10"/>
        <v>6.8036264699185597E-2</v>
      </c>
      <c r="W31" s="100">
        <f t="shared" si="11"/>
        <v>4.535750979945706E-2</v>
      </c>
    </row>
    <row r="32" spans="2:23">
      <c r="B32" s="96">
        <f>Amnt_Deposited!B27</f>
        <v>2013</v>
      </c>
      <c r="C32" s="99">
        <f>Amnt_Deposited!F27</f>
        <v>0</v>
      </c>
      <c r="D32" s="418">
        <f>Dry_Matter_Content!G19</f>
        <v>0.56999999999999995</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Amnt_Deposited!G27</f>
        <v>1.6322985993600003</v>
      </c>
      <c r="Q32" s="284">
        <f>MCF!R31</f>
        <v>0.8</v>
      </c>
      <c r="R32" s="67">
        <f t="shared" si="5"/>
        <v>0.28075535908992005</v>
      </c>
      <c r="S32" s="67">
        <f t="shared" si="7"/>
        <v>0.28075535908992005</v>
      </c>
      <c r="T32" s="67">
        <f t="shared" si="8"/>
        <v>0</v>
      </c>
      <c r="U32" s="67">
        <f t="shared" si="9"/>
        <v>2.3846013828844153</v>
      </c>
      <c r="V32" s="67">
        <f t="shared" si="10"/>
        <v>7.4938382726805225E-2</v>
      </c>
      <c r="W32" s="100">
        <f t="shared" si="11"/>
        <v>4.995892181787015E-2</v>
      </c>
    </row>
    <row r="33" spans="2:23">
      <c r="B33" s="96">
        <f>Amnt_Deposited!B28</f>
        <v>2014</v>
      </c>
      <c r="C33" s="99">
        <f>Amnt_Deposited!F28</f>
        <v>0</v>
      </c>
      <c r="D33" s="418">
        <f>Dry_Matter_Content!G20</f>
        <v>0.56999999999999995</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Amnt_Deposited!G28</f>
        <v>1.7030794730400003</v>
      </c>
      <c r="Q33" s="284">
        <f>MCF!R32</f>
        <v>0.8</v>
      </c>
      <c r="R33" s="67">
        <f t="shared" si="5"/>
        <v>0.29292966936288006</v>
      </c>
      <c r="S33" s="67">
        <f t="shared" si="7"/>
        <v>0.29292966936288006</v>
      </c>
      <c r="T33" s="67">
        <f t="shared" si="8"/>
        <v>0</v>
      </c>
      <c r="U33" s="67">
        <f t="shared" si="9"/>
        <v>2.5955136802913548</v>
      </c>
      <c r="V33" s="67">
        <f t="shared" si="10"/>
        <v>8.2017371955940846E-2</v>
      </c>
      <c r="W33" s="100">
        <f t="shared" si="11"/>
        <v>5.4678247970627231E-2</v>
      </c>
    </row>
    <row r="34" spans="2:23">
      <c r="B34" s="96">
        <f>Amnt_Deposited!B29</f>
        <v>2015</v>
      </c>
      <c r="C34" s="99">
        <f>Amnt_Deposited!F29</f>
        <v>0</v>
      </c>
      <c r="D34" s="418">
        <f>Dry_Matter_Content!G21</f>
        <v>0.56999999999999995</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Amnt_Deposited!G29</f>
        <v>1.7759852154</v>
      </c>
      <c r="Q34" s="284">
        <f>MCF!R33</f>
        <v>0.8</v>
      </c>
      <c r="R34" s="67">
        <f t="shared" si="5"/>
        <v>0.30546945704880002</v>
      </c>
      <c r="S34" s="67">
        <f t="shared" si="7"/>
        <v>0.30546945704880002</v>
      </c>
      <c r="T34" s="67">
        <f t="shared" si="8"/>
        <v>0</v>
      </c>
      <c r="U34" s="67">
        <f t="shared" si="9"/>
        <v>2.8117115247087421</v>
      </c>
      <c r="V34" s="67">
        <f t="shared" si="10"/>
        <v>8.9271612631412867E-2</v>
      </c>
      <c r="W34" s="100">
        <f t="shared" si="11"/>
        <v>5.9514408420941911E-2</v>
      </c>
    </row>
    <row r="35" spans="2:23">
      <c r="B35" s="96">
        <f>Amnt_Deposited!B30</f>
        <v>2016</v>
      </c>
      <c r="C35" s="99">
        <f>Amnt_Deposited!F30</f>
        <v>0</v>
      </c>
      <c r="D35" s="418">
        <f>Dry_Matter_Content!G22</f>
        <v>0.56999999999999995</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Amnt_Deposited!G30</f>
        <v>1.8507495243600001</v>
      </c>
      <c r="Q35" s="284">
        <f>MCF!R34</f>
        <v>0.8</v>
      </c>
      <c r="R35" s="67">
        <f t="shared" si="5"/>
        <v>0.31832891818992004</v>
      </c>
      <c r="S35" s="67">
        <f t="shared" si="7"/>
        <v>0.31832891818992004</v>
      </c>
      <c r="T35" s="67">
        <f t="shared" si="8"/>
        <v>0</v>
      </c>
      <c r="U35" s="67">
        <f t="shared" si="9"/>
        <v>3.0333327954025018</v>
      </c>
      <c r="V35" s="67">
        <f t="shared" si="10"/>
        <v>9.6707647496160315E-2</v>
      </c>
      <c r="W35" s="100">
        <f t="shared" si="11"/>
        <v>6.4471764997440201E-2</v>
      </c>
    </row>
    <row r="36" spans="2:23">
      <c r="B36" s="96">
        <f>Amnt_Deposited!B31</f>
        <v>2017</v>
      </c>
      <c r="C36" s="99">
        <f>Amnt_Deposited!F31</f>
        <v>0</v>
      </c>
      <c r="D36" s="418">
        <f>Dry_Matter_Content!G23</f>
        <v>0.56999999999999995</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Amnt_Deposited!G31</f>
        <v>1.815015120657552</v>
      </c>
      <c r="Q36" s="284">
        <f>MCF!R35</f>
        <v>0.8</v>
      </c>
      <c r="R36" s="67">
        <f t="shared" si="5"/>
        <v>0.312182600753099</v>
      </c>
      <c r="S36" s="67">
        <f t="shared" si="7"/>
        <v>0.312182600753099</v>
      </c>
      <c r="T36" s="67">
        <f t="shared" si="8"/>
        <v>0</v>
      </c>
      <c r="U36" s="67">
        <f t="shared" si="9"/>
        <v>3.2411851773054599</v>
      </c>
      <c r="V36" s="67">
        <f t="shared" si="10"/>
        <v>0.10433021885014136</v>
      </c>
      <c r="W36" s="100">
        <f t="shared" si="11"/>
        <v>6.955347923342757E-2</v>
      </c>
    </row>
    <row r="37" spans="2:23">
      <c r="B37" s="96">
        <f>Amnt_Deposited!B32</f>
        <v>2018</v>
      </c>
      <c r="C37" s="99">
        <f>Amnt_Deposited!F32</f>
        <v>0</v>
      </c>
      <c r="D37" s="418">
        <f>Dry_Matter_Content!G24</f>
        <v>0.56999999999999995</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Amnt_Deposited!G32</f>
        <v>1.8378896458576111</v>
      </c>
      <c r="Q37" s="284">
        <f>MCF!R36</f>
        <v>0.8</v>
      </c>
      <c r="R37" s="67">
        <f t="shared" si="5"/>
        <v>0.31611701908750911</v>
      </c>
      <c r="S37" s="67">
        <f t="shared" si="7"/>
        <v>0.31611701908750911</v>
      </c>
      <c r="T37" s="67">
        <f t="shared" si="8"/>
        <v>0</v>
      </c>
      <c r="U37" s="67">
        <f t="shared" si="9"/>
        <v>3.4458229813874022</v>
      </c>
      <c r="V37" s="67">
        <f t="shared" si="10"/>
        <v>0.11147921500556693</v>
      </c>
      <c r="W37" s="100">
        <f t="shared" si="11"/>
        <v>7.4319476670377943E-2</v>
      </c>
    </row>
    <row r="38" spans="2:23">
      <c r="B38" s="96">
        <f>Amnt_Deposited!B33</f>
        <v>2019</v>
      </c>
      <c r="C38" s="99">
        <f>Amnt_Deposited!F33</f>
        <v>0</v>
      </c>
      <c r="D38" s="418">
        <f>Dry_Matter_Content!G25</f>
        <v>0.56999999999999995</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Amnt_Deposited!G33</f>
        <v>1.8586472464932016</v>
      </c>
      <c r="Q38" s="284">
        <f>MCF!R37</f>
        <v>0.8</v>
      </c>
      <c r="R38" s="67">
        <f t="shared" si="5"/>
        <v>0.31968732639683073</v>
      </c>
      <c r="S38" s="67">
        <f t="shared" si="7"/>
        <v>0.31968732639683073</v>
      </c>
      <c r="T38" s="67">
        <f t="shared" si="8"/>
        <v>0</v>
      </c>
      <c r="U38" s="67">
        <f t="shared" si="9"/>
        <v>3.6469926606893015</v>
      </c>
      <c r="V38" s="67">
        <f t="shared" si="10"/>
        <v>0.11851764709493101</v>
      </c>
      <c r="W38" s="100">
        <f t="shared" si="11"/>
        <v>7.9011764729953998E-2</v>
      </c>
    </row>
    <row r="39" spans="2:23">
      <c r="B39" s="96">
        <f>Amnt_Deposited!B34</f>
        <v>2020</v>
      </c>
      <c r="C39" s="99">
        <f>Amnt_Deposited!F34</f>
        <v>0</v>
      </c>
      <c r="D39" s="418">
        <f>Dry_Matter_Content!G26</f>
        <v>0.56999999999999995</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Amnt_Deposited!G34</f>
        <v>1.8773757311275387</v>
      </c>
      <c r="Q39" s="284">
        <f>MCF!R38</f>
        <v>0.8</v>
      </c>
      <c r="R39" s="67">
        <f t="shared" si="5"/>
        <v>0.32290862575393664</v>
      </c>
      <c r="S39" s="67">
        <f t="shared" si="7"/>
        <v>0.32290862575393664</v>
      </c>
      <c r="T39" s="67">
        <f t="shared" si="8"/>
        <v>0</v>
      </c>
      <c r="U39" s="67">
        <f t="shared" si="9"/>
        <v>3.8444644919671194</v>
      </c>
      <c r="V39" s="67">
        <f t="shared" si="10"/>
        <v>0.12543679447611869</v>
      </c>
      <c r="W39" s="100">
        <f t="shared" si="11"/>
        <v>8.3624529650745794E-2</v>
      </c>
    </row>
    <row r="40" spans="2:23">
      <c r="B40" s="96">
        <f>Amnt_Deposited!B35</f>
        <v>2021</v>
      </c>
      <c r="C40" s="99">
        <f>Amnt_Deposited!F35</f>
        <v>0</v>
      </c>
      <c r="D40" s="418">
        <f>Dry_Matter_Content!G27</f>
        <v>0.56999999999999995</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Amnt_Deposited!G35</f>
        <v>1.8941599277469776</v>
      </c>
      <c r="Q40" s="284">
        <f>MCF!R39</f>
        <v>0.8</v>
      </c>
      <c r="R40" s="67">
        <f t="shared" si="5"/>
        <v>0.32579550757248016</v>
      </c>
      <c r="S40" s="67">
        <f t="shared" si="7"/>
        <v>0.32579550757248016</v>
      </c>
      <c r="T40" s="67">
        <f t="shared" si="8"/>
        <v>0</v>
      </c>
      <c r="U40" s="67">
        <f t="shared" si="9"/>
        <v>4.0380312436258246</v>
      </c>
      <c r="V40" s="67">
        <f t="shared" si="10"/>
        <v>0.13222875591377528</v>
      </c>
      <c r="W40" s="100">
        <f t="shared" si="11"/>
        <v>8.8152503942516849E-2</v>
      </c>
    </row>
    <row r="41" spans="2:23">
      <c r="B41" s="96">
        <f>Amnt_Deposited!B36</f>
        <v>2022</v>
      </c>
      <c r="C41" s="99">
        <f>Amnt_Deposited!F36</f>
        <v>0</v>
      </c>
      <c r="D41" s="418">
        <f>Dry_Matter_Content!G28</f>
        <v>0.56999999999999995</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Amnt_Deposited!G36</f>
        <v>1.9090817758981917</v>
      </c>
      <c r="Q41" s="284">
        <f>MCF!R40</f>
        <v>0.8</v>
      </c>
      <c r="R41" s="67">
        <f t="shared" si="5"/>
        <v>0.32836206545448898</v>
      </c>
      <c r="S41" s="67">
        <f t="shared" si="7"/>
        <v>0.32836206545448898</v>
      </c>
      <c r="T41" s="67">
        <f t="shared" si="8"/>
        <v>0</v>
      </c>
      <c r="U41" s="67">
        <f t="shared" si="9"/>
        <v>4.2275069053168624</v>
      </c>
      <c r="V41" s="67">
        <f t="shared" si="10"/>
        <v>0.13888640376345146</v>
      </c>
      <c r="W41" s="100">
        <f t="shared" si="11"/>
        <v>9.2590935842300964E-2</v>
      </c>
    </row>
    <row r="42" spans="2:23">
      <c r="B42" s="96">
        <f>Amnt_Deposited!B37</f>
        <v>2023</v>
      </c>
      <c r="C42" s="99">
        <f>Amnt_Deposited!F37</f>
        <v>0</v>
      </c>
      <c r="D42" s="418">
        <f>Dry_Matter_Content!G29</f>
        <v>0.56999999999999995</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Amnt_Deposited!G37</f>
        <v>1.9222204161279346</v>
      </c>
      <c r="Q42" s="284">
        <f>MCF!R41</f>
        <v>0.8</v>
      </c>
      <c r="R42" s="67">
        <f t="shared" si="5"/>
        <v>0.33062191157400478</v>
      </c>
      <c r="S42" s="67">
        <f t="shared" si="7"/>
        <v>0.33062191157400478</v>
      </c>
      <c r="T42" s="67">
        <f t="shared" si="8"/>
        <v>0</v>
      </c>
      <c r="U42" s="67">
        <f t="shared" si="9"/>
        <v>4.4127254766142299</v>
      </c>
      <c r="V42" s="67">
        <f t="shared" si="10"/>
        <v>0.14540334027663687</v>
      </c>
      <c r="W42" s="100">
        <f t="shared" si="11"/>
        <v>9.6935560184424577E-2</v>
      </c>
    </row>
    <row r="43" spans="2:23">
      <c r="B43" s="96">
        <f>Amnt_Deposited!B38</f>
        <v>2024</v>
      </c>
      <c r="C43" s="99">
        <f>Amnt_Deposited!F38</f>
        <v>0</v>
      </c>
      <c r="D43" s="418">
        <f>Dry_Matter_Content!G30</f>
        <v>0.56999999999999995</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Amnt_Deposited!G38</f>
        <v>1.9336522768016018</v>
      </c>
      <c r="Q43" s="284">
        <f>MCF!R42</f>
        <v>0.8</v>
      </c>
      <c r="R43" s="67">
        <f t="shared" si="5"/>
        <v>0.33258819160987552</v>
      </c>
      <c r="S43" s="67">
        <f t="shared" si="7"/>
        <v>0.33258819160987552</v>
      </c>
      <c r="T43" s="67">
        <f t="shared" si="8"/>
        <v>0</v>
      </c>
      <c r="U43" s="67">
        <f t="shared" si="9"/>
        <v>4.5935398122863278</v>
      </c>
      <c r="V43" s="67">
        <f t="shared" si="10"/>
        <v>0.15177385593777806</v>
      </c>
      <c r="W43" s="100">
        <f t="shared" si="11"/>
        <v>0.10118257062518538</v>
      </c>
    </row>
    <row r="44" spans="2:23">
      <c r="B44" s="96">
        <f>Amnt_Deposited!B39</f>
        <v>2025</v>
      </c>
      <c r="C44" s="99">
        <f>Amnt_Deposited!F39</f>
        <v>0</v>
      </c>
      <c r="D44" s="418">
        <f>Dry_Matter_Content!G31</f>
        <v>0.56999999999999995</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Amnt_Deposited!G39</f>
        <v>1.9434511583746916</v>
      </c>
      <c r="Q44" s="284">
        <f>MCF!R43</f>
        <v>0.8</v>
      </c>
      <c r="R44" s="67">
        <f t="shared" si="5"/>
        <v>0.33427359924044697</v>
      </c>
      <c r="S44" s="67">
        <f t="shared" si="7"/>
        <v>0.33427359924044697</v>
      </c>
      <c r="T44" s="67">
        <f t="shared" si="8"/>
        <v>0</v>
      </c>
      <c r="U44" s="67">
        <f t="shared" si="9"/>
        <v>4.7698205217788905</v>
      </c>
      <c r="V44" s="67">
        <f t="shared" si="10"/>
        <v>0.15799288974788453</v>
      </c>
      <c r="W44" s="100">
        <f t="shared" si="11"/>
        <v>0.10532859316525635</v>
      </c>
    </row>
    <row r="45" spans="2:23">
      <c r="B45" s="96">
        <f>Amnt_Deposited!B40</f>
        <v>2026</v>
      </c>
      <c r="C45" s="99">
        <f>Amnt_Deposited!F40</f>
        <v>0</v>
      </c>
      <c r="D45" s="418">
        <f>Dry_Matter_Content!G32</f>
        <v>0.56999999999999995</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Amnt_Deposited!G40</f>
        <v>1.9516883151892301</v>
      </c>
      <c r="Q45" s="284">
        <f>MCF!R44</f>
        <v>0.8</v>
      </c>
      <c r="R45" s="67">
        <f t="shared" si="5"/>
        <v>0.3356903902125476</v>
      </c>
      <c r="S45" s="67">
        <f t="shared" si="7"/>
        <v>0.3356903902125476</v>
      </c>
      <c r="T45" s="67">
        <f t="shared" si="8"/>
        <v>0</v>
      </c>
      <c r="U45" s="67">
        <f t="shared" si="9"/>
        <v>4.9414549206187353</v>
      </c>
      <c r="V45" s="67">
        <f t="shared" si="10"/>
        <v>0.16405599137270208</v>
      </c>
      <c r="W45" s="100">
        <f t="shared" si="11"/>
        <v>0.10937066091513471</v>
      </c>
    </row>
    <row r="46" spans="2:23">
      <c r="B46" s="96">
        <f>Amnt_Deposited!B41</f>
        <v>2027</v>
      </c>
      <c r="C46" s="99">
        <f>Amnt_Deposited!F41</f>
        <v>0</v>
      </c>
      <c r="D46" s="418">
        <f>Dry_Matter_Content!G33</f>
        <v>0.56999999999999995</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Amnt_Deposited!G41</f>
        <v>1.9584325348652472</v>
      </c>
      <c r="Q46" s="284">
        <f>MCF!R45</f>
        <v>0.8</v>
      </c>
      <c r="R46" s="67">
        <f t="shared" si="5"/>
        <v>0.33685039599682254</v>
      </c>
      <c r="S46" s="67">
        <f t="shared" si="7"/>
        <v>0.33685039599682254</v>
      </c>
      <c r="T46" s="67">
        <f t="shared" si="8"/>
        <v>0</v>
      </c>
      <c r="U46" s="67">
        <f t="shared" si="9"/>
        <v>5.1083460315388756</v>
      </c>
      <c r="V46" s="67">
        <f t="shared" si="10"/>
        <v>0.16995928507668137</v>
      </c>
      <c r="W46" s="100">
        <f t="shared" si="11"/>
        <v>0.11330619005112091</v>
      </c>
    </row>
    <row r="47" spans="2:23">
      <c r="B47" s="96">
        <f>Amnt_Deposited!B42</f>
        <v>2028</v>
      </c>
      <c r="C47" s="99">
        <f>Amnt_Deposited!F42</f>
        <v>0</v>
      </c>
      <c r="D47" s="418">
        <f>Dry_Matter_Content!G34</f>
        <v>0.56999999999999995</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Amnt_Deposited!G42</f>
        <v>1.9637502153554298</v>
      </c>
      <c r="Q47" s="284">
        <f>MCF!R46</f>
        <v>0.8</v>
      </c>
      <c r="R47" s="67">
        <f t="shared" si="5"/>
        <v>0.33776503704113398</v>
      </c>
      <c r="S47" s="67">
        <f t="shared" si="7"/>
        <v>0.33776503704113398</v>
      </c>
      <c r="T47" s="67">
        <f t="shared" si="8"/>
        <v>0</v>
      </c>
      <c r="U47" s="67">
        <f t="shared" si="9"/>
        <v>5.2704116332129178</v>
      </c>
      <c r="V47" s="67">
        <f t="shared" si="10"/>
        <v>0.1756994353670919</v>
      </c>
      <c r="W47" s="100">
        <f t="shared" si="11"/>
        <v>0.1171329569113946</v>
      </c>
    </row>
    <row r="48" spans="2:23">
      <c r="B48" s="96">
        <f>Amnt_Deposited!B43</f>
        <v>2029</v>
      </c>
      <c r="C48" s="99">
        <f>Amnt_Deposited!F43</f>
        <v>0</v>
      </c>
      <c r="D48" s="418">
        <f>Dry_Matter_Content!G35</f>
        <v>0.56999999999999995</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Amnt_Deposited!G43</f>
        <v>1.9677054397292308</v>
      </c>
      <c r="Q48" s="284">
        <f>MCF!R47</f>
        <v>0.8</v>
      </c>
      <c r="R48" s="67">
        <f t="shared" si="5"/>
        <v>0.33844533563342771</v>
      </c>
      <c r="S48" s="67">
        <f t="shared" si="7"/>
        <v>0.33844533563342771</v>
      </c>
      <c r="T48" s="67">
        <f t="shared" si="8"/>
        <v>0</v>
      </c>
      <c r="U48" s="67">
        <f t="shared" si="9"/>
        <v>5.4275833545707082</v>
      </c>
      <c r="V48" s="67">
        <f t="shared" si="10"/>
        <v>0.18127361427563762</v>
      </c>
      <c r="W48" s="100">
        <f t="shared" si="11"/>
        <v>0.12084907618375841</v>
      </c>
    </row>
    <row r="49" spans="2:23">
      <c r="B49" s="96">
        <f>Amnt_Deposited!B44</f>
        <v>2030</v>
      </c>
      <c r="C49" s="99">
        <f>Amnt_Deposited!F44</f>
        <v>0</v>
      </c>
      <c r="D49" s="418">
        <f>Dry_Matter_Content!G36</f>
        <v>0.56999999999999995</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Amnt_Deposited!G44</f>
        <v>1.9704445200000003</v>
      </c>
      <c r="Q49" s="284">
        <f>MCF!R48</f>
        <v>0.8</v>
      </c>
      <c r="R49" s="67">
        <f t="shared" si="5"/>
        <v>0.3389164574400001</v>
      </c>
      <c r="S49" s="67">
        <f t="shared" si="7"/>
        <v>0.3389164574400001</v>
      </c>
      <c r="T49" s="67">
        <f t="shared" si="8"/>
        <v>0</v>
      </c>
      <c r="U49" s="67">
        <f t="shared" si="9"/>
        <v>5.5798203418028871</v>
      </c>
      <c r="V49" s="67">
        <f t="shared" si="10"/>
        <v>0.18667947020782055</v>
      </c>
      <c r="W49" s="100">
        <f t="shared" si="11"/>
        <v>0.12445298013854703</v>
      </c>
    </row>
    <row r="50" spans="2:23">
      <c r="B50" s="96">
        <f>Amnt_Deposited!B45</f>
        <v>2031</v>
      </c>
      <c r="C50" s="99">
        <f>Amnt_Deposited!F45</f>
        <v>0</v>
      </c>
      <c r="D50" s="418">
        <f>Dry_Matter_Content!G37</f>
        <v>0.56999999999999995</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0.8</v>
      </c>
      <c r="R50" s="67">
        <f t="shared" si="5"/>
        <v>0</v>
      </c>
      <c r="S50" s="67">
        <f t="shared" si="7"/>
        <v>0</v>
      </c>
      <c r="T50" s="67">
        <f t="shared" si="8"/>
        <v>0</v>
      </c>
      <c r="U50" s="67">
        <f t="shared" si="9"/>
        <v>5.3879047437890133</v>
      </c>
      <c r="V50" s="67">
        <f t="shared" si="10"/>
        <v>0.19191559801387353</v>
      </c>
      <c r="W50" s="100">
        <f t="shared" si="11"/>
        <v>0.12794373200924902</v>
      </c>
    </row>
    <row r="51" spans="2:23">
      <c r="B51" s="96">
        <f>Amnt_Deposited!B46</f>
        <v>2032</v>
      </c>
      <c r="C51" s="99">
        <f>Amnt_Deposited!F46</f>
        <v>0</v>
      </c>
      <c r="D51" s="418">
        <f>Dry_Matter_Content!G38</f>
        <v>0.56999999999999995</v>
      </c>
      <c r="E51" s="284">
        <f>MCF!R50</f>
        <v>0.8</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0.8</v>
      </c>
      <c r="R51" s="67">
        <f t="shared" si="5"/>
        <v>0</v>
      </c>
      <c r="S51" s="67">
        <f t="shared" si="7"/>
        <v>0</v>
      </c>
      <c r="T51" s="67">
        <f t="shared" si="8"/>
        <v>0</v>
      </c>
      <c r="U51" s="67">
        <f t="shared" si="9"/>
        <v>5.2025900028825074</v>
      </c>
      <c r="V51" s="67">
        <f t="shared" si="10"/>
        <v>0.18531474090650613</v>
      </c>
      <c r="W51" s="100">
        <f t="shared" si="11"/>
        <v>0.12354316060433741</v>
      </c>
    </row>
    <row r="52" spans="2:23">
      <c r="B52" s="96">
        <f>Amnt_Deposited!B47</f>
        <v>2033</v>
      </c>
      <c r="C52" s="99">
        <f>Amnt_Deposited!F47</f>
        <v>0</v>
      </c>
      <c r="D52" s="418">
        <f>Dry_Matter_Content!G39</f>
        <v>0.56999999999999995</v>
      </c>
      <c r="E52" s="284">
        <f>MCF!R51</f>
        <v>0.8</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0.8</v>
      </c>
      <c r="R52" s="67">
        <f t="shared" si="5"/>
        <v>0</v>
      </c>
      <c r="S52" s="67">
        <f t="shared" si="7"/>
        <v>0</v>
      </c>
      <c r="T52" s="67">
        <f t="shared" si="8"/>
        <v>0</v>
      </c>
      <c r="U52" s="67">
        <f t="shared" si="9"/>
        <v>5.0236490853508178</v>
      </c>
      <c r="V52" s="67">
        <f t="shared" si="10"/>
        <v>0.17894091753168995</v>
      </c>
      <c r="W52" s="100">
        <f t="shared" si="11"/>
        <v>0.11929394502112663</v>
      </c>
    </row>
    <row r="53" spans="2:23">
      <c r="B53" s="96">
        <f>Amnt_Deposited!B48</f>
        <v>2034</v>
      </c>
      <c r="C53" s="99">
        <f>Amnt_Deposited!F48</f>
        <v>0</v>
      </c>
      <c r="D53" s="418">
        <f>Dry_Matter_Content!G40</f>
        <v>0.56999999999999995</v>
      </c>
      <c r="E53" s="284">
        <f>MCF!R52</f>
        <v>0.8</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0.8</v>
      </c>
      <c r="R53" s="67">
        <f t="shared" si="5"/>
        <v>0</v>
      </c>
      <c r="S53" s="67">
        <f t="shared" si="7"/>
        <v>0</v>
      </c>
      <c r="T53" s="67">
        <f t="shared" si="8"/>
        <v>0</v>
      </c>
      <c r="U53" s="67">
        <f t="shared" si="9"/>
        <v>4.8508627661921198</v>
      </c>
      <c r="V53" s="67">
        <f t="shared" si="10"/>
        <v>0.17278631915869835</v>
      </c>
      <c r="W53" s="100">
        <f t="shared" si="11"/>
        <v>0.11519087943913223</v>
      </c>
    </row>
    <row r="54" spans="2:23">
      <c r="B54" s="96">
        <f>Amnt_Deposited!B49</f>
        <v>2035</v>
      </c>
      <c r="C54" s="99">
        <f>Amnt_Deposited!F49</f>
        <v>0</v>
      </c>
      <c r="D54" s="418">
        <f>Dry_Matter_Content!G41</f>
        <v>0.56999999999999995</v>
      </c>
      <c r="E54" s="284">
        <f>MCF!R53</f>
        <v>0.8</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0.8</v>
      </c>
      <c r="R54" s="67">
        <f t="shared" si="5"/>
        <v>0</v>
      </c>
      <c r="S54" s="67">
        <f t="shared" si="7"/>
        <v>0</v>
      </c>
      <c r="T54" s="67">
        <f t="shared" si="8"/>
        <v>0</v>
      </c>
      <c r="U54" s="67">
        <f t="shared" si="9"/>
        <v>4.6840193605572722</v>
      </c>
      <c r="V54" s="67">
        <f t="shared" si="10"/>
        <v>0.16684340563484767</v>
      </c>
      <c r="W54" s="100">
        <f t="shared" si="11"/>
        <v>0.11122893708989845</v>
      </c>
    </row>
    <row r="55" spans="2:23">
      <c r="B55" s="96">
        <f>Amnt_Deposited!B50</f>
        <v>2036</v>
      </c>
      <c r="C55" s="99">
        <f>Amnt_Deposited!F50</f>
        <v>0</v>
      </c>
      <c r="D55" s="418">
        <f>Dry_Matter_Content!G42</f>
        <v>0.56999999999999995</v>
      </c>
      <c r="E55" s="284">
        <f>MCF!R54</f>
        <v>0.8</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0.8</v>
      </c>
      <c r="R55" s="67">
        <f t="shared" si="5"/>
        <v>0</v>
      </c>
      <c r="S55" s="67">
        <f t="shared" si="7"/>
        <v>0</v>
      </c>
      <c r="T55" s="67">
        <f t="shared" si="8"/>
        <v>0</v>
      </c>
      <c r="U55" s="67">
        <f t="shared" si="9"/>
        <v>4.5229144644094053</v>
      </c>
      <c r="V55" s="67">
        <f t="shared" si="10"/>
        <v>0.16110489614786708</v>
      </c>
      <c r="W55" s="100">
        <f t="shared" si="11"/>
        <v>0.10740326409857805</v>
      </c>
    </row>
    <row r="56" spans="2:23">
      <c r="B56" s="96">
        <f>Amnt_Deposited!B51</f>
        <v>2037</v>
      </c>
      <c r="C56" s="99">
        <f>Amnt_Deposited!F51</f>
        <v>0</v>
      </c>
      <c r="D56" s="418">
        <f>Dry_Matter_Content!G43</f>
        <v>0.56999999999999995</v>
      </c>
      <c r="E56" s="284">
        <f>MCF!R55</f>
        <v>0.8</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0.8</v>
      </c>
      <c r="R56" s="67">
        <f t="shared" si="5"/>
        <v>0</v>
      </c>
      <c r="S56" s="67">
        <f t="shared" si="7"/>
        <v>0</v>
      </c>
      <c r="T56" s="67">
        <f t="shared" si="8"/>
        <v>0</v>
      </c>
      <c r="U56" s="67">
        <f t="shared" si="9"/>
        <v>4.3673507041034121</v>
      </c>
      <c r="V56" s="67">
        <f t="shared" si="10"/>
        <v>0.15556376030599323</v>
      </c>
      <c r="W56" s="100">
        <f t="shared" si="11"/>
        <v>0.10370917353732881</v>
      </c>
    </row>
    <row r="57" spans="2:23">
      <c r="B57" s="96">
        <f>Amnt_Deposited!B52</f>
        <v>2038</v>
      </c>
      <c r="C57" s="99">
        <f>Amnt_Deposited!F52</f>
        <v>0</v>
      </c>
      <c r="D57" s="418">
        <f>Dry_Matter_Content!G44</f>
        <v>0.56999999999999995</v>
      </c>
      <c r="E57" s="284">
        <f>MCF!R56</f>
        <v>0.8</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0.8</v>
      </c>
      <c r="R57" s="67">
        <f t="shared" si="5"/>
        <v>0</v>
      </c>
      <c r="S57" s="67">
        <f t="shared" si="7"/>
        <v>0</v>
      </c>
      <c r="T57" s="67">
        <f t="shared" si="8"/>
        <v>0</v>
      </c>
      <c r="U57" s="67">
        <f t="shared" si="9"/>
        <v>4.2171374945785516</v>
      </c>
      <c r="V57" s="67">
        <f t="shared" si="10"/>
        <v>0.15021320952486089</v>
      </c>
      <c r="W57" s="100">
        <f t="shared" si="11"/>
        <v>0.10014213968324059</v>
      </c>
    </row>
    <row r="58" spans="2:23">
      <c r="B58" s="96">
        <f>Amnt_Deposited!B53</f>
        <v>2039</v>
      </c>
      <c r="C58" s="99">
        <f>Amnt_Deposited!F53</f>
        <v>0</v>
      </c>
      <c r="D58" s="418">
        <f>Dry_Matter_Content!G45</f>
        <v>0.56999999999999995</v>
      </c>
      <c r="E58" s="284">
        <f>MCF!R57</f>
        <v>0.8</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0.8</v>
      </c>
      <c r="R58" s="67">
        <f t="shared" si="5"/>
        <v>0</v>
      </c>
      <c r="S58" s="67">
        <f t="shared" si="7"/>
        <v>0</v>
      </c>
      <c r="T58" s="67">
        <f t="shared" si="8"/>
        <v>0</v>
      </c>
      <c r="U58" s="67">
        <f t="shared" si="9"/>
        <v>4.0720908058679131</v>
      </c>
      <c r="V58" s="67">
        <f t="shared" si="10"/>
        <v>0.14504668871063836</v>
      </c>
      <c r="W58" s="100">
        <f t="shared" si="11"/>
        <v>9.6697792473758898E-2</v>
      </c>
    </row>
    <row r="59" spans="2:23">
      <c r="B59" s="96">
        <f>Amnt_Deposited!B54</f>
        <v>2040</v>
      </c>
      <c r="C59" s="99">
        <f>Amnt_Deposited!F54</f>
        <v>0</v>
      </c>
      <c r="D59" s="418">
        <f>Dry_Matter_Content!G46</f>
        <v>0.56999999999999995</v>
      </c>
      <c r="E59" s="284">
        <f>MCF!R58</f>
        <v>0.8</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0.8</v>
      </c>
      <c r="R59" s="67">
        <f t="shared" si="5"/>
        <v>0</v>
      </c>
      <c r="S59" s="67">
        <f t="shared" si="7"/>
        <v>0</v>
      </c>
      <c r="T59" s="67">
        <f t="shared" si="8"/>
        <v>0</v>
      </c>
      <c r="U59" s="67">
        <f t="shared" si="9"/>
        <v>3.9320329376386955</v>
      </c>
      <c r="V59" s="67">
        <f t="shared" si="10"/>
        <v>0.14005786822921762</v>
      </c>
      <c r="W59" s="100">
        <f t="shared" si="11"/>
        <v>9.3371912152811737E-2</v>
      </c>
    </row>
    <row r="60" spans="2:23">
      <c r="B60" s="96">
        <f>Amnt_Deposited!B55</f>
        <v>2041</v>
      </c>
      <c r="C60" s="99">
        <f>Amnt_Deposited!F55</f>
        <v>0</v>
      </c>
      <c r="D60" s="418">
        <f>Dry_Matter_Content!G47</f>
        <v>0.56999999999999995</v>
      </c>
      <c r="E60" s="284">
        <f>MCF!R59</f>
        <v>0.8</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0.8</v>
      </c>
      <c r="R60" s="67">
        <f t="shared" si="5"/>
        <v>0</v>
      </c>
      <c r="S60" s="67">
        <f t="shared" si="7"/>
        <v>0</v>
      </c>
      <c r="T60" s="67">
        <f t="shared" si="8"/>
        <v>0</v>
      </c>
      <c r="U60" s="67">
        <f t="shared" si="9"/>
        <v>3.7967923014870744</v>
      </c>
      <c r="V60" s="67">
        <f t="shared" si="10"/>
        <v>0.13524063615162107</v>
      </c>
      <c r="W60" s="100">
        <f t="shared" si="11"/>
        <v>9.0160424101080716E-2</v>
      </c>
    </row>
    <row r="61" spans="2:23">
      <c r="B61" s="96">
        <f>Amnt_Deposited!B56</f>
        <v>2042</v>
      </c>
      <c r="C61" s="99">
        <f>Amnt_Deposited!F56</f>
        <v>0</v>
      </c>
      <c r="D61" s="418">
        <f>Dry_Matter_Content!G48</f>
        <v>0.56999999999999995</v>
      </c>
      <c r="E61" s="284">
        <f>MCF!R60</f>
        <v>0.8</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0.8</v>
      </c>
      <c r="R61" s="67">
        <f t="shared" si="5"/>
        <v>0</v>
      </c>
      <c r="S61" s="67">
        <f t="shared" si="7"/>
        <v>0</v>
      </c>
      <c r="T61" s="67">
        <f t="shared" si="8"/>
        <v>0</v>
      </c>
      <c r="U61" s="67">
        <f t="shared" si="9"/>
        <v>3.6662032107209503</v>
      </c>
      <c r="V61" s="67">
        <f t="shared" si="10"/>
        <v>0.13058909076612416</v>
      </c>
      <c r="W61" s="100">
        <f t="shared" si="11"/>
        <v>8.7059393844082761E-2</v>
      </c>
    </row>
    <row r="62" spans="2:23">
      <c r="B62" s="96">
        <f>Amnt_Deposited!B57</f>
        <v>2043</v>
      </c>
      <c r="C62" s="99">
        <f>Amnt_Deposited!F57</f>
        <v>0</v>
      </c>
      <c r="D62" s="418">
        <f>Dry_Matter_Content!G49</f>
        <v>0.56999999999999995</v>
      </c>
      <c r="E62" s="284">
        <f>MCF!R61</f>
        <v>0.8</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0.8</v>
      </c>
      <c r="R62" s="67">
        <f t="shared" si="5"/>
        <v>0</v>
      </c>
      <c r="S62" s="67">
        <f t="shared" si="7"/>
        <v>0</v>
      </c>
      <c r="T62" s="67">
        <f t="shared" si="8"/>
        <v>0</v>
      </c>
      <c r="U62" s="67">
        <f t="shared" si="9"/>
        <v>3.5401056773730297</v>
      </c>
      <c r="V62" s="67">
        <f t="shared" si="10"/>
        <v>0.12609753334792043</v>
      </c>
      <c r="W62" s="100">
        <f t="shared" si="11"/>
        <v>8.4065022231946951E-2</v>
      </c>
    </row>
    <row r="63" spans="2:23">
      <c r="B63" s="96">
        <f>Amnt_Deposited!B58</f>
        <v>2044</v>
      </c>
      <c r="C63" s="99">
        <f>Amnt_Deposited!F58</f>
        <v>0</v>
      </c>
      <c r="D63" s="418">
        <f>Dry_Matter_Content!G50</f>
        <v>0.56999999999999995</v>
      </c>
      <c r="E63" s="284">
        <f>MCF!R62</f>
        <v>0.8</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0.8</v>
      </c>
      <c r="R63" s="67">
        <f t="shared" si="5"/>
        <v>0</v>
      </c>
      <c r="S63" s="67">
        <f t="shared" si="7"/>
        <v>0</v>
      </c>
      <c r="T63" s="67">
        <f t="shared" si="8"/>
        <v>0</v>
      </c>
      <c r="U63" s="67">
        <f t="shared" si="9"/>
        <v>3.4183452161955588</v>
      </c>
      <c r="V63" s="67">
        <f t="shared" si="10"/>
        <v>0.12176046117747108</v>
      </c>
      <c r="W63" s="100">
        <f t="shared" si="11"/>
        <v>8.1173640784980711E-2</v>
      </c>
    </row>
    <row r="64" spans="2:23">
      <c r="B64" s="96">
        <f>Amnt_Deposited!B59</f>
        <v>2045</v>
      </c>
      <c r="C64" s="99">
        <f>Amnt_Deposited!F59</f>
        <v>0</v>
      </c>
      <c r="D64" s="418">
        <f>Dry_Matter_Content!G51</f>
        <v>0.56999999999999995</v>
      </c>
      <c r="E64" s="284">
        <f>MCF!R63</f>
        <v>0.8</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0.8</v>
      </c>
      <c r="R64" s="67">
        <f t="shared" si="5"/>
        <v>0</v>
      </c>
      <c r="S64" s="67">
        <f t="shared" si="7"/>
        <v>0</v>
      </c>
      <c r="T64" s="67">
        <f t="shared" si="8"/>
        <v>0</v>
      </c>
      <c r="U64" s="67">
        <f t="shared" si="9"/>
        <v>3.3007726553965737</v>
      </c>
      <c r="V64" s="67">
        <f t="shared" si="10"/>
        <v>0.11757256079898522</v>
      </c>
      <c r="W64" s="100">
        <f t="shared" si="11"/>
        <v>7.8381707199323469E-2</v>
      </c>
    </row>
    <row r="65" spans="2:23">
      <c r="B65" s="96">
        <f>Amnt_Deposited!B60</f>
        <v>2046</v>
      </c>
      <c r="C65" s="99">
        <f>Amnt_Deposited!F60</f>
        <v>0</v>
      </c>
      <c r="D65" s="418">
        <f>Dry_Matter_Content!G52</f>
        <v>0.56999999999999995</v>
      </c>
      <c r="E65" s="284">
        <f>MCF!R64</f>
        <v>0.8</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0.8</v>
      </c>
      <c r="R65" s="67">
        <f t="shared" si="5"/>
        <v>0</v>
      </c>
      <c r="S65" s="67">
        <f t="shared" si="7"/>
        <v>0</v>
      </c>
      <c r="T65" s="67">
        <f t="shared" si="8"/>
        <v>0</v>
      </c>
      <c r="U65" s="67">
        <f t="shared" si="9"/>
        <v>3.1872439538858015</v>
      </c>
      <c r="V65" s="67">
        <f t="shared" si="10"/>
        <v>0.11352870151077217</v>
      </c>
      <c r="W65" s="100">
        <f t="shared" si="11"/>
        <v>7.5685801007181447E-2</v>
      </c>
    </row>
    <row r="66" spans="2:23">
      <c r="B66" s="96">
        <f>Amnt_Deposited!B61</f>
        <v>2047</v>
      </c>
      <c r="C66" s="99">
        <f>Amnt_Deposited!F61</f>
        <v>0</v>
      </c>
      <c r="D66" s="418">
        <f>Dry_Matter_Content!G53</f>
        <v>0.56999999999999995</v>
      </c>
      <c r="E66" s="284">
        <f>MCF!R65</f>
        <v>0.8</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0.8</v>
      </c>
      <c r="R66" s="67">
        <f t="shared" si="5"/>
        <v>0</v>
      </c>
      <c r="S66" s="67">
        <f t="shared" si="7"/>
        <v>0</v>
      </c>
      <c r="T66" s="67">
        <f t="shared" si="8"/>
        <v>0</v>
      </c>
      <c r="U66" s="67">
        <f t="shared" si="9"/>
        <v>3.0776200248063112</v>
      </c>
      <c r="V66" s="67">
        <f t="shared" si="10"/>
        <v>0.10962392907949017</v>
      </c>
      <c r="W66" s="100">
        <f t="shared" si="11"/>
        <v>7.3082619386326778E-2</v>
      </c>
    </row>
    <row r="67" spans="2:23">
      <c r="B67" s="96">
        <f>Amnt_Deposited!B62</f>
        <v>2048</v>
      </c>
      <c r="C67" s="99">
        <f>Amnt_Deposited!F62</f>
        <v>0</v>
      </c>
      <c r="D67" s="418">
        <f>Dry_Matter_Content!G54</f>
        <v>0.56999999999999995</v>
      </c>
      <c r="E67" s="284">
        <f>MCF!R66</f>
        <v>0.8</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0.8</v>
      </c>
      <c r="R67" s="67">
        <f t="shared" si="5"/>
        <v>0</v>
      </c>
      <c r="S67" s="67">
        <f t="shared" si="7"/>
        <v>0</v>
      </c>
      <c r="T67" s="67">
        <f t="shared" si="8"/>
        <v>0</v>
      </c>
      <c r="U67" s="67">
        <f t="shared" si="9"/>
        <v>2.9717665651357201</v>
      </c>
      <c r="V67" s="67">
        <f t="shared" si="10"/>
        <v>0.10585345967059105</v>
      </c>
      <c r="W67" s="100">
        <f t="shared" si="11"/>
        <v>7.0568973113727368E-2</v>
      </c>
    </row>
    <row r="68" spans="2:23">
      <c r="B68" s="96">
        <f>Amnt_Deposited!B63</f>
        <v>2049</v>
      </c>
      <c r="C68" s="99">
        <f>Amnt_Deposited!F63</f>
        <v>0</v>
      </c>
      <c r="D68" s="418">
        <f>Dry_Matter_Content!G55</f>
        <v>0.56999999999999995</v>
      </c>
      <c r="E68" s="284">
        <f>MCF!R67</f>
        <v>0.8</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0.8</v>
      </c>
      <c r="R68" s="67">
        <f t="shared" si="5"/>
        <v>0</v>
      </c>
      <c r="S68" s="67">
        <f t="shared" si="7"/>
        <v>0</v>
      </c>
      <c r="T68" s="67">
        <f t="shared" si="8"/>
        <v>0</v>
      </c>
      <c r="U68" s="67">
        <f t="shared" si="9"/>
        <v>2.8695538911481955</v>
      </c>
      <c r="V68" s="67">
        <f t="shared" si="10"/>
        <v>0.10221267398752459</v>
      </c>
      <c r="W68" s="100">
        <f t="shared" si="11"/>
        <v>6.814178265834972E-2</v>
      </c>
    </row>
    <row r="69" spans="2:23">
      <c r="B69" s="96">
        <f>Amnt_Deposited!B64</f>
        <v>2050</v>
      </c>
      <c r="C69" s="99">
        <f>Amnt_Deposited!F64</f>
        <v>0</v>
      </c>
      <c r="D69" s="418">
        <f>Dry_Matter_Content!G56</f>
        <v>0.56999999999999995</v>
      </c>
      <c r="E69" s="284">
        <f>MCF!R68</f>
        <v>0.8</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0.8</v>
      </c>
      <c r="R69" s="67">
        <f t="shared" si="5"/>
        <v>0</v>
      </c>
      <c r="S69" s="67">
        <f t="shared" si="7"/>
        <v>0</v>
      </c>
      <c r="T69" s="67">
        <f t="shared" si="8"/>
        <v>0</v>
      </c>
      <c r="U69" s="67">
        <f t="shared" si="9"/>
        <v>2.7708567795356727</v>
      </c>
      <c r="V69" s="67">
        <f t="shared" si="10"/>
        <v>9.869711161252262E-2</v>
      </c>
      <c r="W69" s="100">
        <f t="shared" si="11"/>
        <v>6.5798074408348409E-2</v>
      </c>
    </row>
    <row r="70" spans="2:23">
      <c r="B70" s="96">
        <f>Amnt_Deposited!B65</f>
        <v>2051</v>
      </c>
      <c r="C70" s="99">
        <f>Amnt_Deposited!F65</f>
        <v>0</v>
      </c>
      <c r="D70" s="418">
        <f>Dry_Matter_Content!G57</f>
        <v>0.56999999999999995</v>
      </c>
      <c r="E70" s="284">
        <f>MCF!R69</f>
        <v>0.8</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0.8</v>
      </c>
      <c r="R70" s="67">
        <f t="shared" si="5"/>
        <v>0</v>
      </c>
      <c r="S70" s="67">
        <f t="shared" si="7"/>
        <v>0</v>
      </c>
      <c r="T70" s="67">
        <f t="shared" si="8"/>
        <v>0</v>
      </c>
      <c r="U70" s="67">
        <f t="shared" si="9"/>
        <v>2.6755543139936431</v>
      </c>
      <c r="V70" s="67">
        <f t="shared" si="10"/>
        <v>9.5302465542029396E-2</v>
      </c>
      <c r="W70" s="100">
        <f t="shared" si="11"/>
        <v>6.3534977028019593E-2</v>
      </c>
    </row>
    <row r="71" spans="2:23">
      <c r="B71" s="96">
        <f>Amnt_Deposited!B66</f>
        <v>2052</v>
      </c>
      <c r="C71" s="99">
        <f>Amnt_Deposited!F66</f>
        <v>0</v>
      </c>
      <c r="D71" s="418">
        <f>Dry_Matter_Content!G58</f>
        <v>0.56999999999999995</v>
      </c>
      <c r="E71" s="284">
        <f>MCF!R70</f>
        <v>0.8</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0.8</v>
      </c>
      <c r="R71" s="67">
        <f t="shared" si="5"/>
        <v>0</v>
      </c>
      <c r="S71" s="67">
        <f t="shared" si="7"/>
        <v>0</v>
      </c>
      <c r="T71" s="67">
        <f t="shared" si="8"/>
        <v>0</v>
      </c>
      <c r="U71" s="67">
        <f t="shared" si="9"/>
        <v>2.5835297370835595</v>
      </c>
      <c r="V71" s="67">
        <f t="shared" si="10"/>
        <v>9.2024576910083672E-2</v>
      </c>
      <c r="W71" s="100">
        <f t="shared" si="11"/>
        <v>6.1349717940055781E-2</v>
      </c>
    </row>
    <row r="72" spans="2:23">
      <c r="B72" s="96">
        <f>Amnt_Deposited!B67</f>
        <v>2053</v>
      </c>
      <c r="C72" s="99">
        <f>Amnt_Deposited!F67</f>
        <v>0</v>
      </c>
      <c r="D72" s="418">
        <f>Dry_Matter_Content!G59</f>
        <v>0.56999999999999995</v>
      </c>
      <c r="E72" s="284">
        <f>MCF!R71</f>
        <v>0.8</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0.8</v>
      </c>
      <c r="R72" s="67">
        <f t="shared" si="5"/>
        <v>0</v>
      </c>
      <c r="S72" s="67">
        <f t="shared" si="7"/>
        <v>0</v>
      </c>
      <c r="T72" s="67">
        <f t="shared" si="8"/>
        <v>0</v>
      </c>
      <c r="U72" s="67">
        <f t="shared" si="9"/>
        <v>2.4946703071903715</v>
      </c>
      <c r="V72" s="67">
        <f t="shared" si="10"/>
        <v>8.8859429893187791E-2</v>
      </c>
      <c r="W72" s="100">
        <f t="shared" si="11"/>
        <v>5.9239619928791856E-2</v>
      </c>
    </row>
    <row r="73" spans="2:23">
      <c r="B73" s="96">
        <f>Amnt_Deposited!B68</f>
        <v>2054</v>
      </c>
      <c r="C73" s="99">
        <f>Amnt_Deposited!F68</f>
        <v>0</v>
      </c>
      <c r="D73" s="418">
        <f>Dry_Matter_Content!G60</f>
        <v>0.56999999999999995</v>
      </c>
      <c r="E73" s="284">
        <f>MCF!R72</f>
        <v>0.8</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0.8</v>
      </c>
      <c r="R73" s="67">
        <f t="shared" si="5"/>
        <v>0</v>
      </c>
      <c r="S73" s="67">
        <f t="shared" si="7"/>
        <v>0</v>
      </c>
      <c r="T73" s="67">
        <f t="shared" si="8"/>
        <v>0</v>
      </c>
      <c r="U73" s="67">
        <f t="shared" si="9"/>
        <v>2.4088671603999501</v>
      </c>
      <c r="V73" s="67">
        <f t="shared" si="10"/>
        <v>8.5803146790421628E-2</v>
      </c>
      <c r="W73" s="100">
        <f t="shared" si="11"/>
        <v>5.7202097860281083E-2</v>
      </c>
    </row>
    <row r="74" spans="2:23">
      <c r="B74" s="96">
        <f>Amnt_Deposited!B69</f>
        <v>2055</v>
      </c>
      <c r="C74" s="99">
        <f>Amnt_Deposited!F69</f>
        <v>0</v>
      </c>
      <c r="D74" s="418">
        <f>Dry_Matter_Content!G61</f>
        <v>0.56999999999999995</v>
      </c>
      <c r="E74" s="284">
        <f>MCF!R73</f>
        <v>0.8</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0.8</v>
      </c>
      <c r="R74" s="67">
        <f t="shared" si="5"/>
        <v>0</v>
      </c>
      <c r="S74" s="67">
        <f t="shared" si="7"/>
        <v>0</v>
      </c>
      <c r="T74" s="67">
        <f t="shared" si="8"/>
        <v>0</v>
      </c>
      <c r="U74" s="67">
        <f t="shared" si="9"/>
        <v>2.326015177127176</v>
      </c>
      <c r="V74" s="67">
        <f t="shared" si="10"/>
        <v>8.2851983272774168E-2</v>
      </c>
      <c r="W74" s="100">
        <f t="shared" si="11"/>
        <v>5.5234655515182779E-2</v>
      </c>
    </row>
    <row r="75" spans="2:23">
      <c r="B75" s="96">
        <f>Amnt_Deposited!B70</f>
        <v>2056</v>
      </c>
      <c r="C75" s="99">
        <f>Amnt_Deposited!F70</f>
        <v>0</v>
      </c>
      <c r="D75" s="418">
        <f>Dry_Matter_Content!G62</f>
        <v>0.56999999999999995</v>
      </c>
      <c r="E75" s="284">
        <f>MCF!R74</f>
        <v>0.8</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0.8</v>
      </c>
      <c r="R75" s="67">
        <f t="shared" si="5"/>
        <v>0</v>
      </c>
      <c r="S75" s="67">
        <f t="shared" si="7"/>
        <v>0</v>
      </c>
      <c r="T75" s="67">
        <f t="shared" si="8"/>
        <v>0</v>
      </c>
      <c r="U75" s="67">
        <f t="shared" si="9"/>
        <v>2.2460128533313037</v>
      </c>
      <c r="V75" s="67">
        <f t="shared" si="10"/>
        <v>8.0002323795872035E-2</v>
      </c>
      <c r="W75" s="100">
        <f t="shared" si="11"/>
        <v>5.3334882530581357E-2</v>
      </c>
    </row>
    <row r="76" spans="2:23">
      <c r="B76" s="96">
        <f>Amnt_Deposited!B71</f>
        <v>2057</v>
      </c>
      <c r="C76" s="99">
        <f>Amnt_Deposited!F71</f>
        <v>0</v>
      </c>
      <c r="D76" s="418">
        <f>Dry_Matter_Content!G63</f>
        <v>0.56999999999999995</v>
      </c>
      <c r="E76" s="284">
        <f>MCF!R75</f>
        <v>0.8</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0.8</v>
      </c>
      <c r="R76" s="67">
        <f t="shared" si="5"/>
        <v>0</v>
      </c>
      <c r="S76" s="67">
        <f t="shared" si="7"/>
        <v>0</v>
      </c>
      <c r="T76" s="67">
        <f t="shared" si="8"/>
        <v>0</v>
      </c>
      <c r="U76" s="67">
        <f t="shared" si="9"/>
        <v>2.168762176160818</v>
      </c>
      <c r="V76" s="67">
        <f t="shared" si="10"/>
        <v>7.7250677170485615E-2</v>
      </c>
      <c r="W76" s="100">
        <f t="shared" si="11"/>
        <v>5.1500451446990406E-2</v>
      </c>
    </row>
    <row r="77" spans="2:23">
      <c r="B77" s="96">
        <f>Amnt_Deposited!B72</f>
        <v>2058</v>
      </c>
      <c r="C77" s="99">
        <f>Amnt_Deposited!F72</f>
        <v>0</v>
      </c>
      <c r="D77" s="418">
        <f>Dry_Matter_Content!G64</f>
        <v>0.56999999999999995</v>
      </c>
      <c r="E77" s="284">
        <f>MCF!R76</f>
        <v>0.8</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0.8</v>
      </c>
      <c r="R77" s="67">
        <f t="shared" si="5"/>
        <v>0</v>
      </c>
      <c r="S77" s="67">
        <f t="shared" si="7"/>
        <v>0</v>
      </c>
      <c r="T77" s="67">
        <f t="shared" si="8"/>
        <v>0</v>
      </c>
      <c r="U77" s="67">
        <f t="shared" si="9"/>
        <v>2.0941685038754323</v>
      </c>
      <c r="V77" s="67">
        <f t="shared" si="10"/>
        <v>7.4593672285385645E-2</v>
      </c>
      <c r="W77" s="100">
        <f t="shared" si="11"/>
        <v>4.9729114856923759E-2</v>
      </c>
    </row>
    <row r="78" spans="2:23">
      <c r="B78" s="96">
        <f>Amnt_Deposited!B73</f>
        <v>2059</v>
      </c>
      <c r="C78" s="99">
        <f>Amnt_Deposited!F73</f>
        <v>0</v>
      </c>
      <c r="D78" s="418">
        <f>Dry_Matter_Content!G65</f>
        <v>0.56999999999999995</v>
      </c>
      <c r="E78" s="284">
        <f>MCF!R77</f>
        <v>0.8</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0.8</v>
      </c>
      <c r="R78" s="67">
        <f t="shared" si="5"/>
        <v>0</v>
      </c>
      <c r="S78" s="67">
        <f t="shared" si="7"/>
        <v>0</v>
      </c>
      <c r="T78" s="67">
        <f t="shared" si="8"/>
        <v>0</v>
      </c>
      <c r="U78" s="67">
        <f t="shared" si="9"/>
        <v>2.0221404498981221</v>
      </c>
      <c r="V78" s="67">
        <f t="shared" si="10"/>
        <v>7.2028053977310311E-2</v>
      </c>
      <c r="W78" s="100">
        <f t="shared" si="11"/>
        <v>4.8018702651540207E-2</v>
      </c>
    </row>
    <row r="79" spans="2:23">
      <c r="B79" s="96">
        <f>Amnt_Deposited!B74</f>
        <v>2060</v>
      </c>
      <c r="C79" s="99">
        <f>Amnt_Deposited!F74</f>
        <v>0</v>
      </c>
      <c r="D79" s="418">
        <f>Dry_Matter_Content!G66</f>
        <v>0.56999999999999995</v>
      </c>
      <c r="E79" s="284">
        <f>MCF!R78</f>
        <v>0.8</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0.8</v>
      </c>
      <c r="R79" s="67">
        <f t="shared" si="5"/>
        <v>0</v>
      </c>
      <c r="S79" s="67">
        <f t="shared" si="7"/>
        <v>0</v>
      </c>
      <c r="T79" s="67">
        <f t="shared" si="8"/>
        <v>0</v>
      </c>
      <c r="U79" s="67">
        <f t="shared" si="9"/>
        <v>1.952589770855139</v>
      </c>
      <c r="V79" s="67">
        <f t="shared" si="10"/>
        <v>6.9550679042983191E-2</v>
      </c>
      <c r="W79" s="100">
        <f t="shared" si="11"/>
        <v>4.6367119361988791E-2</v>
      </c>
    </row>
    <row r="80" spans="2:23">
      <c r="B80" s="96">
        <f>Amnt_Deposited!B75</f>
        <v>2061</v>
      </c>
      <c r="C80" s="99">
        <f>Amnt_Deposited!F75</f>
        <v>0</v>
      </c>
      <c r="D80" s="418">
        <f>Dry_Matter_Content!G67</f>
        <v>0.56999999999999995</v>
      </c>
      <c r="E80" s="284">
        <f>MCF!R79</f>
        <v>0.8</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0.8</v>
      </c>
      <c r="R80" s="67">
        <f t="shared" si="5"/>
        <v>0</v>
      </c>
      <c r="S80" s="67">
        <f t="shared" si="7"/>
        <v>0</v>
      </c>
      <c r="T80" s="67">
        <f t="shared" si="8"/>
        <v>0</v>
      </c>
      <c r="U80" s="67">
        <f t="shared" si="9"/>
        <v>1.8854312584668427</v>
      </c>
      <c r="V80" s="67">
        <f t="shared" si="10"/>
        <v>6.715851238829619E-2</v>
      </c>
      <c r="W80" s="100">
        <f t="shared" si="11"/>
        <v>4.4772341592197458E-2</v>
      </c>
    </row>
    <row r="81" spans="2:23">
      <c r="B81" s="96">
        <f>Amnt_Deposited!B76</f>
        <v>2062</v>
      </c>
      <c r="C81" s="99">
        <f>Amnt_Deposited!F76</f>
        <v>0</v>
      </c>
      <c r="D81" s="418">
        <f>Dry_Matter_Content!G68</f>
        <v>0.56999999999999995</v>
      </c>
      <c r="E81" s="284">
        <f>MCF!R80</f>
        <v>0.8</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0.8</v>
      </c>
      <c r="R81" s="67">
        <f t="shared" si="5"/>
        <v>0</v>
      </c>
      <c r="S81" s="67">
        <f t="shared" si="7"/>
        <v>0</v>
      </c>
      <c r="T81" s="67">
        <f t="shared" si="8"/>
        <v>0</v>
      </c>
      <c r="U81" s="67">
        <f t="shared" si="9"/>
        <v>1.820582635156903</v>
      </c>
      <c r="V81" s="67">
        <f t="shared" si="10"/>
        <v>6.4848623309939679E-2</v>
      </c>
      <c r="W81" s="100">
        <f t="shared" si="11"/>
        <v>4.3232415539959781E-2</v>
      </c>
    </row>
    <row r="82" spans="2:23">
      <c r="B82" s="96">
        <f>Amnt_Deposited!B77</f>
        <v>2063</v>
      </c>
      <c r="C82" s="99">
        <f>Amnt_Deposited!F77</f>
        <v>0</v>
      </c>
      <c r="D82" s="418">
        <f>Dry_Matter_Content!G69</f>
        <v>0.56999999999999995</v>
      </c>
      <c r="E82" s="284">
        <f>MCF!R81</f>
        <v>0.8</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0.8</v>
      </c>
      <c r="R82" s="67">
        <f t="shared" si="5"/>
        <v>0</v>
      </c>
      <c r="S82" s="67">
        <f t="shared" si="7"/>
        <v>0</v>
      </c>
      <c r="T82" s="67">
        <f t="shared" si="8"/>
        <v>0</v>
      </c>
      <c r="U82" s="67">
        <f t="shared" si="9"/>
        <v>1.7579644532519785</v>
      </c>
      <c r="V82" s="67">
        <f t="shared" si="10"/>
        <v>6.2618181904924422E-2</v>
      </c>
      <c r="W82" s="100">
        <f t="shared" si="11"/>
        <v>4.1745454603282946E-2</v>
      </c>
    </row>
    <row r="83" spans="2:23">
      <c r="B83" s="96">
        <f>Amnt_Deposited!B78</f>
        <v>2064</v>
      </c>
      <c r="C83" s="99">
        <f>Amnt_Deposited!F78</f>
        <v>0</v>
      </c>
      <c r="D83" s="418">
        <f>Dry_Matter_Content!G70</f>
        <v>0.56999999999999995</v>
      </c>
      <c r="E83" s="284">
        <f>MCF!R82</f>
        <v>0.8</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0.8</v>
      </c>
      <c r="R83" s="67">
        <f t="shared" ref="R83:R99" si="17">P83*$W$6*DOCF*Q83</f>
        <v>0</v>
      </c>
      <c r="S83" s="67">
        <f t="shared" si="7"/>
        <v>0</v>
      </c>
      <c r="T83" s="67">
        <f t="shared" si="8"/>
        <v>0</v>
      </c>
      <c r="U83" s="67">
        <f t="shared" si="9"/>
        <v>1.697499997648382</v>
      </c>
      <c r="V83" s="67">
        <f t="shared" si="10"/>
        <v>6.0464455603596562E-2</v>
      </c>
      <c r="W83" s="100">
        <f t="shared" si="11"/>
        <v>4.0309637069064375E-2</v>
      </c>
    </row>
    <row r="84" spans="2:23">
      <c r="B84" s="96">
        <f>Amnt_Deposited!B79</f>
        <v>2065</v>
      </c>
      <c r="C84" s="99">
        <f>Amnt_Deposited!F79</f>
        <v>0</v>
      </c>
      <c r="D84" s="418">
        <f>Dry_Matter_Content!G71</f>
        <v>0.56999999999999995</v>
      </c>
      <c r="E84" s="284">
        <f>MCF!R83</f>
        <v>0.8</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0.8</v>
      </c>
      <c r="R84" s="67">
        <f t="shared" si="17"/>
        <v>0</v>
      </c>
      <c r="S84" s="67">
        <f t="shared" si="7"/>
        <v>0</v>
      </c>
      <c r="T84" s="67">
        <f t="shared" si="8"/>
        <v>0</v>
      </c>
      <c r="U84" s="67">
        <f t="shared" si="9"/>
        <v>1.6391151918264839</v>
      </c>
      <c r="V84" s="67">
        <f t="shared" si="10"/>
        <v>5.8384805821898006E-2</v>
      </c>
      <c r="W84" s="100">
        <f t="shared" si="11"/>
        <v>3.8923203881265335E-2</v>
      </c>
    </row>
    <row r="85" spans="2:23">
      <c r="B85" s="96">
        <f>Amnt_Deposited!B80</f>
        <v>2066</v>
      </c>
      <c r="C85" s="99">
        <f>Amnt_Deposited!F80</f>
        <v>0</v>
      </c>
      <c r="D85" s="418">
        <f>Dry_Matter_Content!G72</f>
        <v>0.56999999999999995</v>
      </c>
      <c r="E85" s="284">
        <f>MCF!R84</f>
        <v>0.8</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0.8</v>
      </c>
      <c r="R85" s="67">
        <f t="shared" si="17"/>
        <v>0</v>
      </c>
      <c r="S85" s="67">
        <f t="shared" ref="S85:S98" si="19">R85*$W$12</f>
        <v>0</v>
      </c>
      <c r="T85" s="67">
        <f t="shared" ref="T85:T98" si="20">R85*(1-$W$12)</f>
        <v>0</v>
      </c>
      <c r="U85" s="67">
        <f t="shared" ref="U85:U98" si="21">S85+U84*$W$10</f>
        <v>1.5827385070977129</v>
      </c>
      <c r="V85" s="67">
        <f t="shared" ref="V85:V98" si="22">U84*(1-$W$10)+T85</f>
        <v>5.6376684728771012E-2</v>
      </c>
      <c r="W85" s="100">
        <f t="shared" ref="W85:W99" si="23">V85*CH4_fraction*conv</f>
        <v>3.7584456485847337E-2</v>
      </c>
    </row>
    <row r="86" spans="2:23">
      <c r="B86" s="96">
        <f>Amnt_Deposited!B81</f>
        <v>2067</v>
      </c>
      <c r="C86" s="99">
        <f>Amnt_Deposited!F81</f>
        <v>0</v>
      </c>
      <c r="D86" s="418">
        <f>Dry_Matter_Content!G73</f>
        <v>0.56999999999999995</v>
      </c>
      <c r="E86" s="284">
        <f>MCF!R85</f>
        <v>0.8</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0.8</v>
      </c>
      <c r="R86" s="67">
        <f t="shared" si="17"/>
        <v>0</v>
      </c>
      <c r="S86" s="67">
        <f t="shared" si="19"/>
        <v>0</v>
      </c>
      <c r="T86" s="67">
        <f t="shared" si="20"/>
        <v>0</v>
      </c>
      <c r="U86" s="67">
        <f t="shared" si="21"/>
        <v>1.5283008749729663</v>
      </c>
      <c r="V86" s="67">
        <f t="shared" si="22"/>
        <v>5.4437632124746525E-2</v>
      </c>
      <c r="W86" s="100">
        <f t="shared" si="23"/>
        <v>3.6291754749831012E-2</v>
      </c>
    </row>
    <row r="87" spans="2:23">
      <c r="B87" s="96">
        <f>Amnt_Deposited!B82</f>
        <v>2068</v>
      </c>
      <c r="C87" s="99">
        <f>Amnt_Deposited!F82</f>
        <v>0</v>
      </c>
      <c r="D87" s="418">
        <f>Dry_Matter_Content!G74</f>
        <v>0.56999999999999995</v>
      </c>
      <c r="E87" s="284">
        <f>MCF!R86</f>
        <v>0.8</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0.8</v>
      </c>
      <c r="R87" s="67">
        <f t="shared" si="17"/>
        <v>0</v>
      </c>
      <c r="S87" s="67">
        <f t="shared" si="19"/>
        <v>0</v>
      </c>
      <c r="T87" s="67">
        <f t="shared" si="20"/>
        <v>0</v>
      </c>
      <c r="U87" s="67">
        <f t="shared" si="21"/>
        <v>1.4757356025450741</v>
      </c>
      <c r="V87" s="67">
        <f t="shared" si="22"/>
        <v>5.2565272427892135E-2</v>
      </c>
      <c r="W87" s="100">
        <f t="shared" si="23"/>
        <v>3.504351495192809E-2</v>
      </c>
    </row>
    <row r="88" spans="2:23">
      <c r="B88" s="96">
        <f>Amnt_Deposited!B83</f>
        <v>2069</v>
      </c>
      <c r="C88" s="99">
        <f>Amnt_Deposited!F83</f>
        <v>0</v>
      </c>
      <c r="D88" s="418">
        <f>Dry_Matter_Content!G75</f>
        <v>0.56999999999999995</v>
      </c>
      <c r="E88" s="284">
        <f>MCF!R87</f>
        <v>0.8</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0.8</v>
      </c>
      <c r="R88" s="67">
        <f t="shared" si="17"/>
        <v>0</v>
      </c>
      <c r="S88" s="67">
        <f t="shared" si="19"/>
        <v>0</v>
      </c>
      <c r="T88" s="67">
        <f t="shared" si="20"/>
        <v>0</v>
      </c>
      <c r="U88" s="67">
        <f t="shared" si="21"/>
        <v>1.4249782907816468</v>
      </c>
      <c r="V88" s="67">
        <f t="shared" si="22"/>
        <v>5.0757311763427168E-2</v>
      </c>
      <c r="W88" s="100">
        <f t="shared" si="23"/>
        <v>3.3838207842284779E-2</v>
      </c>
    </row>
    <row r="89" spans="2:23">
      <c r="B89" s="96">
        <f>Amnt_Deposited!B84</f>
        <v>2070</v>
      </c>
      <c r="C89" s="99">
        <f>Amnt_Deposited!F84</f>
        <v>0</v>
      </c>
      <c r="D89" s="418">
        <f>Dry_Matter_Content!G76</f>
        <v>0.56999999999999995</v>
      </c>
      <c r="E89" s="284">
        <f>MCF!R88</f>
        <v>0.8</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0.8</v>
      </c>
      <c r="R89" s="67">
        <f t="shared" si="17"/>
        <v>0</v>
      </c>
      <c r="S89" s="67">
        <f t="shared" si="19"/>
        <v>0</v>
      </c>
      <c r="T89" s="67">
        <f t="shared" si="20"/>
        <v>0</v>
      </c>
      <c r="U89" s="67">
        <f t="shared" si="21"/>
        <v>1.3759667556282076</v>
      </c>
      <c r="V89" s="67">
        <f t="shared" si="22"/>
        <v>4.9011535153439159E-2</v>
      </c>
      <c r="W89" s="100">
        <f t="shared" si="23"/>
        <v>3.2674356768959439E-2</v>
      </c>
    </row>
    <row r="90" spans="2:23">
      <c r="B90" s="96">
        <f>Amnt_Deposited!B85</f>
        <v>2071</v>
      </c>
      <c r="C90" s="99">
        <f>Amnt_Deposited!F85</f>
        <v>0</v>
      </c>
      <c r="D90" s="418">
        <f>Dry_Matter_Content!G77</f>
        <v>0.56999999999999995</v>
      </c>
      <c r="E90" s="284">
        <f>MCF!R89</f>
        <v>0.8</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0.8</v>
      </c>
      <c r="R90" s="67">
        <f t="shared" si="17"/>
        <v>0</v>
      </c>
      <c r="S90" s="67">
        <f t="shared" si="19"/>
        <v>0</v>
      </c>
      <c r="T90" s="67">
        <f t="shared" si="20"/>
        <v>0</v>
      </c>
      <c r="U90" s="67">
        <f t="shared" si="21"/>
        <v>1.3286409518249487</v>
      </c>
      <c r="V90" s="67">
        <f t="shared" si="22"/>
        <v>4.7325803803258966E-2</v>
      </c>
      <c r="W90" s="100">
        <f t="shared" si="23"/>
        <v>3.1550535868839311E-2</v>
      </c>
    </row>
    <row r="91" spans="2:23">
      <c r="B91" s="96">
        <f>Amnt_Deposited!B86</f>
        <v>2072</v>
      </c>
      <c r="C91" s="99">
        <f>Amnt_Deposited!F86</f>
        <v>0</v>
      </c>
      <c r="D91" s="418">
        <f>Dry_Matter_Content!G78</f>
        <v>0.56999999999999995</v>
      </c>
      <c r="E91" s="284">
        <f>MCF!R90</f>
        <v>0.8</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0.8</v>
      </c>
      <c r="R91" s="67">
        <f t="shared" si="17"/>
        <v>0</v>
      </c>
      <c r="S91" s="67">
        <f t="shared" si="19"/>
        <v>0</v>
      </c>
      <c r="T91" s="67">
        <f t="shared" si="20"/>
        <v>0</v>
      </c>
      <c r="U91" s="67">
        <f t="shared" si="21"/>
        <v>1.2829428993437788</v>
      </c>
      <c r="V91" s="67">
        <f t="shared" si="22"/>
        <v>4.5698052481169801E-2</v>
      </c>
      <c r="W91" s="100">
        <f t="shared" si="23"/>
        <v>3.0465368320779868E-2</v>
      </c>
    </row>
    <row r="92" spans="2:23">
      <c r="B92" s="96">
        <f>Amnt_Deposited!B87</f>
        <v>2073</v>
      </c>
      <c r="C92" s="99">
        <f>Amnt_Deposited!F87</f>
        <v>0</v>
      </c>
      <c r="D92" s="418">
        <f>Dry_Matter_Content!G79</f>
        <v>0.56999999999999995</v>
      </c>
      <c r="E92" s="284">
        <f>MCF!R91</f>
        <v>0.8</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0.8</v>
      </c>
      <c r="R92" s="67">
        <f t="shared" si="17"/>
        <v>0</v>
      </c>
      <c r="S92" s="67">
        <f t="shared" si="19"/>
        <v>0</v>
      </c>
      <c r="T92" s="67">
        <f t="shared" si="20"/>
        <v>0</v>
      </c>
      <c r="U92" s="67">
        <f t="shared" si="21"/>
        <v>1.2388166123555386</v>
      </c>
      <c r="V92" s="67">
        <f t="shared" si="22"/>
        <v>4.4126286988240081E-2</v>
      </c>
      <c r="W92" s="100">
        <f t="shared" si="23"/>
        <v>2.9417524658826719E-2</v>
      </c>
    </row>
    <row r="93" spans="2:23">
      <c r="B93" s="96">
        <f>Amnt_Deposited!B88</f>
        <v>2074</v>
      </c>
      <c r="C93" s="99">
        <f>Amnt_Deposited!F88</f>
        <v>0</v>
      </c>
      <c r="D93" s="418">
        <f>Dry_Matter_Content!G80</f>
        <v>0.56999999999999995</v>
      </c>
      <c r="E93" s="284">
        <f>MCF!R92</f>
        <v>0.8</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0.8</v>
      </c>
      <c r="R93" s="67">
        <f t="shared" si="17"/>
        <v>0</v>
      </c>
      <c r="S93" s="67">
        <f t="shared" si="19"/>
        <v>0</v>
      </c>
      <c r="T93" s="67">
        <f t="shared" si="20"/>
        <v>0</v>
      </c>
      <c r="U93" s="67">
        <f t="shared" si="21"/>
        <v>1.1962080306403582</v>
      </c>
      <c r="V93" s="67">
        <f t="shared" si="22"/>
        <v>4.2608581715180401E-2</v>
      </c>
      <c r="W93" s="100">
        <f t="shared" si="23"/>
        <v>2.8405721143453598E-2</v>
      </c>
    </row>
    <row r="94" spans="2:23">
      <c r="B94" s="96">
        <f>Amnt_Deposited!B89</f>
        <v>2075</v>
      </c>
      <c r="C94" s="99">
        <f>Amnt_Deposited!F89</f>
        <v>0</v>
      </c>
      <c r="D94" s="418">
        <f>Dry_Matter_Content!G81</f>
        <v>0.56999999999999995</v>
      </c>
      <c r="E94" s="284">
        <f>MCF!R93</f>
        <v>0.8</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0.8</v>
      </c>
      <c r="R94" s="67">
        <f t="shared" si="17"/>
        <v>0</v>
      </c>
      <c r="S94" s="67">
        <f t="shared" si="19"/>
        <v>0</v>
      </c>
      <c r="T94" s="67">
        <f t="shared" si="20"/>
        <v>0</v>
      </c>
      <c r="U94" s="67">
        <f t="shared" si="21"/>
        <v>1.1550649533571269</v>
      </c>
      <c r="V94" s="67">
        <f t="shared" si="22"/>
        <v>4.11430772832313E-2</v>
      </c>
      <c r="W94" s="100">
        <f t="shared" si="23"/>
        <v>2.7428718188820866E-2</v>
      </c>
    </row>
    <row r="95" spans="2:23">
      <c r="B95" s="96">
        <f>Amnt_Deposited!B90</f>
        <v>2076</v>
      </c>
      <c r="C95" s="99">
        <f>Amnt_Deposited!F90</f>
        <v>0</v>
      </c>
      <c r="D95" s="418">
        <f>Dry_Matter_Content!G82</f>
        <v>0.56999999999999995</v>
      </c>
      <c r="E95" s="284">
        <f>MCF!R94</f>
        <v>0.8</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0.8</v>
      </c>
      <c r="R95" s="67">
        <f t="shared" si="17"/>
        <v>0</v>
      </c>
      <c r="S95" s="67">
        <f t="shared" si="19"/>
        <v>0</v>
      </c>
      <c r="T95" s="67">
        <f t="shared" si="20"/>
        <v>0</v>
      </c>
      <c r="U95" s="67">
        <f t="shared" si="21"/>
        <v>1.115336975090935</v>
      </c>
      <c r="V95" s="67">
        <f t="shared" si="22"/>
        <v>3.9727978266191788E-2</v>
      </c>
      <c r="W95" s="100">
        <f t="shared" si="23"/>
        <v>2.6485318844127859E-2</v>
      </c>
    </row>
    <row r="96" spans="2:23">
      <c r="B96" s="96">
        <f>Amnt_Deposited!B91</f>
        <v>2077</v>
      </c>
      <c r="C96" s="99">
        <f>Amnt_Deposited!F91</f>
        <v>0</v>
      </c>
      <c r="D96" s="418">
        <f>Dry_Matter_Content!G83</f>
        <v>0.56999999999999995</v>
      </c>
      <c r="E96" s="284">
        <f>MCF!R95</f>
        <v>0.8</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0.8</v>
      </c>
      <c r="R96" s="67">
        <f t="shared" si="17"/>
        <v>0</v>
      </c>
      <c r="S96" s="67">
        <f t="shared" si="19"/>
        <v>0</v>
      </c>
      <c r="T96" s="67">
        <f t="shared" si="20"/>
        <v>0</v>
      </c>
      <c r="U96" s="67">
        <f t="shared" si="21"/>
        <v>1.0769754241001372</v>
      </c>
      <c r="V96" s="67">
        <f t="shared" si="22"/>
        <v>3.8361550990797674E-2</v>
      </c>
      <c r="W96" s="100">
        <f t="shared" si="23"/>
        <v>2.557436732719845E-2</v>
      </c>
    </row>
    <row r="97" spans="2:23">
      <c r="B97" s="96">
        <f>Amnt_Deposited!B92</f>
        <v>2078</v>
      </c>
      <c r="C97" s="99">
        <f>Amnt_Deposited!F92</f>
        <v>0</v>
      </c>
      <c r="D97" s="418">
        <f>Dry_Matter_Content!G84</f>
        <v>0.56999999999999995</v>
      </c>
      <c r="E97" s="284">
        <f>MCF!R96</f>
        <v>0.8</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0.8</v>
      </c>
      <c r="R97" s="67">
        <f t="shared" si="17"/>
        <v>0</v>
      </c>
      <c r="S97" s="67">
        <f t="shared" si="19"/>
        <v>0</v>
      </c>
      <c r="T97" s="67">
        <f t="shared" si="20"/>
        <v>0</v>
      </c>
      <c r="U97" s="67">
        <f t="shared" si="21"/>
        <v>1.0399333026873823</v>
      </c>
      <c r="V97" s="67">
        <f t="shared" si="22"/>
        <v>3.7042121412755043E-2</v>
      </c>
      <c r="W97" s="100">
        <f t="shared" si="23"/>
        <v>2.4694747608503362E-2</v>
      </c>
    </row>
    <row r="98" spans="2:23">
      <c r="B98" s="96">
        <f>Amnt_Deposited!B93</f>
        <v>2079</v>
      </c>
      <c r="C98" s="99">
        <f>Amnt_Deposited!F93</f>
        <v>0</v>
      </c>
      <c r="D98" s="418">
        <f>Dry_Matter_Content!G85</f>
        <v>0.56999999999999995</v>
      </c>
      <c r="E98" s="284">
        <f>MCF!R97</f>
        <v>0.8</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0.8</v>
      </c>
      <c r="R98" s="67">
        <f t="shared" si="17"/>
        <v>0</v>
      </c>
      <c r="S98" s="67">
        <f t="shared" si="19"/>
        <v>0</v>
      </c>
      <c r="T98" s="67">
        <f t="shared" si="20"/>
        <v>0</v>
      </c>
      <c r="U98" s="67">
        <f t="shared" si="21"/>
        <v>1.0041652296215555</v>
      </c>
      <c r="V98" s="67">
        <f t="shared" si="22"/>
        <v>3.5768073065826654E-2</v>
      </c>
      <c r="W98" s="100">
        <f t="shared" si="23"/>
        <v>2.3845382043884436E-2</v>
      </c>
    </row>
    <row r="99" spans="2:23" ht="13.5" thickBot="1">
      <c r="B99" s="97">
        <f>Amnt_Deposited!B94</f>
        <v>2080</v>
      </c>
      <c r="C99" s="101">
        <f>Amnt_Deposited!F94</f>
        <v>0</v>
      </c>
      <c r="D99" s="418">
        <f>Dry_Matter_Content!G86</f>
        <v>0.56999999999999995</v>
      </c>
      <c r="E99" s="285">
        <f>MCF!R98</f>
        <v>0.8</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0.8</v>
      </c>
      <c r="R99" s="68">
        <f t="shared" si="17"/>
        <v>0</v>
      </c>
      <c r="S99" s="68">
        <f>R99*$W$12</f>
        <v>0</v>
      </c>
      <c r="T99" s="68">
        <f>R99*(1-$W$12)</f>
        <v>0</v>
      </c>
      <c r="U99" s="68">
        <f>S99+U98*$W$10</f>
        <v>0.96962738454009689</v>
      </c>
      <c r="V99" s="68">
        <f>U98*(1-$W$10)+T99</f>
        <v>3.4537845081458594E-2</v>
      </c>
      <c r="W99" s="102">
        <f t="shared" si="23"/>
        <v>2.3025230054305727E-2</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0.24553051775999998</v>
      </c>
      <c r="D19" s="416">
        <f>Dry_Matter_Content!H6</f>
        <v>0.73</v>
      </c>
      <c r="E19" s="283">
        <f>MCF!R18</f>
        <v>0.8</v>
      </c>
      <c r="F19" s="130">
        <f t="shared" ref="F19:F50" si="0">C19*D19*$K$6*DOCF*E19</f>
        <v>2.1508473355775999E-2</v>
      </c>
      <c r="G19" s="65">
        <f t="shared" ref="G19:G82" si="1">F19*$K$12</f>
        <v>2.1508473355775999E-2</v>
      </c>
      <c r="H19" s="65">
        <f t="shared" ref="H19:H82" si="2">F19*(1-$K$12)</f>
        <v>0</v>
      </c>
      <c r="I19" s="65">
        <f t="shared" ref="I19:I82" si="3">G19+I18*$K$10</f>
        <v>2.1508473355775999E-2</v>
      </c>
      <c r="J19" s="65">
        <f t="shared" ref="J19:J82" si="4">I18*(1-$K$10)+H19</f>
        <v>0</v>
      </c>
      <c r="K19" s="66">
        <f>J19*CH4_fraction*conv</f>
        <v>0</v>
      </c>
      <c r="O19" s="95">
        <f>Amnt_Deposited!B14</f>
        <v>2000</v>
      </c>
      <c r="P19" s="98">
        <f>Amnt_Deposited!H14</f>
        <v>0.24553051775999998</v>
      </c>
      <c r="Q19" s="283">
        <f>MCF!R18</f>
        <v>0.8</v>
      </c>
      <c r="R19" s="130">
        <f t="shared" ref="R19:R50" si="5">P19*$W$6*DOCF*Q19</f>
        <v>2.3570929704959998E-2</v>
      </c>
      <c r="S19" s="65">
        <f>R19*$W$12</f>
        <v>2.3570929704959998E-2</v>
      </c>
      <c r="T19" s="65">
        <f>R19*(1-$W$12)</f>
        <v>0</v>
      </c>
      <c r="U19" s="65">
        <f>S19+U18*$W$10</f>
        <v>2.3570929704959998E-2</v>
      </c>
      <c r="V19" s="65">
        <f>U18*(1-$W$10)+T19</f>
        <v>0</v>
      </c>
      <c r="W19" s="66">
        <f>V19*CH4_fraction*conv</f>
        <v>0</v>
      </c>
    </row>
    <row r="20" spans="2:23">
      <c r="B20" s="96">
        <f>Amnt_Deposited!B15</f>
        <v>2001</v>
      </c>
      <c r="C20" s="99">
        <f>Amnt_Deposited!H15</f>
        <v>0.25269237932400002</v>
      </c>
      <c r="D20" s="418">
        <f>Dry_Matter_Content!H7</f>
        <v>0.73</v>
      </c>
      <c r="E20" s="284">
        <f>MCF!R19</f>
        <v>0.8</v>
      </c>
      <c r="F20" s="67">
        <f t="shared" si="0"/>
        <v>2.2135852428782403E-2</v>
      </c>
      <c r="G20" s="67">
        <f t="shared" si="1"/>
        <v>2.2135852428782403E-2</v>
      </c>
      <c r="H20" s="67">
        <f t="shared" si="2"/>
        <v>0</v>
      </c>
      <c r="I20" s="67">
        <f t="shared" si="3"/>
        <v>4.21902200613197E-2</v>
      </c>
      <c r="J20" s="67">
        <f t="shared" si="4"/>
        <v>1.4541057232387053E-3</v>
      </c>
      <c r="K20" s="100">
        <f>J20*CH4_fraction*conv</f>
        <v>9.6940381549247018E-4</v>
      </c>
      <c r="M20" s="393"/>
      <c r="O20" s="96">
        <f>Amnt_Deposited!B15</f>
        <v>2001</v>
      </c>
      <c r="P20" s="99">
        <f>Amnt_Deposited!H15</f>
        <v>0.25269237932400002</v>
      </c>
      <c r="Q20" s="284">
        <f>MCF!R19</f>
        <v>0.8</v>
      </c>
      <c r="R20" s="67">
        <f t="shared" si="5"/>
        <v>2.4258468415104002E-2</v>
      </c>
      <c r="S20" s="67">
        <f>R20*$W$12</f>
        <v>2.4258468415104002E-2</v>
      </c>
      <c r="T20" s="67">
        <f>R20*(1-$W$12)</f>
        <v>0</v>
      </c>
      <c r="U20" s="67">
        <f>S20+U19*$W$10</f>
        <v>4.6235857601446238E-2</v>
      </c>
      <c r="V20" s="67">
        <f>U19*(1-$W$10)+T20</f>
        <v>1.593540518617759E-3</v>
      </c>
      <c r="W20" s="100">
        <f>V20*CH4_fraction*conv</f>
        <v>1.0623603457451725E-3</v>
      </c>
    </row>
    <row r="21" spans="2:23">
      <c r="B21" s="96">
        <f>Amnt_Deposited!B16</f>
        <v>2002</v>
      </c>
      <c r="C21" s="99">
        <f>Amnt_Deposited!H16</f>
        <v>0.26393864903999997</v>
      </c>
      <c r="D21" s="418">
        <f>Dry_Matter_Content!H8</f>
        <v>0.73</v>
      </c>
      <c r="E21" s="284">
        <f>MCF!R20</f>
        <v>0.8</v>
      </c>
      <c r="F21" s="67">
        <f t="shared" si="0"/>
        <v>2.3121025655903998E-2</v>
      </c>
      <c r="G21" s="67">
        <f t="shared" si="1"/>
        <v>2.3121025655903998E-2</v>
      </c>
      <c r="H21" s="67">
        <f t="shared" si="2"/>
        <v>0</v>
      </c>
      <c r="I21" s="67">
        <f t="shared" si="3"/>
        <v>6.2458926101550447E-2</v>
      </c>
      <c r="J21" s="67">
        <f t="shared" si="4"/>
        <v>2.8523196156732536E-3</v>
      </c>
      <c r="K21" s="100">
        <f t="shared" ref="K21:K84" si="6">J21*CH4_fraction*conv</f>
        <v>1.9015464104488356E-3</v>
      </c>
      <c r="O21" s="96">
        <f>Amnt_Deposited!B16</f>
        <v>2002</v>
      </c>
      <c r="P21" s="99">
        <f>Amnt_Deposited!H16</f>
        <v>0.26393864903999997</v>
      </c>
      <c r="Q21" s="284">
        <f>MCF!R20</f>
        <v>0.8</v>
      </c>
      <c r="R21" s="67">
        <f t="shared" si="5"/>
        <v>2.5338110307839997E-2</v>
      </c>
      <c r="S21" s="67">
        <f t="shared" ref="S21:S84" si="7">R21*$W$12</f>
        <v>2.5338110307839997E-2</v>
      </c>
      <c r="T21" s="67">
        <f t="shared" ref="T21:T84" si="8">R21*(1-$W$12)</f>
        <v>0</v>
      </c>
      <c r="U21" s="67">
        <f t="shared" ref="U21:U84" si="9">S21+U20*$W$10</f>
        <v>6.8448138193479932E-2</v>
      </c>
      <c r="V21" s="67">
        <f t="shared" ref="V21:V84" si="10">U20*(1-$W$10)+T21</f>
        <v>3.125829715806305E-3</v>
      </c>
      <c r="W21" s="100">
        <f t="shared" ref="W21:W84" si="11">V21*CH4_fraction*conv</f>
        <v>2.0838864772042033E-3</v>
      </c>
    </row>
    <row r="22" spans="2:23">
      <c r="B22" s="96">
        <f>Amnt_Deposited!B17</f>
        <v>2003</v>
      </c>
      <c r="C22" s="99">
        <f>Amnt_Deposited!H17</f>
        <v>0.27220899301199997</v>
      </c>
      <c r="D22" s="418">
        <f>Dry_Matter_Content!H9</f>
        <v>0.73</v>
      </c>
      <c r="E22" s="284">
        <f>MCF!R21</f>
        <v>0.8</v>
      </c>
      <c r="F22" s="67">
        <f t="shared" si="0"/>
        <v>2.3845507787851196E-2</v>
      </c>
      <c r="G22" s="67">
        <f t="shared" si="1"/>
        <v>2.3845507787851196E-2</v>
      </c>
      <c r="H22" s="67">
        <f t="shared" si="2"/>
        <v>0</v>
      </c>
      <c r="I22" s="67">
        <f t="shared" si="3"/>
        <v>8.2081824482899163E-2</v>
      </c>
      <c r="J22" s="67">
        <f t="shared" si="4"/>
        <v>4.2226094065024875E-3</v>
      </c>
      <c r="K22" s="100">
        <f t="shared" si="6"/>
        <v>2.815072937668325E-3</v>
      </c>
      <c r="N22" s="258"/>
      <c r="O22" s="96">
        <f>Amnt_Deposited!B17</f>
        <v>2003</v>
      </c>
      <c r="P22" s="99">
        <f>Amnt_Deposited!H17</f>
        <v>0.27220899301199997</v>
      </c>
      <c r="Q22" s="284">
        <f>MCF!R21</f>
        <v>0.8</v>
      </c>
      <c r="R22" s="67">
        <f t="shared" si="5"/>
        <v>2.6132063329151994E-2</v>
      </c>
      <c r="S22" s="67">
        <f t="shared" si="7"/>
        <v>2.6132063329151994E-2</v>
      </c>
      <c r="T22" s="67">
        <f t="shared" si="8"/>
        <v>0</v>
      </c>
      <c r="U22" s="67">
        <f t="shared" si="9"/>
        <v>8.9952684364820984E-2</v>
      </c>
      <c r="V22" s="67">
        <f t="shared" si="10"/>
        <v>4.6275171578109443E-3</v>
      </c>
      <c r="W22" s="100">
        <f t="shared" si="11"/>
        <v>3.0850114385406295E-3</v>
      </c>
    </row>
    <row r="23" spans="2:23">
      <c r="B23" s="96">
        <f>Amnt_Deposited!B18</f>
        <v>2004</v>
      </c>
      <c r="C23" s="99">
        <f>Amnt_Deposited!H18</f>
        <v>0.28015145254800006</v>
      </c>
      <c r="D23" s="418">
        <f>Dry_Matter_Content!H10</f>
        <v>0.73</v>
      </c>
      <c r="E23" s="284">
        <f>MCF!R22</f>
        <v>0.8</v>
      </c>
      <c r="F23" s="67">
        <f t="shared" si="0"/>
        <v>2.4541267243204806E-2</v>
      </c>
      <c r="G23" s="67">
        <f t="shared" si="1"/>
        <v>2.4541267243204806E-2</v>
      </c>
      <c r="H23" s="67">
        <f t="shared" si="2"/>
        <v>0</v>
      </c>
      <c r="I23" s="67">
        <f t="shared" si="3"/>
        <v>0.10107385311766474</v>
      </c>
      <c r="J23" s="67">
        <f t="shared" si="4"/>
        <v>5.549238608439225E-3</v>
      </c>
      <c r="K23" s="100">
        <f t="shared" si="6"/>
        <v>3.6994924056261498E-3</v>
      </c>
      <c r="N23" s="258"/>
      <c r="O23" s="96">
        <f>Amnt_Deposited!B18</f>
        <v>2004</v>
      </c>
      <c r="P23" s="99">
        <f>Amnt_Deposited!H18</f>
        <v>0.28015145254800006</v>
      </c>
      <c r="Q23" s="284">
        <f>MCF!R22</f>
        <v>0.8</v>
      </c>
      <c r="R23" s="67">
        <f t="shared" si="5"/>
        <v>2.6894539444608009E-2</v>
      </c>
      <c r="S23" s="67">
        <f t="shared" si="7"/>
        <v>2.6894539444608009E-2</v>
      </c>
      <c r="T23" s="67">
        <f t="shared" si="8"/>
        <v>0</v>
      </c>
      <c r="U23" s="67">
        <f t="shared" si="9"/>
        <v>0.11076586643031752</v>
      </c>
      <c r="V23" s="67">
        <f t="shared" si="10"/>
        <v>6.0813573791114782E-3</v>
      </c>
      <c r="W23" s="100">
        <f t="shared" si="11"/>
        <v>4.0542382527409852E-3</v>
      </c>
    </row>
    <row r="24" spans="2:23">
      <c r="B24" s="96">
        <f>Amnt_Deposited!B19</f>
        <v>2005</v>
      </c>
      <c r="C24" s="99">
        <f>Amnt_Deposited!H19</f>
        <v>0.29434701779999994</v>
      </c>
      <c r="D24" s="418">
        <f>Dry_Matter_Content!H11</f>
        <v>0.73</v>
      </c>
      <c r="E24" s="284">
        <f>MCF!R23</f>
        <v>0.8</v>
      </c>
      <c r="F24" s="67">
        <f t="shared" si="0"/>
        <v>2.5784798759279994E-2</v>
      </c>
      <c r="G24" s="67">
        <f t="shared" si="1"/>
        <v>2.5784798759279994E-2</v>
      </c>
      <c r="H24" s="67">
        <f t="shared" si="2"/>
        <v>0</v>
      </c>
      <c r="I24" s="67">
        <f t="shared" si="3"/>
        <v>0.12002543476027216</v>
      </c>
      <c r="J24" s="67">
        <f t="shared" si="4"/>
        <v>6.8332171166725743E-3</v>
      </c>
      <c r="K24" s="100">
        <f t="shared" si="6"/>
        <v>4.5554780777817159E-3</v>
      </c>
      <c r="N24" s="258"/>
      <c r="O24" s="96">
        <f>Amnt_Deposited!B19</f>
        <v>2005</v>
      </c>
      <c r="P24" s="99">
        <f>Amnt_Deposited!H19</f>
        <v>0.29434701779999994</v>
      </c>
      <c r="Q24" s="284">
        <f>MCF!R23</f>
        <v>0.8</v>
      </c>
      <c r="R24" s="67">
        <f t="shared" si="5"/>
        <v>2.8257313708799994E-2</v>
      </c>
      <c r="S24" s="67">
        <f t="shared" si="7"/>
        <v>2.8257313708799994E-2</v>
      </c>
      <c r="T24" s="67">
        <f t="shared" si="8"/>
        <v>0</v>
      </c>
      <c r="U24" s="67">
        <f t="shared" si="9"/>
        <v>0.13153472302495578</v>
      </c>
      <c r="V24" s="67">
        <f t="shared" si="10"/>
        <v>7.4884571141617248E-3</v>
      </c>
      <c r="W24" s="100">
        <f t="shared" si="11"/>
        <v>4.9923047427744829E-3</v>
      </c>
    </row>
    <row r="25" spans="2:23">
      <c r="B25" s="96">
        <f>Amnt_Deposited!B20</f>
        <v>2006</v>
      </c>
      <c r="C25" s="99">
        <f>Amnt_Deposited!H20</f>
        <v>0.30251749849200005</v>
      </c>
      <c r="D25" s="418">
        <f>Dry_Matter_Content!H12</f>
        <v>0.73</v>
      </c>
      <c r="E25" s="284">
        <f>MCF!R24</f>
        <v>0.8</v>
      </c>
      <c r="F25" s="67">
        <f t="shared" si="0"/>
        <v>2.6500532867899204E-2</v>
      </c>
      <c r="G25" s="67">
        <f t="shared" si="1"/>
        <v>2.6500532867899204E-2</v>
      </c>
      <c r="H25" s="67">
        <f t="shared" si="2"/>
        <v>0</v>
      </c>
      <c r="I25" s="67">
        <f t="shared" si="3"/>
        <v>0.13841150646990155</v>
      </c>
      <c r="J25" s="67">
        <f t="shared" si="4"/>
        <v>8.1144611582698156E-3</v>
      </c>
      <c r="K25" s="100">
        <f t="shared" si="6"/>
        <v>5.4096407721798767E-3</v>
      </c>
      <c r="N25" s="258"/>
      <c r="O25" s="96">
        <f>Amnt_Deposited!B20</f>
        <v>2006</v>
      </c>
      <c r="P25" s="99">
        <f>Amnt_Deposited!H20</f>
        <v>0.30251749849200005</v>
      </c>
      <c r="Q25" s="284">
        <f>MCF!R24</f>
        <v>0.8</v>
      </c>
      <c r="R25" s="67">
        <f t="shared" si="5"/>
        <v>2.9041679855232008E-2</v>
      </c>
      <c r="S25" s="67">
        <f t="shared" si="7"/>
        <v>2.9041679855232008E-2</v>
      </c>
      <c r="T25" s="67">
        <f t="shared" si="8"/>
        <v>0</v>
      </c>
      <c r="U25" s="67">
        <f t="shared" si="9"/>
        <v>0.1516838427067414</v>
      </c>
      <c r="V25" s="67">
        <f t="shared" si="10"/>
        <v>8.8925601734463726E-3</v>
      </c>
      <c r="W25" s="100">
        <f t="shared" si="11"/>
        <v>5.9283734489642484E-3</v>
      </c>
    </row>
    <row r="26" spans="2:23">
      <c r="B26" s="96">
        <f>Amnt_Deposited!B21</f>
        <v>2007</v>
      </c>
      <c r="C26" s="99">
        <f>Amnt_Deposited!H21</f>
        <v>0.31078451368799997</v>
      </c>
      <c r="D26" s="418">
        <f>Dry_Matter_Content!H13</f>
        <v>0.73</v>
      </c>
      <c r="E26" s="284">
        <f>MCF!R25</f>
        <v>0.8</v>
      </c>
      <c r="F26" s="67">
        <f t="shared" si="0"/>
        <v>2.7224723399068798E-2</v>
      </c>
      <c r="G26" s="67">
        <f t="shared" si="1"/>
        <v>2.7224723399068798E-2</v>
      </c>
      <c r="H26" s="67">
        <f t="shared" si="2"/>
        <v>0</v>
      </c>
      <c r="I26" s="67">
        <f t="shared" si="3"/>
        <v>0.15627875663547719</v>
      </c>
      <c r="J26" s="67">
        <f t="shared" si="4"/>
        <v>9.3574732334931708E-3</v>
      </c>
      <c r="K26" s="100">
        <f t="shared" si="6"/>
        <v>6.2383154889954469E-3</v>
      </c>
      <c r="N26" s="258"/>
      <c r="O26" s="96">
        <f>Amnt_Deposited!B21</f>
        <v>2007</v>
      </c>
      <c r="P26" s="99">
        <f>Amnt_Deposited!H21</f>
        <v>0.31078451368799997</v>
      </c>
      <c r="Q26" s="284">
        <f>MCF!R25</f>
        <v>0.8</v>
      </c>
      <c r="R26" s="67">
        <f t="shared" si="5"/>
        <v>2.9835313314047998E-2</v>
      </c>
      <c r="S26" s="67">
        <f t="shared" si="7"/>
        <v>2.9835313314047998E-2</v>
      </c>
      <c r="T26" s="67">
        <f t="shared" si="8"/>
        <v>0</v>
      </c>
      <c r="U26" s="67">
        <f t="shared" si="9"/>
        <v>0.17126439083339962</v>
      </c>
      <c r="V26" s="67">
        <f t="shared" si="10"/>
        <v>1.0254765187389773E-2</v>
      </c>
      <c r="W26" s="100">
        <f t="shared" si="11"/>
        <v>6.8365101249265149E-3</v>
      </c>
    </row>
    <row r="27" spans="2:23">
      <c r="B27" s="96">
        <f>Amnt_Deposited!B22</f>
        <v>2008</v>
      </c>
      <c r="C27" s="99">
        <f>Amnt_Deposited!H22</f>
        <v>0.31910978246400001</v>
      </c>
      <c r="D27" s="418">
        <f>Dry_Matter_Content!H14</f>
        <v>0.73</v>
      </c>
      <c r="E27" s="284">
        <f>MCF!R26</f>
        <v>0.8</v>
      </c>
      <c r="F27" s="67">
        <f t="shared" si="0"/>
        <v>2.7954016943846402E-2</v>
      </c>
      <c r="G27" s="67">
        <f t="shared" si="1"/>
        <v>2.7954016943846402E-2</v>
      </c>
      <c r="H27" s="67">
        <f t="shared" si="2"/>
        <v>0</v>
      </c>
      <c r="I27" s="67">
        <f t="shared" si="3"/>
        <v>0.17366736381335102</v>
      </c>
      <c r="J27" s="67">
        <f t="shared" si="4"/>
        <v>1.0565409765972552E-2</v>
      </c>
      <c r="K27" s="100">
        <f t="shared" si="6"/>
        <v>7.0436065106483682E-3</v>
      </c>
      <c r="N27" s="258"/>
      <c r="O27" s="96">
        <f>Amnt_Deposited!B22</f>
        <v>2008</v>
      </c>
      <c r="P27" s="99">
        <f>Amnt_Deposited!H22</f>
        <v>0.31910978246400001</v>
      </c>
      <c r="Q27" s="284">
        <f>MCF!R26</f>
        <v>0.8</v>
      </c>
      <c r="R27" s="67">
        <f t="shared" si="5"/>
        <v>3.0634539116544002E-2</v>
      </c>
      <c r="S27" s="67">
        <f t="shared" si="7"/>
        <v>3.0634539116544002E-2</v>
      </c>
      <c r="T27" s="67">
        <f t="shared" si="8"/>
        <v>0</v>
      </c>
      <c r="U27" s="67">
        <f t="shared" si="9"/>
        <v>0.19032039869956274</v>
      </c>
      <c r="V27" s="67">
        <f t="shared" si="10"/>
        <v>1.1578531250380875E-2</v>
      </c>
      <c r="W27" s="100">
        <f t="shared" si="11"/>
        <v>7.7190208335872496E-3</v>
      </c>
    </row>
    <row r="28" spans="2:23">
      <c r="B28" s="96">
        <f>Amnt_Deposited!B23</f>
        <v>2009</v>
      </c>
      <c r="C28" s="99">
        <f>Amnt_Deposited!H23</f>
        <v>0.32744836634399999</v>
      </c>
      <c r="D28" s="418">
        <f>Dry_Matter_Content!H15</f>
        <v>0.73</v>
      </c>
      <c r="E28" s="284">
        <f>MCF!R27</f>
        <v>0.8</v>
      </c>
      <c r="F28" s="67">
        <f t="shared" si="0"/>
        <v>2.8684476891734395E-2</v>
      </c>
      <c r="G28" s="67">
        <f t="shared" si="1"/>
        <v>2.8684476891734395E-2</v>
      </c>
      <c r="H28" s="67">
        <f t="shared" si="2"/>
        <v>0</v>
      </c>
      <c r="I28" s="67">
        <f t="shared" si="3"/>
        <v>0.1906108536306608</v>
      </c>
      <c r="J28" s="67">
        <f t="shared" si="4"/>
        <v>1.174098707442461E-2</v>
      </c>
      <c r="K28" s="100">
        <f t="shared" si="6"/>
        <v>7.8273247162830729E-3</v>
      </c>
      <c r="N28" s="258"/>
      <c r="O28" s="96">
        <f>Amnt_Deposited!B23</f>
        <v>2009</v>
      </c>
      <c r="P28" s="99">
        <f>Amnt_Deposited!H23</f>
        <v>0.32744836634399999</v>
      </c>
      <c r="Q28" s="284">
        <f>MCF!R27</f>
        <v>0.8</v>
      </c>
      <c r="R28" s="67">
        <f t="shared" si="5"/>
        <v>3.1435043169023999E-2</v>
      </c>
      <c r="S28" s="67">
        <f t="shared" si="7"/>
        <v>3.1435043169023999E-2</v>
      </c>
      <c r="T28" s="67">
        <f t="shared" si="8"/>
        <v>0</v>
      </c>
      <c r="U28" s="67">
        <f t="shared" si="9"/>
        <v>0.20888860671853238</v>
      </c>
      <c r="V28" s="67">
        <f t="shared" si="10"/>
        <v>1.2866835150054367E-2</v>
      </c>
      <c r="W28" s="100">
        <f t="shared" si="11"/>
        <v>8.5778901000362444E-3</v>
      </c>
    </row>
    <row r="29" spans="2:23">
      <c r="B29" s="96">
        <f>Amnt_Deposited!B24</f>
        <v>2010</v>
      </c>
      <c r="C29" s="99">
        <f>Amnt_Deposited!H24</f>
        <v>0.42547915515599999</v>
      </c>
      <c r="D29" s="418">
        <f>Dry_Matter_Content!H16</f>
        <v>0.73</v>
      </c>
      <c r="E29" s="284">
        <f>MCF!R28</f>
        <v>0.8</v>
      </c>
      <c r="F29" s="67">
        <f t="shared" si="0"/>
        <v>3.7271973991665597E-2</v>
      </c>
      <c r="G29" s="67">
        <f t="shared" si="1"/>
        <v>3.7271973991665597E-2</v>
      </c>
      <c r="H29" s="67">
        <f t="shared" si="2"/>
        <v>0</v>
      </c>
      <c r="I29" s="67">
        <f t="shared" si="3"/>
        <v>0.21499635592389102</v>
      </c>
      <c r="J29" s="67">
        <f t="shared" si="4"/>
        <v>1.2886471698435388E-2</v>
      </c>
      <c r="K29" s="100">
        <f t="shared" si="6"/>
        <v>8.5909811322902579E-3</v>
      </c>
      <c r="O29" s="96">
        <f>Amnt_Deposited!B24</f>
        <v>2010</v>
      </c>
      <c r="P29" s="99">
        <f>Amnt_Deposited!H24</f>
        <v>0.42547915515599999</v>
      </c>
      <c r="Q29" s="284">
        <f>MCF!R28</f>
        <v>0.8</v>
      </c>
      <c r="R29" s="67">
        <f t="shared" si="5"/>
        <v>4.0845998894976004E-2</v>
      </c>
      <c r="S29" s="67">
        <f t="shared" si="7"/>
        <v>4.0845998894976004E-2</v>
      </c>
      <c r="T29" s="67">
        <f t="shared" si="8"/>
        <v>0</v>
      </c>
      <c r="U29" s="67">
        <f t="shared" si="9"/>
        <v>0.23561244484809973</v>
      </c>
      <c r="V29" s="67">
        <f t="shared" si="10"/>
        <v>1.4122160765408643E-2</v>
      </c>
      <c r="W29" s="100">
        <f t="shared" si="11"/>
        <v>9.4147738436057612E-3</v>
      </c>
    </row>
    <row r="30" spans="2:23">
      <c r="B30" s="96">
        <f>Amnt_Deposited!B25</f>
        <v>2011</v>
      </c>
      <c r="C30" s="99">
        <f>Amnt_Deposited!H25</f>
        <v>0.40758592500000002</v>
      </c>
      <c r="D30" s="418">
        <f>Dry_Matter_Content!H17</f>
        <v>0.73</v>
      </c>
      <c r="E30" s="284">
        <f>MCF!R29</f>
        <v>0.8</v>
      </c>
      <c r="F30" s="67">
        <f t="shared" si="0"/>
        <v>3.5704527030000002E-2</v>
      </c>
      <c r="G30" s="67">
        <f t="shared" si="1"/>
        <v>3.5704527030000002E-2</v>
      </c>
      <c r="H30" s="67">
        <f t="shared" si="2"/>
        <v>0</v>
      </c>
      <c r="I30" s="67">
        <f t="shared" si="3"/>
        <v>0.23616580059573561</v>
      </c>
      <c r="J30" s="67">
        <f t="shared" si="4"/>
        <v>1.4535082358155422E-2</v>
      </c>
      <c r="K30" s="100">
        <f t="shared" si="6"/>
        <v>9.6900549054369477E-3</v>
      </c>
      <c r="O30" s="96">
        <f>Amnt_Deposited!B25</f>
        <v>2011</v>
      </c>
      <c r="P30" s="99">
        <f>Amnt_Deposited!H25</f>
        <v>0.40758592500000002</v>
      </c>
      <c r="Q30" s="284">
        <f>MCF!R29</f>
        <v>0.8</v>
      </c>
      <c r="R30" s="67">
        <f t="shared" si="5"/>
        <v>3.9128248800000001E-2</v>
      </c>
      <c r="S30" s="67">
        <f t="shared" si="7"/>
        <v>3.9128248800000001E-2</v>
      </c>
      <c r="T30" s="67">
        <f t="shared" si="8"/>
        <v>0</v>
      </c>
      <c r="U30" s="67">
        <f t="shared" si="9"/>
        <v>0.25881183626929927</v>
      </c>
      <c r="V30" s="67">
        <f t="shared" si="10"/>
        <v>1.5928857378800461E-2</v>
      </c>
      <c r="W30" s="100">
        <f t="shared" si="11"/>
        <v>1.0619238252533639E-2</v>
      </c>
    </row>
    <row r="31" spans="2:23">
      <c r="B31" s="96">
        <f>Amnt_Deposited!B26</f>
        <v>2012</v>
      </c>
      <c r="C31" s="99">
        <f>Amnt_Deposited!H26</f>
        <v>0.42607424952000006</v>
      </c>
      <c r="D31" s="418">
        <f>Dry_Matter_Content!H18</f>
        <v>0.73</v>
      </c>
      <c r="E31" s="284">
        <f>MCF!R30</f>
        <v>0.8</v>
      </c>
      <c r="F31" s="67">
        <f t="shared" si="0"/>
        <v>3.7324104257952004E-2</v>
      </c>
      <c r="G31" s="67">
        <f t="shared" si="1"/>
        <v>3.7324104257952004E-2</v>
      </c>
      <c r="H31" s="67">
        <f t="shared" si="2"/>
        <v>0</v>
      </c>
      <c r="I31" s="67">
        <f t="shared" si="3"/>
        <v>0.25752363720655641</v>
      </c>
      <c r="J31" s="67">
        <f t="shared" si="4"/>
        <v>1.5966267647131209E-2</v>
      </c>
      <c r="K31" s="100">
        <f t="shared" si="6"/>
        <v>1.0644178431420806E-2</v>
      </c>
      <c r="O31" s="96">
        <f>Amnt_Deposited!B26</f>
        <v>2012</v>
      </c>
      <c r="P31" s="99">
        <f>Amnt_Deposited!H26</f>
        <v>0.42607424952000006</v>
      </c>
      <c r="Q31" s="284">
        <f>MCF!R30</f>
        <v>0.8</v>
      </c>
      <c r="R31" s="67">
        <f t="shared" si="5"/>
        <v>4.090312795392001E-2</v>
      </c>
      <c r="S31" s="67">
        <f t="shared" si="7"/>
        <v>4.090312795392001E-2</v>
      </c>
      <c r="T31" s="67">
        <f t="shared" si="8"/>
        <v>0</v>
      </c>
      <c r="U31" s="67">
        <f t="shared" si="9"/>
        <v>0.2822176846099248</v>
      </c>
      <c r="V31" s="67">
        <f t="shared" si="10"/>
        <v>1.7497279613294475E-2</v>
      </c>
      <c r="W31" s="100">
        <f t="shared" si="11"/>
        <v>1.166485307552965E-2</v>
      </c>
    </row>
    <row r="32" spans="2:23">
      <c r="B32" s="96">
        <f>Amnt_Deposited!B27</f>
        <v>2013</v>
      </c>
      <c r="C32" s="99">
        <f>Amnt_Deposited!H27</f>
        <v>0.44517234528000005</v>
      </c>
      <c r="D32" s="418">
        <f>Dry_Matter_Content!H19</f>
        <v>0.73</v>
      </c>
      <c r="E32" s="284">
        <f>MCF!R31</f>
        <v>0.8</v>
      </c>
      <c r="F32" s="67">
        <f t="shared" si="0"/>
        <v>3.8997097446528003E-2</v>
      </c>
      <c r="G32" s="67">
        <f t="shared" si="1"/>
        <v>3.8997097446528003E-2</v>
      </c>
      <c r="H32" s="67">
        <f t="shared" si="2"/>
        <v>0</v>
      </c>
      <c r="I32" s="67">
        <f t="shared" si="3"/>
        <v>0.27911054525762274</v>
      </c>
      <c r="J32" s="67">
        <f t="shared" si="4"/>
        <v>1.7410189395461694E-2</v>
      </c>
      <c r="K32" s="100">
        <f t="shared" si="6"/>
        <v>1.1606792930307796E-2</v>
      </c>
      <c r="O32" s="96">
        <f>Amnt_Deposited!B27</f>
        <v>2013</v>
      </c>
      <c r="P32" s="99">
        <f>Amnt_Deposited!H27</f>
        <v>0.44517234528000005</v>
      </c>
      <c r="Q32" s="284">
        <f>MCF!R31</f>
        <v>0.8</v>
      </c>
      <c r="R32" s="67">
        <f t="shared" si="5"/>
        <v>4.2736545146880002E-2</v>
      </c>
      <c r="S32" s="67">
        <f t="shared" si="7"/>
        <v>4.2736545146880002E-2</v>
      </c>
      <c r="T32" s="67">
        <f t="shared" si="8"/>
        <v>0</v>
      </c>
      <c r="U32" s="67">
        <f t="shared" si="9"/>
        <v>0.30587457014533997</v>
      </c>
      <c r="V32" s="67">
        <f t="shared" si="10"/>
        <v>1.9079659611464867E-2</v>
      </c>
      <c r="W32" s="100">
        <f t="shared" si="11"/>
        <v>1.2719773074309911E-2</v>
      </c>
    </row>
    <row r="33" spans="2:23">
      <c r="B33" s="96">
        <f>Amnt_Deposited!B28</f>
        <v>2014</v>
      </c>
      <c r="C33" s="99">
        <f>Amnt_Deposited!H28</f>
        <v>0.46447621992000004</v>
      </c>
      <c r="D33" s="418">
        <f>Dry_Matter_Content!H20</f>
        <v>0.73</v>
      </c>
      <c r="E33" s="284">
        <f>MCF!R32</f>
        <v>0.8</v>
      </c>
      <c r="F33" s="67">
        <f t="shared" si="0"/>
        <v>4.0688116864992005E-2</v>
      </c>
      <c r="G33" s="67">
        <f t="shared" si="1"/>
        <v>4.0688116864992005E-2</v>
      </c>
      <c r="H33" s="67">
        <f t="shared" si="2"/>
        <v>0</v>
      </c>
      <c r="I33" s="67">
        <f t="shared" si="3"/>
        <v>0.30092906433377892</v>
      </c>
      <c r="J33" s="67">
        <f t="shared" si="4"/>
        <v>1.8869597788835818E-2</v>
      </c>
      <c r="K33" s="100">
        <f t="shared" si="6"/>
        <v>1.2579731859223878E-2</v>
      </c>
      <c r="O33" s="96">
        <f>Amnt_Deposited!B28</f>
        <v>2014</v>
      </c>
      <c r="P33" s="99">
        <f>Amnt_Deposited!H28</f>
        <v>0.46447621992000004</v>
      </c>
      <c r="Q33" s="284">
        <f>MCF!R32</f>
        <v>0.8</v>
      </c>
      <c r="R33" s="67">
        <f t="shared" si="5"/>
        <v>4.4589717112320008E-2</v>
      </c>
      <c r="S33" s="67">
        <f t="shared" si="7"/>
        <v>4.4589717112320008E-2</v>
      </c>
      <c r="T33" s="67">
        <f t="shared" si="8"/>
        <v>0</v>
      </c>
      <c r="U33" s="67">
        <f t="shared" si="9"/>
        <v>0.32978527598222346</v>
      </c>
      <c r="V33" s="67">
        <f t="shared" si="10"/>
        <v>2.0679011275436511E-2</v>
      </c>
      <c r="W33" s="100">
        <f t="shared" si="11"/>
        <v>1.3786007516957674E-2</v>
      </c>
    </row>
    <row r="34" spans="2:23">
      <c r="B34" s="96">
        <f>Amnt_Deposited!B29</f>
        <v>2015</v>
      </c>
      <c r="C34" s="99">
        <f>Amnt_Deposited!H29</f>
        <v>0.48435960419999996</v>
      </c>
      <c r="D34" s="418">
        <f>Dry_Matter_Content!H21</f>
        <v>0.73</v>
      </c>
      <c r="E34" s="284">
        <f>MCF!R33</f>
        <v>0.8</v>
      </c>
      <c r="F34" s="67">
        <f t="shared" si="0"/>
        <v>4.2429901327919996E-2</v>
      </c>
      <c r="G34" s="67">
        <f t="shared" si="1"/>
        <v>4.2429901327919996E-2</v>
      </c>
      <c r="H34" s="67">
        <f t="shared" si="2"/>
        <v>0</v>
      </c>
      <c r="I34" s="67">
        <f t="shared" si="3"/>
        <v>0.32301430114281499</v>
      </c>
      <c r="J34" s="67">
        <f t="shared" si="4"/>
        <v>2.0344664518883934E-2</v>
      </c>
      <c r="K34" s="100">
        <f t="shared" si="6"/>
        <v>1.3563109679255956E-2</v>
      </c>
      <c r="O34" s="96">
        <f>Amnt_Deposited!B29</f>
        <v>2015</v>
      </c>
      <c r="P34" s="99">
        <f>Amnt_Deposited!H29</f>
        <v>0.48435960419999996</v>
      </c>
      <c r="Q34" s="284">
        <f>MCF!R33</f>
        <v>0.8</v>
      </c>
      <c r="R34" s="67">
        <f t="shared" si="5"/>
        <v>4.6498522003199996E-2</v>
      </c>
      <c r="S34" s="67">
        <f t="shared" si="7"/>
        <v>4.6498522003199996E-2</v>
      </c>
      <c r="T34" s="67">
        <f t="shared" si="8"/>
        <v>0</v>
      </c>
      <c r="U34" s="67">
        <f t="shared" si="9"/>
        <v>0.3539882752250027</v>
      </c>
      <c r="V34" s="67">
        <f t="shared" si="10"/>
        <v>2.2295522760420749E-2</v>
      </c>
      <c r="W34" s="100">
        <f t="shared" si="11"/>
        <v>1.4863681840280498E-2</v>
      </c>
    </row>
    <row r="35" spans="2:23">
      <c r="B35" s="96">
        <f>Amnt_Deposited!B30</f>
        <v>2016</v>
      </c>
      <c r="C35" s="99">
        <f>Amnt_Deposited!H30</f>
        <v>0.50474987027999996</v>
      </c>
      <c r="D35" s="418">
        <f>Dry_Matter_Content!H22</f>
        <v>0.73</v>
      </c>
      <c r="E35" s="284">
        <f>MCF!R34</f>
        <v>0.8</v>
      </c>
      <c r="F35" s="67">
        <f t="shared" si="0"/>
        <v>4.4216088636527998E-2</v>
      </c>
      <c r="G35" s="67">
        <f t="shared" si="1"/>
        <v>4.4216088636527998E-2</v>
      </c>
      <c r="H35" s="67">
        <f t="shared" si="2"/>
        <v>0</v>
      </c>
      <c r="I35" s="67">
        <f t="shared" si="3"/>
        <v>0.34539262676332755</v>
      </c>
      <c r="J35" s="67">
        <f t="shared" si="4"/>
        <v>2.1837763016015407E-2</v>
      </c>
      <c r="K35" s="100">
        <f t="shared" si="6"/>
        <v>1.4558508677343604E-2</v>
      </c>
      <c r="O35" s="96">
        <f>Amnt_Deposited!B30</f>
        <v>2016</v>
      </c>
      <c r="P35" s="99">
        <f>Amnt_Deposited!H30</f>
        <v>0.50474987027999996</v>
      </c>
      <c r="Q35" s="284">
        <f>MCF!R34</f>
        <v>0.8</v>
      </c>
      <c r="R35" s="67">
        <f t="shared" si="5"/>
        <v>4.8455987546879992E-2</v>
      </c>
      <c r="S35" s="67">
        <f t="shared" si="7"/>
        <v>4.8455987546879992E-2</v>
      </c>
      <c r="T35" s="67">
        <f t="shared" si="8"/>
        <v>0</v>
      </c>
      <c r="U35" s="67">
        <f t="shared" si="9"/>
        <v>0.37851246768583846</v>
      </c>
      <c r="V35" s="67">
        <f t="shared" si="10"/>
        <v>2.3931795086044282E-2</v>
      </c>
      <c r="W35" s="100">
        <f t="shared" si="11"/>
        <v>1.5954530057362852E-2</v>
      </c>
    </row>
    <row r="36" spans="2:23">
      <c r="B36" s="96">
        <f>Amnt_Deposited!B31</f>
        <v>2017</v>
      </c>
      <c r="C36" s="99">
        <f>Amnt_Deposited!H31</f>
        <v>0.49500412381569597</v>
      </c>
      <c r="D36" s="418">
        <f>Dry_Matter_Content!H23</f>
        <v>0.73</v>
      </c>
      <c r="E36" s="284">
        <f>MCF!R35</f>
        <v>0.8</v>
      </c>
      <c r="F36" s="67">
        <f t="shared" si="0"/>
        <v>4.3362361246254963E-2</v>
      </c>
      <c r="G36" s="67">
        <f t="shared" si="1"/>
        <v>4.3362361246254963E-2</v>
      </c>
      <c r="H36" s="67">
        <f t="shared" si="2"/>
        <v>0</v>
      </c>
      <c r="I36" s="67">
        <f t="shared" si="3"/>
        <v>0.36540431188146344</v>
      </c>
      <c r="J36" s="67">
        <f t="shared" si="4"/>
        <v>2.3350676128119113E-2</v>
      </c>
      <c r="K36" s="100">
        <f t="shared" si="6"/>
        <v>1.5567117418746074E-2</v>
      </c>
      <c r="O36" s="96">
        <f>Amnt_Deposited!B31</f>
        <v>2017</v>
      </c>
      <c r="P36" s="99">
        <f>Amnt_Deposited!H31</f>
        <v>0.49500412381569597</v>
      </c>
      <c r="Q36" s="284">
        <f>MCF!R35</f>
        <v>0.8</v>
      </c>
      <c r="R36" s="67">
        <f t="shared" si="5"/>
        <v>4.7520395886306813E-2</v>
      </c>
      <c r="S36" s="67">
        <f t="shared" si="7"/>
        <v>4.7520395886306813E-2</v>
      </c>
      <c r="T36" s="67">
        <f t="shared" si="8"/>
        <v>0</v>
      </c>
      <c r="U36" s="67">
        <f t="shared" si="9"/>
        <v>0.40044308151393254</v>
      </c>
      <c r="V36" s="67">
        <f t="shared" si="10"/>
        <v>2.5589782058212728E-2</v>
      </c>
      <c r="W36" s="100">
        <f t="shared" si="11"/>
        <v>1.705985470547515E-2</v>
      </c>
    </row>
    <row r="37" spans="2:23">
      <c r="B37" s="96">
        <f>Amnt_Deposited!B32</f>
        <v>2018</v>
      </c>
      <c r="C37" s="99">
        <f>Amnt_Deposited!H32</f>
        <v>0.50124263068843933</v>
      </c>
      <c r="D37" s="418">
        <f>Dry_Matter_Content!H24</f>
        <v>0.73</v>
      </c>
      <c r="E37" s="284">
        <f>MCF!R36</f>
        <v>0.8</v>
      </c>
      <c r="F37" s="67">
        <f t="shared" si="0"/>
        <v>4.3908854448307284E-2</v>
      </c>
      <c r="G37" s="67">
        <f t="shared" si="1"/>
        <v>4.3908854448307284E-2</v>
      </c>
      <c r="H37" s="67">
        <f t="shared" si="2"/>
        <v>0</v>
      </c>
      <c r="I37" s="67">
        <f t="shared" si="3"/>
        <v>0.38460957661356948</v>
      </c>
      <c r="J37" s="67">
        <f t="shared" si="4"/>
        <v>2.4703589716201263E-2</v>
      </c>
      <c r="K37" s="100">
        <f t="shared" si="6"/>
        <v>1.6469059810800841E-2</v>
      </c>
      <c r="O37" s="96">
        <f>Amnt_Deposited!B32</f>
        <v>2018</v>
      </c>
      <c r="P37" s="99">
        <f>Amnt_Deposited!H32</f>
        <v>0.50124263068843933</v>
      </c>
      <c r="Q37" s="284">
        <f>MCF!R36</f>
        <v>0.8</v>
      </c>
      <c r="R37" s="67">
        <f t="shared" si="5"/>
        <v>4.8119292546090181E-2</v>
      </c>
      <c r="S37" s="67">
        <f t="shared" si="7"/>
        <v>4.8119292546090181E-2</v>
      </c>
      <c r="T37" s="67">
        <f t="shared" si="8"/>
        <v>0</v>
      </c>
      <c r="U37" s="67">
        <f t="shared" si="9"/>
        <v>0.42148994697377473</v>
      </c>
      <c r="V37" s="67">
        <f t="shared" si="10"/>
        <v>2.707242708624796E-2</v>
      </c>
      <c r="W37" s="100">
        <f t="shared" si="11"/>
        <v>1.8048284724165305E-2</v>
      </c>
    </row>
    <row r="38" spans="2:23">
      <c r="B38" s="96">
        <f>Amnt_Deposited!B33</f>
        <v>2019</v>
      </c>
      <c r="C38" s="99">
        <f>Amnt_Deposited!H33</f>
        <v>0.50690379449814582</v>
      </c>
      <c r="D38" s="418">
        <f>Dry_Matter_Content!H25</f>
        <v>0.73</v>
      </c>
      <c r="E38" s="284">
        <f>MCF!R37</f>
        <v>0.8</v>
      </c>
      <c r="F38" s="67">
        <f t="shared" si="0"/>
        <v>4.4404772398037577E-2</v>
      </c>
      <c r="G38" s="67">
        <f t="shared" si="1"/>
        <v>4.4404772398037577E-2</v>
      </c>
      <c r="H38" s="67">
        <f t="shared" si="2"/>
        <v>0</v>
      </c>
      <c r="I38" s="67">
        <f t="shared" si="3"/>
        <v>0.40301236470917312</v>
      </c>
      <c r="J38" s="67">
        <f t="shared" si="4"/>
        <v>2.6001984302433962E-2</v>
      </c>
      <c r="K38" s="100">
        <f t="shared" si="6"/>
        <v>1.7334656201622639E-2</v>
      </c>
      <c r="O38" s="96">
        <f>Amnt_Deposited!B33</f>
        <v>2019</v>
      </c>
      <c r="P38" s="99">
        <f>Amnt_Deposited!H33</f>
        <v>0.50690379449814582</v>
      </c>
      <c r="Q38" s="284">
        <f>MCF!R37</f>
        <v>0.8</v>
      </c>
      <c r="R38" s="67">
        <f t="shared" si="5"/>
        <v>4.8662764271822E-2</v>
      </c>
      <c r="S38" s="67">
        <f t="shared" si="7"/>
        <v>4.8662764271822E-2</v>
      </c>
      <c r="T38" s="67">
        <f t="shared" si="8"/>
        <v>0</v>
      </c>
      <c r="U38" s="67">
        <f t="shared" si="9"/>
        <v>0.44165738598265536</v>
      </c>
      <c r="V38" s="67">
        <f t="shared" si="10"/>
        <v>2.8495325262941327E-2</v>
      </c>
      <c r="W38" s="100">
        <f t="shared" si="11"/>
        <v>1.8996883508627549E-2</v>
      </c>
    </row>
    <row r="39" spans="2:23">
      <c r="B39" s="96">
        <f>Amnt_Deposited!B34</f>
        <v>2020</v>
      </c>
      <c r="C39" s="99">
        <f>Amnt_Deposited!H34</f>
        <v>0.51201156303478323</v>
      </c>
      <c r="D39" s="418">
        <f>Dry_Matter_Content!H26</f>
        <v>0.73</v>
      </c>
      <c r="E39" s="284">
        <f>MCF!R38</f>
        <v>0.8</v>
      </c>
      <c r="F39" s="67">
        <f t="shared" si="0"/>
        <v>4.4852212921847011E-2</v>
      </c>
      <c r="G39" s="67">
        <f t="shared" si="1"/>
        <v>4.4852212921847011E-2</v>
      </c>
      <c r="H39" s="67">
        <f t="shared" si="2"/>
        <v>0</v>
      </c>
      <c r="I39" s="67">
        <f t="shared" si="3"/>
        <v>0.42061845112236207</v>
      </c>
      <c r="J39" s="67">
        <f t="shared" si="4"/>
        <v>2.7246126508658014E-2</v>
      </c>
      <c r="K39" s="100">
        <f t="shared" si="6"/>
        <v>1.8164084339105342E-2</v>
      </c>
      <c r="O39" s="96">
        <f>Amnt_Deposited!B34</f>
        <v>2020</v>
      </c>
      <c r="P39" s="99">
        <f>Amnt_Deposited!H34</f>
        <v>0.51201156303478323</v>
      </c>
      <c r="Q39" s="284">
        <f>MCF!R38</f>
        <v>0.8</v>
      </c>
      <c r="R39" s="67">
        <f t="shared" si="5"/>
        <v>4.915311005133919E-2</v>
      </c>
      <c r="S39" s="67">
        <f t="shared" si="7"/>
        <v>4.915311005133919E-2</v>
      </c>
      <c r="T39" s="67">
        <f t="shared" si="8"/>
        <v>0</v>
      </c>
      <c r="U39" s="67">
        <f t="shared" si="9"/>
        <v>0.46095172725738304</v>
      </c>
      <c r="V39" s="67">
        <f t="shared" si="10"/>
        <v>2.9858768776611515E-2</v>
      </c>
      <c r="W39" s="100">
        <f t="shared" si="11"/>
        <v>1.9905845851074341E-2</v>
      </c>
    </row>
    <row r="40" spans="2:23">
      <c r="B40" s="96">
        <f>Amnt_Deposited!B35</f>
        <v>2021</v>
      </c>
      <c r="C40" s="99">
        <f>Amnt_Deposited!H35</f>
        <v>0.51658907120372111</v>
      </c>
      <c r="D40" s="418">
        <f>Dry_Matter_Content!H27</f>
        <v>0.73</v>
      </c>
      <c r="E40" s="284">
        <f>MCF!R39</f>
        <v>0.8</v>
      </c>
      <c r="F40" s="67">
        <f t="shared" si="0"/>
        <v>4.525320263744597E-2</v>
      </c>
      <c r="G40" s="67">
        <f t="shared" si="1"/>
        <v>4.525320263744597E-2</v>
      </c>
      <c r="H40" s="67">
        <f t="shared" si="2"/>
        <v>0</v>
      </c>
      <c r="I40" s="67">
        <f t="shared" si="3"/>
        <v>0.43743524700234854</v>
      </c>
      <c r="J40" s="67">
        <f t="shared" si="4"/>
        <v>2.8436406757459502E-2</v>
      </c>
      <c r="K40" s="100">
        <f t="shared" si="6"/>
        <v>1.8957604504973E-2</v>
      </c>
      <c r="O40" s="96">
        <f>Amnt_Deposited!B35</f>
        <v>2021</v>
      </c>
      <c r="P40" s="99">
        <f>Amnt_Deposited!H35</f>
        <v>0.51658907120372111</v>
      </c>
      <c r="Q40" s="284">
        <f>MCF!R39</f>
        <v>0.8</v>
      </c>
      <c r="R40" s="67">
        <f t="shared" si="5"/>
        <v>4.9592550835557227E-2</v>
      </c>
      <c r="S40" s="67">
        <f t="shared" si="7"/>
        <v>4.9592550835557227E-2</v>
      </c>
      <c r="T40" s="67">
        <f t="shared" si="8"/>
        <v>0</v>
      </c>
      <c r="U40" s="67">
        <f t="shared" si="9"/>
        <v>0.47938109260531342</v>
      </c>
      <c r="V40" s="67">
        <f t="shared" si="10"/>
        <v>3.1163185487626848E-2</v>
      </c>
      <c r="W40" s="100">
        <f t="shared" si="11"/>
        <v>2.0775456991751231E-2</v>
      </c>
    </row>
    <row r="41" spans="2:23">
      <c r="B41" s="96">
        <f>Amnt_Deposited!B36</f>
        <v>2022</v>
      </c>
      <c r="C41" s="99">
        <f>Amnt_Deposited!H36</f>
        <v>0.52065866615405221</v>
      </c>
      <c r="D41" s="418">
        <f>Dry_Matter_Content!H28</f>
        <v>0.73</v>
      </c>
      <c r="E41" s="284">
        <f>MCF!R40</f>
        <v>0.8</v>
      </c>
      <c r="F41" s="67">
        <f t="shared" si="0"/>
        <v>4.5609699155094968E-2</v>
      </c>
      <c r="G41" s="67">
        <f t="shared" si="1"/>
        <v>4.5609699155094968E-2</v>
      </c>
      <c r="H41" s="67">
        <f t="shared" si="2"/>
        <v>0</v>
      </c>
      <c r="I41" s="67">
        <f t="shared" si="3"/>
        <v>0.45347162006911668</v>
      </c>
      <c r="J41" s="67">
        <f t="shared" si="4"/>
        <v>2.9573326088326777E-2</v>
      </c>
      <c r="K41" s="100">
        <f t="shared" si="6"/>
        <v>1.9715550725551183E-2</v>
      </c>
      <c r="O41" s="96">
        <f>Amnt_Deposited!B36</f>
        <v>2022</v>
      </c>
      <c r="P41" s="99">
        <f>Amnt_Deposited!H36</f>
        <v>0.52065866615405221</v>
      </c>
      <c r="Q41" s="284">
        <f>MCF!R40</f>
        <v>0.8</v>
      </c>
      <c r="R41" s="67">
        <f t="shared" si="5"/>
        <v>4.9983231950789013E-2</v>
      </c>
      <c r="S41" s="67">
        <f t="shared" si="7"/>
        <v>4.9983231950789013E-2</v>
      </c>
      <c r="T41" s="67">
        <f t="shared" si="8"/>
        <v>0</v>
      </c>
      <c r="U41" s="67">
        <f t="shared" si="9"/>
        <v>0.49695520007574434</v>
      </c>
      <c r="V41" s="67">
        <f t="shared" si="10"/>
        <v>3.2409124480358105E-2</v>
      </c>
      <c r="W41" s="100">
        <f t="shared" si="11"/>
        <v>2.1606082986905403E-2</v>
      </c>
    </row>
    <row r="42" spans="2:23">
      <c r="B42" s="96">
        <f>Amnt_Deposited!B37</f>
        <v>2023</v>
      </c>
      <c r="C42" s="99">
        <f>Amnt_Deposited!H37</f>
        <v>0.52424193167125488</v>
      </c>
      <c r="D42" s="418">
        <f>Dry_Matter_Content!H29</f>
        <v>0.73</v>
      </c>
      <c r="E42" s="284">
        <f>MCF!R41</f>
        <v>0.8</v>
      </c>
      <c r="F42" s="67">
        <f t="shared" si="0"/>
        <v>4.5923593214401925E-2</v>
      </c>
      <c r="G42" s="67">
        <f t="shared" si="1"/>
        <v>4.5923593214401925E-2</v>
      </c>
      <c r="H42" s="67">
        <f t="shared" si="2"/>
        <v>0</v>
      </c>
      <c r="I42" s="67">
        <f t="shared" si="3"/>
        <v>0.46873772926958451</v>
      </c>
      <c r="J42" s="67">
        <f t="shared" si="4"/>
        <v>3.0657484013934103E-2</v>
      </c>
      <c r="K42" s="100">
        <f t="shared" si="6"/>
        <v>2.0438322675956067E-2</v>
      </c>
      <c r="O42" s="96">
        <f>Amnt_Deposited!B37</f>
        <v>2023</v>
      </c>
      <c r="P42" s="99">
        <f>Amnt_Deposited!H37</f>
        <v>0.52424193167125488</v>
      </c>
      <c r="Q42" s="284">
        <f>MCF!R41</f>
        <v>0.8</v>
      </c>
      <c r="R42" s="67">
        <f t="shared" si="5"/>
        <v>5.0327225440440472E-2</v>
      </c>
      <c r="S42" s="67">
        <f t="shared" si="7"/>
        <v>5.0327225440440472E-2</v>
      </c>
      <c r="T42" s="67">
        <f t="shared" si="8"/>
        <v>0</v>
      </c>
      <c r="U42" s="67">
        <f t="shared" si="9"/>
        <v>0.51368518276118857</v>
      </c>
      <c r="V42" s="67">
        <f t="shared" si="10"/>
        <v>3.359724275499628E-2</v>
      </c>
      <c r="W42" s="100">
        <f t="shared" si="11"/>
        <v>2.2398161836664186E-2</v>
      </c>
    </row>
    <row r="43" spans="2:23">
      <c r="B43" s="96">
        <f>Amnt_Deposited!B38</f>
        <v>2024</v>
      </c>
      <c r="C43" s="99">
        <f>Amnt_Deposited!H38</f>
        <v>0.52735971185498232</v>
      </c>
      <c r="D43" s="418">
        <f>Dry_Matter_Content!H30</f>
        <v>0.73</v>
      </c>
      <c r="E43" s="284">
        <f>MCF!R42</f>
        <v>0.8</v>
      </c>
      <c r="F43" s="67">
        <f t="shared" si="0"/>
        <v>4.6196710758496448E-2</v>
      </c>
      <c r="G43" s="67">
        <f t="shared" si="1"/>
        <v>4.6196710758496448E-2</v>
      </c>
      <c r="H43" s="67">
        <f t="shared" si="2"/>
        <v>0</v>
      </c>
      <c r="I43" s="67">
        <f t="shared" si="3"/>
        <v>0.48324487268620459</v>
      </c>
      <c r="J43" s="67">
        <f t="shared" si="4"/>
        <v>3.168956734187639E-2</v>
      </c>
      <c r="K43" s="100">
        <f t="shared" si="6"/>
        <v>2.1126378227917592E-2</v>
      </c>
      <c r="O43" s="96">
        <f>Amnt_Deposited!B38</f>
        <v>2024</v>
      </c>
      <c r="P43" s="99">
        <f>Amnt_Deposited!H38</f>
        <v>0.52735971185498232</v>
      </c>
      <c r="Q43" s="284">
        <f>MCF!R42</f>
        <v>0.8</v>
      </c>
      <c r="R43" s="67">
        <f t="shared" si="5"/>
        <v>5.0626532338078303E-2</v>
      </c>
      <c r="S43" s="67">
        <f t="shared" si="7"/>
        <v>5.0626532338078303E-2</v>
      </c>
      <c r="T43" s="67">
        <f t="shared" si="8"/>
        <v>0</v>
      </c>
      <c r="U43" s="67">
        <f t="shared" si="9"/>
        <v>0.52958342212186815</v>
      </c>
      <c r="V43" s="67">
        <f t="shared" si="10"/>
        <v>3.4728292977398788E-2</v>
      </c>
      <c r="W43" s="100">
        <f t="shared" si="11"/>
        <v>2.3152195318265859E-2</v>
      </c>
    </row>
    <row r="44" spans="2:23">
      <c r="B44" s="96">
        <f>Amnt_Deposited!B39</f>
        <v>2025</v>
      </c>
      <c r="C44" s="99">
        <f>Amnt_Deposited!H39</f>
        <v>0.53003213410218852</v>
      </c>
      <c r="D44" s="418">
        <f>Dry_Matter_Content!H31</f>
        <v>0.73</v>
      </c>
      <c r="E44" s="284">
        <f>MCF!R43</f>
        <v>0.8</v>
      </c>
      <c r="F44" s="67">
        <f t="shared" si="0"/>
        <v>4.6430814947351712E-2</v>
      </c>
      <c r="G44" s="67">
        <f t="shared" si="1"/>
        <v>4.6430814947351712E-2</v>
      </c>
      <c r="H44" s="67">
        <f t="shared" si="2"/>
        <v>0</v>
      </c>
      <c r="I44" s="67">
        <f t="shared" si="3"/>
        <v>0.49700534774120564</v>
      </c>
      <c r="J44" s="67">
        <f t="shared" si="4"/>
        <v>3.2670339892350644E-2</v>
      </c>
      <c r="K44" s="100">
        <f t="shared" si="6"/>
        <v>2.1780226594900427E-2</v>
      </c>
      <c r="O44" s="96">
        <f>Amnt_Deposited!B39</f>
        <v>2025</v>
      </c>
      <c r="P44" s="99">
        <f>Amnt_Deposited!H39</f>
        <v>0.53003213410218852</v>
      </c>
      <c r="Q44" s="284">
        <f>MCF!R43</f>
        <v>0.8</v>
      </c>
      <c r="R44" s="67">
        <f t="shared" si="5"/>
        <v>5.0883084873810096E-2</v>
      </c>
      <c r="S44" s="67">
        <f t="shared" si="7"/>
        <v>5.0883084873810096E-2</v>
      </c>
      <c r="T44" s="67">
        <f t="shared" si="8"/>
        <v>0</v>
      </c>
      <c r="U44" s="67">
        <f t="shared" si="9"/>
        <v>0.54466339478488301</v>
      </c>
      <c r="V44" s="67">
        <f t="shared" si="10"/>
        <v>3.5803112210795233E-2</v>
      </c>
      <c r="W44" s="100">
        <f t="shared" si="11"/>
        <v>2.3868741473863489E-2</v>
      </c>
    </row>
    <row r="45" spans="2:23">
      <c r="B45" s="96">
        <f>Amnt_Deposited!B40</f>
        <v>2026</v>
      </c>
      <c r="C45" s="99">
        <f>Amnt_Deposited!H40</f>
        <v>0.53227863141524456</v>
      </c>
      <c r="D45" s="418">
        <f>Dry_Matter_Content!H32</f>
        <v>0.73</v>
      </c>
      <c r="E45" s="284">
        <f>MCF!R44</f>
        <v>0.8</v>
      </c>
      <c r="F45" s="67">
        <f t="shared" si="0"/>
        <v>4.6627608111975423E-2</v>
      </c>
      <c r="G45" s="67">
        <f t="shared" si="1"/>
        <v>4.6627608111975423E-2</v>
      </c>
      <c r="H45" s="67">
        <f t="shared" si="2"/>
        <v>0</v>
      </c>
      <c r="I45" s="67">
        <f t="shared" si="3"/>
        <v>0.51003232280608235</v>
      </c>
      <c r="J45" s="67">
        <f t="shared" si="4"/>
        <v>3.3600633047098753E-2</v>
      </c>
      <c r="K45" s="100">
        <f t="shared" si="6"/>
        <v>2.2400422031399168E-2</v>
      </c>
      <c r="O45" s="96">
        <f>Amnt_Deposited!B40</f>
        <v>2026</v>
      </c>
      <c r="P45" s="99">
        <f>Amnt_Deposited!H40</f>
        <v>0.53227863141524456</v>
      </c>
      <c r="Q45" s="284">
        <f>MCF!R44</f>
        <v>0.8</v>
      </c>
      <c r="R45" s="67">
        <f t="shared" si="5"/>
        <v>5.1098748615863478E-2</v>
      </c>
      <c r="S45" s="67">
        <f t="shared" si="7"/>
        <v>5.1098748615863478E-2</v>
      </c>
      <c r="T45" s="67">
        <f t="shared" si="8"/>
        <v>0</v>
      </c>
      <c r="U45" s="67">
        <f t="shared" si="9"/>
        <v>0.55893953184228207</v>
      </c>
      <c r="V45" s="67">
        <f t="shared" si="10"/>
        <v>3.6822611558464398E-2</v>
      </c>
      <c r="W45" s="100">
        <f t="shared" si="11"/>
        <v>2.4548407705642931E-2</v>
      </c>
    </row>
    <row r="46" spans="2:23">
      <c r="B46" s="96">
        <f>Amnt_Deposited!B41</f>
        <v>2027</v>
      </c>
      <c r="C46" s="99">
        <f>Amnt_Deposited!H41</f>
        <v>0.53411796405415835</v>
      </c>
      <c r="D46" s="418">
        <f>Dry_Matter_Content!H33</f>
        <v>0.73</v>
      </c>
      <c r="E46" s="284">
        <f>MCF!R45</f>
        <v>0.8</v>
      </c>
      <c r="F46" s="67">
        <f t="shared" si="0"/>
        <v>4.6788733651144276E-2</v>
      </c>
      <c r="G46" s="67">
        <f t="shared" si="1"/>
        <v>4.6788733651144276E-2</v>
      </c>
      <c r="H46" s="67">
        <f t="shared" si="2"/>
        <v>0</v>
      </c>
      <c r="I46" s="67">
        <f t="shared" si="3"/>
        <v>0.5223397193878111</v>
      </c>
      <c r="J46" s="67">
        <f t="shared" si="4"/>
        <v>3.448133706941553E-2</v>
      </c>
      <c r="K46" s="100">
        <f t="shared" si="6"/>
        <v>2.2987558046277019E-2</v>
      </c>
      <c r="O46" s="96">
        <f>Amnt_Deposited!B41</f>
        <v>2027</v>
      </c>
      <c r="P46" s="99">
        <f>Amnt_Deposited!H41</f>
        <v>0.53411796405415835</v>
      </c>
      <c r="Q46" s="284">
        <f>MCF!R45</f>
        <v>0.8</v>
      </c>
      <c r="R46" s="67">
        <f t="shared" si="5"/>
        <v>5.1275324549199197E-2</v>
      </c>
      <c r="S46" s="67">
        <f t="shared" si="7"/>
        <v>5.1275324549199197E-2</v>
      </c>
      <c r="T46" s="67">
        <f t="shared" si="8"/>
        <v>0</v>
      </c>
      <c r="U46" s="67">
        <f t="shared" si="9"/>
        <v>0.57242708974006695</v>
      </c>
      <c r="V46" s="67">
        <f t="shared" si="10"/>
        <v>3.7787766651414284E-2</v>
      </c>
      <c r="W46" s="100">
        <f t="shared" si="11"/>
        <v>2.5191844434276189E-2</v>
      </c>
    </row>
    <row r="47" spans="2:23">
      <c r="B47" s="96">
        <f>Amnt_Deposited!B42</f>
        <v>2028</v>
      </c>
      <c r="C47" s="99">
        <f>Amnt_Deposited!H42</f>
        <v>0.53556824055148089</v>
      </c>
      <c r="D47" s="418">
        <f>Dry_Matter_Content!H34</f>
        <v>0.73</v>
      </c>
      <c r="E47" s="284">
        <f>MCF!R46</f>
        <v>0.8</v>
      </c>
      <c r="F47" s="67">
        <f t="shared" si="0"/>
        <v>4.691577787230973E-2</v>
      </c>
      <c r="G47" s="67">
        <f t="shared" si="1"/>
        <v>4.691577787230973E-2</v>
      </c>
      <c r="H47" s="67">
        <f t="shared" si="2"/>
        <v>0</v>
      </c>
      <c r="I47" s="67">
        <f t="shared" si="3"/>
        <v>0.53394210412091203</v>
      </c>
      <c r="J47" s="67">
        <f t="shared" si="4"/>
        <v>3.5313393139208803E-2</v>
      </c>
      <c r="K47" s="100">
        <f t="shared" si="6"/>
        <v>2.3542262092805868E-2</v>
      </c>
      <c r="O47" s="96">
        <f>Amnt_Deposited!B42</f>
        <v>2028</v>
      </c>
      <c r="P47" s="99">
        <f>Amnt_Deposited!H42</f>
        <v>0.53556824055148089</v>
      </c>
      <c r="Q47" s="284">
        <f>MCF!R46</f>
        <v>0.8</v>
      </c>
      <c r="R47" s="67">
        <f t="shared" si="5"/>
        <v>5.1414551092942164E-2</v>
      </c>
      <c r="S47" s="67">
        <f t="shared" si="7"/>
        <v>5.1414551092942164E-2</v>
      </c>
      <c r="T47" s="67">
        <f t="shared" si="8"/>
        <v>0</v>
      </c>
      <c r="U47" s="67">
        <f t="shared" si="9"/>
        <v>0.58514203191332825</v>
      </c>
      <c r="V47" s="67">
        <f t="shared" si="10"/>
        <v>3.8699608919680877E-2</v>
      </c>
      <c r="W47" s="100">
        <f t="shared" si="11"/>
        <v>2.5799739279787251E-2</v>
      </c>
    </row>
    <row r="48" spans="2:23">
      <c r="B48" s="96">
        <f>Amnt_Deposited!B43</f>
        <v>2029</v>
      </c>
      <c r="C48" s="99">
        <f>Amnt_Deposited!H43</f>
        <v>0.53664693810797204</v>
      </c>
      <c r="D48" s="418">
        <f>Dry_Matter_Content!H35</f>
        <v>0.73</v>
      </c>
      <c r="E48" s="284">
        <f>MCF!R47</f>
        <v>0.8</v>
      </c>
      <c r="F48" s="67">
        <f t="shared" si="0"/>
        <v>4.7010271778258353E-2</v>
      </c>
      <c r="G48" s="67">
        <f t="shared" si="1"/>
        <v>4.7010271778258353E-2</v>
      </c>
      <c r="H48" s="67">
        <f t="shared" si="2"/>
        <v>0</v>
      </c>
      <c r="I48" s="67">
        <f t="shared" si="3"/>
        <v>0.54485458984817514</v>
      </c>
      <c r="J48" s="67">
        <f t="shared" si="4"/>
        <v>3.6097786050995298E-2</v>
      </c>
      <c r="K48" s="100">
        <f t="shared" si="6"/>
        <v>2.4065190700663531E-2</v>
      </c>
      <c r="O48" s="96">
        <f>Amnt_Deposited!B43</f>
        <v>2029</v>
      </c>
      <c r="P48" s="99">
        <f>Amnt_Deposited!H43</f>
        <v>0.53664693810797204</v>
      </c>
      <c r="Q48" s="284">
        <f>MCF!R47</f>
        <v>0.8</v>
      </c>
      <c r="R48" s="67">
        <f t="shared" si="5"/>
        <v>5.1518106058365314E-2</v>
      </c>
      <c r="S48" s="67">
        <f t="shared" si="7"/>
        <v>5.1518106058365314E-2</v>
      </c>
      <c r="T48" s="67">
        <f t="shared" si="8"/>
        <v>0</v>
      </c>
      <c r="U48" s="67">
        <f t="shared" si="9"/>
        <v>0.59710092038156171</v>
      </c>
      <c r="V48" s="67">
        <f t="shared" si="10"/>
        <v>3.9559217590131833E-2</v>
      </c>
      <c r="W48" s="100">
        <f t="shared" si="11"/>
        <v>2.6372811726754555E-2</v>
      </c>
    </row>
    <row r="49" spans="2:23">
      <c r="B49" s="96">
        <f>Amnt_Deposited!B44</f>
        <v>2030</v>
      </c>
      <c r="C49" s="99">
        <f>Amnt_Deposited!H44</f>
        <v>0.53739396000000006</v>
      </c>
      <c r="D49" s="418">
        <f>Dry_Matter_Content!H36</f>
        <v>0.73</v>
      </c>
      <c r="E49" s="284">
        <f>MCF!R48</f>
        <v>0.8</v>
      </c>
      <c r="F49" s="67">
        <f t="shared" si="0"/>
        <v>4.7075710896000003E-2</v>
      </c>
      <c r="G49" s="67">
        <f t="shared" si="1"/>
        <v>4.7075710896000003E-2</v>
      </c>
      <c r="H49" s="67">
        <f t="shared" si="2"/>
        <v>0</v>
      </c>
      <c r="I49" s="67">
        <f t="shared" si="3"/>
        <v>0.5550947632178288</v>
      </c>
      <c r="J49" s="67">
        <f t="shared" si="4"/>
        <v>3.6835537526346419E-2</v>
      </c>
      <c r="K49" s="100">
        <f t="shared" si="6"/>
        <v>2.455702501756428E-2</v>
      </c>
      <c r="O49" s="96">
        <f>Amnt_Deposited!B44</f>
        <v>2030</v>
      </c>
      <c r="P49" s="99">
        <f>Amnt_Deposited!H44</f>
        <v>0.53739396000000006</v>
      </c>
      <c r="Q49" s="284">
        <f>MCF!R48</f>
        <v>0.8</v>
      </c>
      <c r="R49" s="67">
        <f t="shared" si="5"/>
        <v>5.1589820160000001E-2</v>
      </c>
      <c r="S49" s="67">
        <f t="shared" si="7"/>
        <v>5.1589820160000001E-2</v>
      </c>
      <c r="T49" s="67">
        <f t="shared" si="8"/>
        <v>0</v>
      </c>
      <c r="U49" s="67">
        <f t="shared" si="9"/>
        <v>0.60832302818392181</v>
      </c>
      <c r="V49" s="67">
        <f t="shared" si="10"/>
        <v>4.0367712357639904E-2</v>
      </c>
      <c r="W49" s="100">
        <f t="shared" si="11"/>
        <v>2.69118082384266E-2</v>
      </c>
    </row>
    <row r="50" spans="2:23">
      <c r="B50" s="96">
        <f>Amnt_Deposited!B45</f>
        <v>2031</v>
      </c>
      <c r="C50" s="99">
        <f>Amnt_Deposited!H45</f>
        <v>0</v>
      </c>
      <c r="D50" s="418">
        <f>Dry_Matter_Content!H37</f>
        <v>0.73</v>
      </c>
      <c r="E50" s="284">
        <f>MCF!R49</f>
        <v>0.8</v>
      </c>
      <c r="F50" s="67">
        <f t="shared" si="0"/>
        <v>0</v>
      </c>
      <c r="G50" s="67">
        <f t="shared" si="1"/>
        <v>0</v>
      </c>
      <c r="H50" s="67">
        <f t="shared" si="2"/>
        <v>0</v>
      </c>
      <c r="I50" s="67">
        <f t="shared" si="3"/>
        <v>0.51756692668645932</v>
      </c>
      <c r="J50" s="67">
        <f t="shared" si="4"/>
        <v>3.7527836531369534E-2</v>
      </c>
      <c r="K50" s="100">
        <f t="shared" si="6"/>
        <v>2.5018557687579688E-2</v>
      </c>
      <c r="O50" s="96">
        <f>Amnt_Deposited!B45</f>
        <v>2031</v>
      </c>
      <c r="P50" s="99">
        <f>Amnt_Deposited!H45</f>
        <v>0</v>
      </c>
      <c r="Q50" s="284">
        <f>MCF!R49</f>
        <v>0.8</v>
      </c>
      <c r="R50" s="67">
        <f t="shared" si="5"/>
        <v>0</v>
      </c>
      <c r="S50" s="67">
        <f t="shared" si="7"/>
        <v>0</v>
      </c>
      <c r="T50" s="67">
        <f t="shared" si="8"/>
        <v>0</v>
      </c>
      <c r="U50" s="67">
        <f t="shared" si="9"/>
        <v>0.56719663198516068</v>
      </c>
      <c r="V50" s="67">
        <f t="shared" si="10"/>
        <v>4.1126396198761121E-2</v>
      </c>
      <c r="W50" s="100">
        <f t="shared" si="11"/>
        <v>2.7417597465840746E-2</v>
      </c>
    </row>
    <row r="51" spans="2:23">
      <c r="B51" s="96">
        <f>Amnt_Deposited!B46</f>
        <v>2032</v>
      </c>
      <c r="C51" s="99">
        <f>Amnt_Deposited!H46</f>
        <v>0</v>
      </c>
      <c r="D51" s="418">
        <f>Dry_Matter_Content!H38</f>
        <v>0.73</v>
      </c>
      <c r="E51" s="284">
        <f>MCF!R50</f>
        <v>0.8</v>
      </c>
      <c r="F51" s="67">
        <f t="shared" ref="F51:F82" si="12">C51*D51*$K$6*DOCF*E51</f>
        <v>0</v>
      </c>
      <c r="G51" s="67">
        <f t="shared" si="1"/>
        <v>0</v>
      </c>
      <c r="H51" s="67">
        <f t="shared" si="2"/>
        <v>0</v>
      </c>
      <c r="I51" s="67">
        <f t="shared" si="3"/>
        <v>0.48257620383016969</v>
      </c>
      <c r="J51" s="67">
        <f t="shared" si="4"/>
        <v>3.4990722856289638E-2</v>
      </c>
      <c r="K51" s="100">
        <f t="shared" si="6"/>
        <v>2.3327148570859758E-2</v>
      </c>
      <c r="O51" s="96">
        <f>Amnt_Deposited!B46</f>
        <v>2032</v>
      </c>
      <c r="P51" s="99">
        <f>Amnt_Deposited!H46</f>
        <v>0</v>
      </c>
      <c r="Q51" s="284">
        <f>MCF!R50</f>
        <v>0.8</v>
      </c>
      <c r="R51" s="67">
        <f t="shared" ref="R51:R82" si="13">P51*$W$6*DOCF*Q51</f>
        <v>0</v>
      </c>
      <c r="S51" s="67">
        <f t="shared" si="7"/>
        <v>0</v>
      </c>
      <c r="T51" s="67">
        <f t="shared" si="8"/>
        <v>0</v>
      </c>
      <c r="U51" s="67">
        <f t="shared" si="9"/>
        <v>0.52885063433443236</v>
      </c>
      <c r="V51" s="67">
        <f t="shared" si="10"/>
        <v>3.8345997650728353E-2</v>
      </c>
      <c r="W51" s="100">
        <f t="shared" si="11"/>
        <v>2.5563998433818902E-2</v>
      </c>
    </row>
    <row r="52" spans="2:23">
      <c r="B52" s="96">
        <f>Amnt_Deposited!B47</f>
        <v>2033</v>
      </c>
      <c r="C52" s="99">
        <f>Amnt_Deposited!H47</f>
        <v>0</v>
      </c>
      <c r="D52" s="418">
        <f>Dry_Matter_Content!H39</f>
        <v>0.73</v>
      </c>
      <c r="E52" s="284">
        <f>MCF!R51</f>
        <v>0.8</v>
      </c>
      <c r="F52" s="67">
        <f t="shared" si="12"/>
        <v>0</v>
      </c>
      <c r="G52" s="67">
        <f t="shared" si="1"/>
        <v>0</v>
      </c>
      <c r="H52" s="67">
        <f t="shared" si="2"/>
        <v>0</v>
      </c>
      <c r="I52" s="67">
        <f t="shared" si="3"/>
        <v>0.44995107008492341</v>
      </c>
      <c r="J52" s="67">
        <f t="shared" si="4"/>
        <v>3.2625133745246268E-2</v>
      </c>
      <c r="K52" s="100">
        <f t="shared" si="6"/>
        <v>2.1750089163497511E-2</v>
      </c>
      <c r="O52" s="96">
        <f>Amnt_Deposited!B47</f>
        <v>2033</v>
      </c>
      <c r="P52" s="99">
        <f>Amnt_Deposited!H47</f>
        <v>0</v>
      </c>
      <c r="Q52" s="284">
        <f>MCF!R51</f>
        <v>0.8</v>
      </c>
      <c r="R52" s="67">
        <f t="shared" si="13"/>
        <v>0</v>
      </c>
      <c r="S52" s="67">
        <f t="shared" si="7"/>
        <v>0</v>
      </c>
      <c r="T52" s="67">
        <f t="shared" si="8"/>
        <v>0</v>
      </c>
      <c r="U52" s="67">
        <f t="shared" si="9"/>
        <v>0.49309706310676521</v>
      </c>
      <c r="V52" s="67">
        <f t="shared" si="10"/>
        <v>3.5753571227667126E-2</v>
      </c>
      <c r="W52" s="100">
        <f t="shared" si="11"/>
        <v>2.3835714151778084E-2</v>
      </c>
    </row>
    <row r="53" spans="2:23">
      <c r="B53" s="96">
        <f>Amnt_Deposited!B48</f>
        <v>2034</v>
      </c>
      <c r="C53" s="99">
        <f>Amnt_Deposited!H48</f>
        <v>0</v>
      </c>
      <c r="D53" s="418">
        <f>Dry_Matter_Content!H40</f>
        <v>0.73</v>
      </c>
      <c r="E53" s="284">
        <f>MCF!R52</f>
        <v>0.8</v>
      </c>
      <c r="F53" s="67">
        <f t="shared" si="12"/>
        <v>0</v>
      </c>
      <c r="G53" s="67">
        <f t="shared" si="1"/>
        <v>0</v>
      </c>
      <c r="H53" s="67">
        <f t="shared" si="2"/>
        <v>0</v>
      </c>
      <c r="I53" s="67">
        <f t="shared" si="3"/>
        <v>0.41953159700725079</v>
      </c>
      <c r="J53" s="67">
        <f t="shared" si="4"/>
        <v>3.0419473077672621E-2</v>
      </c>
      <c r="K53" s="100">
        <f t="shared" si="6"/>
        <v>2.0279648718448413E-2</v>
      </c>
      <c r="O53" s="96">
        <f>Amnt_Deposited!B48</f>
        <v>2034</v>
      </c>
      <c r="P53" s="99">
        <f>Amnt_Deposited!H48</f>
        <v>0</v>
      </c>
      <c r="Q53" s="284">
        <f>MCF!R52</f>
        <v>0.8</v>
      </c>
      <c r="R53" s="67">
        <f t="shared" si="13"/>
        <v>0</v>
      </c>
      <c r="S53" s="67">
        <f t="shared" si="7"/>
        <v>0</v>
      </c>
      <c r="T53" s="67">
        <f t="shared" si="8"/>
        <v>0</v>
      </c>
      <c r="U53" s="67">
        <f t="shared" si="9"/>
        <v>0.45976065425452123</v>
      </c>
      <c r="V53" s="67">
        <f t="shared" si="10"/>
        <v>3.3336408852243961E-2</v>
      </c>
      <c r="W53" s="100">
        <f t="shared" si="11"/>
        <v>2.2224272568162638E-2</v>
      </c>
    </row>
    <row r="54" spans="2:23">
      <c r="B54" s="96">
        <f>Amnt_Deposited!B49</f>
        <v>2035</v>
      </c>
      <c r="C54" s="99">
        <f>Amnt_Deposited!H49</f>
        <v>0</v>
      </c>
      <c r="D54" s="418">
        <f>Dry_Matter_Content!H41</f>
        <v>0.73</v>
      </c>
      <c r="E54" s="284">
        <f>MCF!R53</f>
        <v>0.8</v>
      </c>
      <c r="F54" s="67">
        <f t="shared" si="12"/>
        <v>0</v>
      </c>
      <c r="G54" s="67">
        <f t="shared" si="1"/>
        <v>0</v>
      </c>
      <c r="H54" s="67">
        <f t="shared" si="2"/>
        <v>0</v>
      </c>
      <c r="I54" s="67">
        <f t="shared" si="3"/>
        <v>0.39116866830483343</v>
      </c>
      <c r="J54" s="67">
        <f t="shared" si="4"/>
        <v>2.8362928702417328E-2</v>
      </c>
      <c r="K54" s="100">
        <f t="shared" si="6"/>
        <v>1.8908619134944883E-2</v>
      </c>
      <c r="O54" s="96">
        <f>Amnt_Deposited!B49</f>
        <v>2035</v>
      </c>
      <c r="P54" s="99">
        <f>Amnt_Deposited!H49</f>
        <v>0</v>
      </c>
      <c r="Q54" s="284">
        <f>MCF!R53</f>
        <v>0.8</v>
      </c>
      <c r="R54" s="67">
        <f t="shared" si="13"/>
        <v>0</v>
      </c>
      <c r="S54" s="67">
        <f t="shared" si="7"/>
        <v>0</v>
      </c>
      <c r="T54" s="67">
        <f t="shared" si="8"/>
        <v>0</v>
      </c>
      <c r="U54" s="67">
        <f t="shared" si="9"/>
        <v>0.42867799266283102</v>
      </c>
      <c r="V54" s="67">
        <f t="shared" si="10"/>
        <v>3.1082661591690212E-2</v>
      </c>
      <c r="W54" s="100">
        <f t="shared" si="11"/>
        <v>2.072177439446014E-2</v>
      </c>
    </row>
    <row r="55" spans="2:23">
      <c r="B55" s="96">
        <f>Amnt_Deposited!B50</f>
        <v>2036</v>
      </c>
      <c r="C55" s="99">
        <f>Amnt_Deposited!H50</f>
        <v>0</v>
      </c>
      <c r="D55" s="418">
        <f>Dry_Matter_Content!H42</f>
        <v>0.73</v>
      </c>
      <c r="E55" s="284">
        <f>MCF!R54</f>
        <v>0.8</v>
      </c>
      <c r="F55" s="67">
        <f t="shared" si="12"/>
        <v>0</v>
      </c>
      <c r="G55" s="67">
        <f t="shared" si="1"/>
        <v>0</v>
      </c>
      <c r="H55" s="67">
        <f t="shared" si="2"/>
        <v>0</v>
      </c>
      <c r="I55" s="67">
        <f t="shared" si="3"/>
        <v>0.36472324886826646</v>
      </c>
      <c r="J55" s="67">
        <f t="shared" si="4"/>
        <v>2.6445419436566954E-2</v>
      </c>
      <c r="K55" s="100">
        <f t="shared" si="6"/>
        <v>1.7630279624377968E-2</v>
      </c>
      <c r="O55" s="96">
        <f>Amnt_Deposited!B50</f>
        <v>2036</v>
      </c>
      <c r="P55" s="99">
        <f>Amnt_Deposited!H50</f>
        <v>0</v>
      </c>
      <c r="Q55" s="284">
        <f>MCF!R54</f>
        <v>0.8</v>
      </c>
      <c r="R55" s="67">
        <f t="shared" si="13"/>
        <v>0</v>
      </c>
      <c r="S55" s="67">
        <f t="shared" si="7"/>
        <v>0</v>
      </c>
      <c r="T55" s="67">
        <f t="shared" si="8"/>
        <v>0</v>
      </c>
      <c r="U55" s="67">
        <f t="shared" si="9"/>
        <v>0.39969671108851107</v>
      </c>
      <c r="V55" s="67">
        <f t="shared" si="10"/>
        <v>2.898128157431994E-2</v>
      </c>
      <c r="W55" s="100">
        <f t="shared" si="11"/>
        <v>1.9320854382879959E-2</v>
      </c>
    </row>
    <row r="56" spans="2:23">
      <c r="B56" s="96">
        <f>Amnt_Deposited!B51</f>
        <v>2037</v>
      </c>
      <c r="C56" s="99">
        <f>Amnt_Deposited!H51</f>
        <v>0</v>
      </c>
      <c r="D56" s="418">
        <f>Dry_Matter_Content!H43</f>
        <v>0.73</v>
      </c>
      <c r="E56" s="284">
        <f>MCF!R55</f>
        <v>0.8</v>
      </c>
      <c r="F56" s="67">
        <f t="shared" si="12"/>
        <v>0</v>
      </c>
      <c r="G56" s="67">
        <f t="shared" si="1"/>
        <v>0</v>
      </c>
      <c r="H56" s="67">
        <f t="shared" si="2"/>
        <v>0</v>
      </c>
      <c r="I56" s="67">
        <f t="shared" si="3"/>
        <v>0.34006570322079077</v>
      </c>
      <c r="J56" s="67">
        <f t="shared" si="4"/>
        <v>2.465754564747567E-2</v>
      </c>
      <c r="K56" s="100">
        <f t="shared" si="6"/>
        <v>1.6438363764983779E-2</v>
      </c>
      <c r="O56" s="96">
        <f>Amnt_Deposited!B51</f>
        <v>2037</v>
      </c>
      <c r="P56" s="99">
        <f>Amnt_Deposited!H51</f>
        <v>0</v>
      </c>
      <c r="Q56" s="284">
        <f>MCF!R55</f>
        <v>0.8</v>
      </c>
      <c r="R56" s="67">
        <f t="shared" si="13"/>
        <v>0</v>
      </c>
      <c r="S56" s="67">
        <f t="shared" si="7"/>
        <v>0</v>
      </c>
      <c r="T56" s="67">
        <f t="shared" si="8"/>
        <v>0</v>
      </c>
      <c r="U56" s="67">
        <f t="shared" si="9"/>
        <v>0.37267474325566102</v>
      </c>
      <c r="V56" s="67">
        <f t="shared" si="10"/>
        <v>2.702196783285004E-2</v>
      </c>
      <c r="W56" s="100">
        <f t="shared" si="11"/>
        <v>1.8014645221900025E-2</v>
      </c>
    </row>
    <row r="57" spans="2:23">
      <c r="B57" s="96">
        <f>Amnt_Deposited!B52</f>
        <v>2038</v>
      </c>
      <c r="C57" s="99">
        <f>Amnt_Deposited!H52</f>
        <v>0</v>
      </c>
      <c r="D57" s="418">
        <f>Dry_Matter_Content!H44</f>
        <v>0.73</v>
      </c>
      <c r="E57" s="284">
        <f>MCF!R56</f>
        <v>0.8</v>
      </c>
      <c r="F57" s="67">
        <f t="shared" si="12"/>
        <v>0</v>
      </c>
      <c r="G57" s="67">
        <f t="shared" si="1"/>
        <v>0</v>
      </c>
      <c r="H57" s="67">
        <f t="shared" si="2"/>
        <v>0</v>
      </c>
      <c r="I57" s="67">
        <f t="shared" si="3"/>
        <v>0.31707516004503566</v>
      </c>
      <c r="J57" s="67">
        <f t="shared" si="4"/>
        <v>2.2990543175755128E-2</v>
      </c>
      <c r="K57" s="100">
        <f t="shared" si="6"/>
        <v>1.5327028783836752E-2</v>
      </c>
      <c r="O57" s="96">
        <f>Amnt_Deposited!B52</f>
        <v>2038</v>
      </c>
      <c r="P57" s="99">
        <f>Amnt_Deposited!H52</f>
        <v>0</v>
      </c>
      <c r="Q57" s="284">
        <f>MCF!R56</f>
        <v>0.8</v>
      </c>
      <c r="R57" s="67">
        <f t="shared" si="13"/>
        <v>0</v>
      </c>
      <c r="S57" s="67">
        <f t="shared" si="7"/>
        <v>0</v>
      </c>
      <c r="T57" s="67">
        <f t="shared" si="8"/>
        <v>0</v>
      </c>
      <c r="U57" s="67">
        <f t="shared" si="9"/>
        <v>0.34747962744661431</v>
      </c>
      <c r="V57" s="67">
        <f t="shared" si="10"/>
        <v>2.5195115809046709E-2</v>
      </c>
      <c r="W57" s="100">
        <f t="shared" si="11"/>
        <v>1.6796743872697806E-2</v>
      </c>
    </row>
    <row r="58" spans="2:23">
      <c r="B58" s="96">
        <f>Amnt_Deposited!B53</f>
        <v>2039</v>
      </c>
      <c r="C58" s="99">
        <f>Amnt_Deposited!H53</f>
        <v>0</v>
      </c>
      <c r="D58" s="418">
        <f>Dry_Matter_Content!H45</f>
        <v>0.73</v>
      </c>
      <c r="E58" s="284">
        <f>MCF!R57</f>
        <v>0.8</v>
      </c>
      <c r="F58" s="67">
        <f t="shared" si="12"/>
        <v>0</v>
      </c>
      <c r="G58" s="67">
        <f t="shared" si="1"/>
        <v>0</v>
      </c>
      <c r="H58" s="67">
        <f t="shared" si="2"/>
        <v>0</v>
      </c>
      <c r="I58" s="67">
        <f t="shared" si="3"/>
        <v>0.29563891967168071</v>
      </c>
      <c r="J58" s="67">
        <f t="shared" si="4"/>
        <v>2.1436240373354957E-2</v>
      </c>
      <c r="K58" s="100">
        <f t="shared" si="6"/>
        <v>1.429082691556997E-2</v>
      </c>
      <c r="O58" s="96">
        <f>Amnt_Deposited!B53</f>
        <v>2039</v>
      </c>
      <c r="P58" s="99">
        <f>Amnt_Deposited!H53</f>
        <v>0</v>
      </c>
      <c r="Q58" s="284">
        <f>MCF!R57</f>
        <v>0.8</v>
      </c>
      <c r="R58" s="67">
        <f t="shared" si="13"/>
        <v>0</v>
      </c>
      <c r="S58" s="67">
        <f t="shared" si="7"/>
        <v>0</v>
      </c>
      <c r="T58" s="67">
        <f t="shared" si="8"/>
        <v>0</v>
      </c>
      <c r="U58" s="67">
        <f t="shared" si="9"/>
        <v>0.3239878571744445</v>
      </c>
      <c r="V58" s="67">
        <f t="shared" si="10"/>
        <v>2.3491770272169806E-2</v>
      </c>
      <c r="W58" s="100">
        <f t="shared" si="11"/>
        <v>1.5661180181446535E-2</v>
      </c>
    </row>
    <row r="59" spans="2:23">
      <c r="B59" s="96">
        <f>Amnt_Deposited!B54</f>
        <v>2040</v>
      </c>
      <c r="C59" s="99">
        <f>Amnt_Deposited!H54</f>
        <v>0</v>
      </c>
      <c r="D59" s="418">
        <f>Dry_Matter_Content!H46</f>
        <v>0.73</v>
      </c>
      <c r="E59" s="284">
        <f>MCF!R58</f>
        <v>0.8</v>
      </c>
      <c r="F59" s="67">
        <f t="shared" si="12"/>
        <v>0</v>
      </c>
      <c r="G59" s="67">
        <f t="shared" si="1"/>
        <v>0</v>
      </c>
      <c r="H59" s="67">
        <f t="shared" si="2"/>
        <v>0</v>
      </c>
      <c r="I59" s="67">
        <f t="shared" si="3"/>
        <v>0.27565190162554615</v>
      </c>
      <c r="J59" s="67">
        <f t="shared" si="4"/>
        <v>1.9987018046134539E-2</v>
      </c>
      <c r="K59" s="100">
        <f t="shared" si="6"/>
        <v>1.3324678697423025E-2</v>
      </c>
      <c r="O59" s="96">
        <f>Amnt_Deposited!B54</f>
        <v>2040</v>
      </c>
      <c r="P59" s="99">
        <f>Amnt_Deposited!H54</f>
        <v>0</v>
      </c>
      <c r="Q59" s="284">
        <f>MCF!R58</f>
        <v>0.8</v>
      </c>
      <c r="R59" s="67">
        <f t="shared" si="13"/>
        <v>0</v>
      </c>
      <c r="S59" s="67">
        <f t="shared" si="7"/>
        <v>0</v>
      </c>
      <c r="T59" s="67">
        <f t="shared" si="8"/>
        <v>0</v>
      </c>
      <c r="U59" s="67">
        <f t="shared" si="9"/>
        <v>0.30208427575402308</v>
      </c>
      <c r="V59" s="67">
        <f t="shared" si="10"/>
        <v>2.1903581420421404E-2</v>
      </c>
      <c r="W59" s="100">
        <f t="shared" si="11"/>
        <v>1.4602387613614268E-2</v>
      </c>
    </row>
    <row r="60" spans="2:23">
      <c r="B60" s="96">
        <f>Amnt_Deposited!B55</f>
        <v>2041</v>
      </c>
      <c r="C60" s="99">
        <f>Amnt_Deposited!H55</f>
        <v>0</v>
      </c>
      <c r="D60" s="418">
        <f>Dry_Matter_Content!H47</f>
        <v>0.73</v>
      </c>
      <c r="E60" s="284">
        <f>MCF!R59</f>
        <v>0.8</v>
      </c>
      <c r="F60" s="67">
        <f t="shared" si="12"/>
        <v>0</v>
      </c>
      <c r="G60" s="67">
        <f t="shared" si="1"/>
        <v>0</v>
      </c>
      <c r="H60" s="67">
        <f t="shared" si="2"/>
        <v>0</v>
      </c>
      <c r="I60" s="67">
        <f t="shared" si="3"/>
        <v>0.25701612952098163</v>
      </c>
      <c r="J60" s="67">
        <f t="shared" si="4"/>
        <v>1.8635772104564501E-2</v>
      </c>
      <c r="K60" s="100">
        <f t="shared" si="6"/>
        <v>1.2423848069709666E-2</v>
      </c>
      <c r="O60" s="96">
        <f>Amnt_Deposited!B55</f>
        <v>2041</v>
      </c>
      <c r="P60" s="99">
        <f>Amnt_Deposited!H55</f>
        <v>0</v>
      </c>
      <c r="Q60" s="284">
        <f>MCF!R59</f>
        <v>0.8</v>
      </c>
      <c r="R60" s="67">
        <f t="shared" si="13"/>
        <v>0</v>
      </c>
      <c r="S60" s="67">
        <f t="shared" si="7"/>
        <v>0</v>
      </c>
      <c r="T60" s="67">
        <f t="shared" si="8"/>
        <v>0</v>
      </c>
      <c r="U60" s="67">
        <f t="shared" si="9"/>
        <v>0.28166151180381543</v>
      </c>
      <c r="V60" s="67">
        <f t="shared" si="10"/>
        <v>2.0422763950207666E-2</v>
      </c>
      <c r="W60" s="100">
        <f t="shared" si="11"/>
        <v>1.361517596680511E-2</v>
      </c>
    </row>
    <row r="61" spans="2:23">
      <c r="B61" s="96">
        <f>Amnt_Deposited!B56</f>
        <v>2042</v>
      </c>
      <c r="C61" s="99">
        <f>Amnt_Deposited!H56</f>
        <v>0</v>
      </c>
      <c r="D61" s="418">
        <f>Dry_Matter_Content!H48</f>
        <v>0.73</v>
      </c>
      <c r="E61" s="284">
        <f>MCF!R60</f>
        <v>0.8</v>
      </c>
      <c r="F61" s="67">
        <f t="shared" si="12"/>
        <v>0</v>
      </c>
      <c r="G61" s="67">
        <f t="shared" si="1"/>
        <v>0</v>
      </c>
      <c r="H61" s="67">
        <f t="shared" si="2"/>
        <v>0</v>
      </c>
      <c r="I61" s="67">
        <f t="shared" si="3"/>
        <v>0.23964025078151002</v>
      </c>
      <c r="J61" s="67">
        <f t="shared" si="4"/>
        <v>1.737587873947161E-2</v>
      </c>
      <c r="K61" s="100">
        <f t="shared" si="6"/>
        <v>1.1583919159647739E-2</v>
      </c>
      <c r="O61" s="96">
        <f>Amnt_Deposited!B56</f>
        <v>2042</v>
      </c>
      <c r="P61" s="99">
        <f>Amnt_Deposited!H56</f>
        <v>0</v>
      </c>
      <c r="Q61" s="284">
        <f>MCF!R60</f>
        <v>0.8</v>
      </c>
      <c r="R61" s="67">
        <f t="shared" si="13"/>
        <v>0</v>
      </c>
      <c r="S61" s="67">
        <f t="shared" si="7"/>
        <v>0</v>
      </c>
      <c r="T61" s="67">
        <f t="shared" si="8"/>
        <v>0</v>
      </c>
      <c r="U61" s="67">
        <f t="shared" si="9"/>
        <v>0.26261945291124383</v>
      </c>
      <c r="V61" s="67">
        <f t="shared" si="10"/>
        <v>1.9042058892571621E-2</v>
      </c>
      <c r="W61" s="100">
        <f t="shared" si="11"/>
        <v>1.2694705928381081E-2</v>
      </c>
    </row>
    <row r="62" spans="2:23">
      <c r="B62" s="96">
        <f>Amnt_Deposited!B57</f>
        <v>2043</v>
      </c>
      <c r="C62" s="99">
        <f>Amnt_Deposited!H57</f>
        <v>0</v>
      </c>
      <c r="D62" s="418">
        <f>Dry_Matter_Content!H49</f>
        <v>0.73</v>
      </c>
      <c r="E62" s="284">
        <f>MCF!R61</f>
        <v>0.8</v>
      </c>
      <c r="F62" s="67">
        <f t="shared" si="12"/>
        <v>0</v>
      </c>
      <c r="G62" s="67">
        <f t="shared" si="1"/>
        <v>0</v>
      </c>
      <c r="H62" s="67">
        <f t="shared" si="2"/>
        <v>0</v>
      </c>
      <c r="I62" s="67">
        <f t="shared" si="3"/>
        <v>0.22343908882939154</v>
      </c>
      <c r="J62" s="67">
        <f t="shared" si="4"/>
        <v>1.6201161952118487E-2</v>
      </c>
      <c r="K62" s="100">
        <f t="shared" si="6"/>
        <v>1.0800774634745658E-2</v>
      </c>
      <c r="O62" s="96">
        <f>Amnt_Deposited!B57</f>
        <v>2043</v>
      </c>
      <c r="P62" s="99">
        <f>Amnt_Deposited!H57</f>
        <v>0</v>
      </c>
      <c r="Q62" s="284">
        <f>MCF!R61</f>
        <v>0.8</v>
      </c>
      <c r="R62" s="67">
        <f t="shared" si="13"/>
        <v>0</v>
      </c>
      <c r="S62" s="67">
        <f t="shared" si="7"/>
        <v>0</v>
      </c>
      <c r="T62" s="67">
        <f t="shared" si="8"/>
        <v>0</v>
      </c>
      <c r="U62" s="67">
        <f t="shared" si="9"/>
        <v>0.24486475488152495</v>
      </c>
      <c r="V62" s="67">
        <f t="shared" si="10"/>
        <v>1.7754698029718886E-2</v>
      </c>
      <c r="W62" s="100">
        <f t="shared" si="11"/>
        <v>1.1836465353145923E-2</v>
      </c>
    </row>
    <row r="63" spans="2:23">
      <c r="B63" s="96">
        <f>Amnt_Deposited!B58</f>
        <v>2044</v>
      </c>
      <c r="C63" s="99">
        <f>Amnt_Deposited!H58</f>
        <v>0</v>
      </c>
      <c r="D63" s="418">
        <f>Dry_Matter_Content!H50</f>
        <v>0.73</v>
      </c>
      <c r="E63" s="284">
        <f>MCF!R62</f>
        <v>0.8</v>
      </c>
      <c r="F63" s="67">
        <f t="shared" si="12"/>
        <v>0</v>
      </c>
      <c r="G63" s="67">
        <f t="shared" si="1"/>
        <v>0</v>
      </c>
      <c r="H63" s="67">
        <f t="shared" si="2"/>
        <v>0</v>
      </c>
      <c r="I63" s="67">
        <f t="shared" si="3"/>
        <v>0.20833322554994088</v>
      </c>
      <c r="J63" s="67">
        <f t="shared" si="4"/>
        <v>1.5105863279450666E-2</v>
      </c>
      <c r="K63" s="100">
        <f t="shared" si="6"/>
        <v>1.0070575519633777E-2</v>
      </c>
      <c r="O63" s="96">
        <f>Amnt_Deposited!B58</f>
        <v>2044</v>
      </c>
      <c r="P63" s="99">
        <f>Amnt_Deposited!H58</f>
        <v>0</v>
      </c>
      <c r="Q63" s="284">
        <f>MCF!R62</f>
        <v>0.8</v>
      </c>
      <c r="R63" s="67">
        <f t="shared" si="13"/>
        <v>0</v>
      </c>
      <c r="S63" s="67">
        <f t="shared" si="7"/>
        <v>0</v>
      </c>
      <c r="T63" s="67">
        <f t="shared" si="8"/>
        <v>0</v>
      </c>
      <c r="U63" s="67">
        <f t="shared" si="9"/>
        <v>0.22831038416431876</v>
      </c>
      <c r="V63" s="67">
        <f t="shared" si="10"/>
        <v>1.6554370717206206E-2</v>
      </c>
      <c r="W63" s="100">
        <f t="shared" si="11"/>
        <v>1.1036247144804136E-2</v>
      </c>
    </row>
    <row r="64" spans="2:23">
      <c r="B64" s="96">
        <f>Amnt_Deposited!B59</f>
        <v>2045</v>
      </c>
      <c r="C64" s="99">
        <f>Amnt_Deposited!H59</f>
        <v>0</v>
      </c>
      <c r="D64" s="418">
        <f>Dry_Matter_Content!H51</f>
        <v>0.73</v>
      </c>
      <c r="E64" s="284">
        <f>MCF!R63</f>
        <v>0.8</v>
      </c>
      <c r="F64" s="67">
        <f t="shared" si="12"/>
        <v>0</v>
      </c>
      <c r="G64" s="67">
        <f t="shared" si="1"/>
        <v>0</v>
      </c>
      <c r="H64" s="67">
        <f t="shared" si="2"/>
        <v>0</v>
      </c>
      <c r="I64" s="67">
        <f t="shared" si="3"/>
        <v>0.19424861198383689</v>
      </c>
      <c r="J64" s="67">
        <f t="shared" si="4"/>
        <v>1.4084613566104002E-2</v>
      </c>
      <c r="K64" s="100">
        <f t="shared" si="6"/>
        <v>9.3897423774026677E-3</v>
      </c>
      <c r="O64" s="96">
        <f>Amnt_Deposited!B59</f>
        <v>2045</v>
      </c>
      <c r="P64" s="99">
        <f>Amnt_Deposited!H59</f>
        <v>0</v>
      </c>
      <c r="Q64" s="284">
        <f>MCF!R63</f>
        <v>0.8</v>
      </c>
      <c r="R64" s="67">
        <f t="shared" si="13"/>
        <v>0</v>
      </c>
      <c r="S64" s="67">
        <f t="shared" si="7"/>
        <v>0</v>
      </c>
      <c r="T64" s="67">
        <f t="shared" si="8"/>
        <v>0</v>
      </c>
      <c r="U64" s="67">
        <f t="shared" si="9"/>
        <v>0.21287519121516368</v>
      </c>
      <c r="V64" s="67">
        <f t="shared" si="10"/>
        <v>1.5435192949155069E-2</v>
      </c>
      <c r="W64" s="100">
        <f t="shared" si="11"/>
        <v>1.0290128632770046E-2</v>
      </c>
    </row>
    <row r="65" spans="2:23">
      <c r="B65" s="96">
        <f>Amnt_Deposited!B60</f>
        <v>2046</v>
      </c>
      <c r="C65" s="99">
        <f>Amnt_Deposited!H60</f>
        <v>0</v>
      </c>
      <c r="D65" s="418">
        <f>Dry_Matter_Content!H52</f>
        <v>0.73</v>
      </c>
      <c r="E65" s="284">
        <f>MCF!R64</f>
        <v>0.8</v>
      </c>
      <c r="F65" s="67">
        <f t="shared" si="12"/>
        <v>0</v>
      </c>
      <c r="G65" s="67">
        <f t="shared" si="1"/>
        <v>0</v>
      </c>
      <c r="H65" s="67">
        <f t="shared" si="2"/>
        <v>0</v>
      </c>
      <c r="I65" s="67">
        <f t="shared" si="3"/>
        <v>0.18111620533903805</v>
      </c>
      <c r="J65" s="67">
        <f t="shared" si="4"/>
        <v>1.3132406644798851E-2</v>
      </c>
      <c r="K65" s="100">
        <f t="shared" si="6"/>
        <v>8.7549377631992338E-3</v>
      </c>
      <c r="O65" s="96">
        <f>Amnt_Deposited!B60</f>
        <v>2046</v>
      </c>
      <c r="P65" s="99">
        <f>Amnt_Deposited!H60</f>
        <v>0</v>
      </c>
      <c r="Q65" s="284">
        <f>MCF!R64</f>
        <v>0.8</v>
      </c>
      <c r="R65" s="67">
        <f t="shared" si="13"/>
        <v>0</v>
      </c>
      <c r="S65" s="67">
        <f t="shared" si="7"/>
        <v>0</v>
      </c>
      <c r="T65" s="67">
        <f t="shared" si="8"/>
        <v>0</v>
      </c>
      <c r="U65" s="67">
        <f t="shared" si="9"/>
        <v>0.19848351270031564</v>
      </c>
      <c r="V65" s="67">
        <f t="shared" si="10"/>
        <v>1.4391678514848055E-2</v>
      </c>
      <c r="W65" s="100">
        <f t="shared" si="11"/>
        <v>9.5944523432320364E-3</v>
      </c>
    </row>
    <row r="66" spans="2:23">
      <c r="B66" s="96">
        <f>Amnt_Deposited!B61</f>
        <v>2047</v>
      </c>
      <c r="C66" s="99">
        <f>Amnt_Deposited!H61</f>
        <v>0</v>
      </c>
      <c r="D66" s="418">
        <f>Dry_Matter_Content!H53</f>
        <v>0.73</v>
      </c>
      <c r="E66" s="284">
        <f>MCF!R65</f>
        <v>0.8</v>
      </c>
      <c r="F66" s="67">
        <f t="shared" si="12"/>
        <v>0</v>
      </c>
      <c r="G66" s="67">
        <f t="shared" si="1"/>
        <v>0</v>
      </c>
      <c r="H66" s="67">
        <f t="shared" si="2"/>
        <v>0</v>
      </c>
      <c r="I66" s="67">
        <f t="shared" si="3"/>
        <v>0.1688716305429358</v>
      </c>
      <c r="J66" s="67">
        <f t="shared" si="4"/>
        <v>1.224457479610226E-2</v>
      </c>
      <c r="K66" s="100">
        <f t="shared" si="6"/>
        <v>8.1630498640681733E-3</v>
      </c>
      <c r="O66" s="96">
        <f>Amnt_Deposited!B61</f>
        <v>2047</v>
      </c>
      <c r="P66" s="99">
        <f>Amnt_Deposited!H61</f>
        <v>0</v>
      </c>
      <c r="Q66" s="284">
        <f>MCF!R65</f>
        <v>0.8</v>
      </c>
      <c r="R66" s="67">
        <f t="shared" si="13"/>
        <v>0</v>
      </c>
      <c r="S66" s="67">
        <f t="shared" si="7"/>
        <v>0</v>
      </c>
      <c r="T66" s="67">
        <f t="shared" si="8"/>
        <v>0</v>
      </c>
      <c r="U66" s="67">
        <f t="shared" si="9"/>
        <v>0.18506480059499811</v>
      </c>
      <c r="V66" s="67">
        <f t="shared" si="10"/>
        <v>1.3418712105317542E-2</v>
      </c>
      <c r="W66" s="100">
        <f t="shared" si="11"/>
        <v>8.9458080702116936E-3</v>
      </c>
    </row>
    <row r="67" spans="2:23">
      <c r="B67" s="96">
        <f>Amnt_Deposited!B62</f>
        <v>2048</v>
      </c>
      <c r="C67" s="99">
        <f>Amnt_Deposited!H62</f>
        <v>0</v>
      </c>
      <c r="D67" s="418">
        <f>Dry_Matter_Content!H54</f>
        <v>0.73</v>
      </c>
      <c r="E67" s="284">
        <f>MCF!R66</f>
        <v>0.8</v>
      </c>
      <c r="F67" s="67">
        <f t="shared" si="12"/>
        <v>0</v>
      </c>
      <c r="G67" s="67">
        <f t="shared" si="1"/>
        <v>0</v>
      </c>
      <c r="H67" s="67">
        <f t="shared" si="2"/>
        <v>0</v>
      </c>
      <c r="I67" s="67">
        <f t="shared" si="3"/>
        <v>0.15745486467567391</v>
      </c>
      <c r="J67" s="67">
        <f t="shared" si="4"/>
        <v>1.1416765867261884E-2</v>
      </c>
      <c r="K67" s="100">
        <f t="shared" si="6"/>
        <v>7.611177244841256E-3</v>
      </c>
      <c r="O67" s="96">
        <f>Amnt_Deposited!B62</f>
        <v>2048</v>
      </c>
      <c r="P67" s="99">
        <f>Amnt_Deposited!H62</f>
        <v>0</v>
      </c>
      <c r="Q67" s="284">
        <f>MCF!R66</f>
        <v>0.8</v>
      </c>
      <c r="R67" s="67">
        <f t="shared" si="13"/>
        <v>0</v>
      </c>
      <c r="S67" s="67">
        <f t="shared" si="7"/>
        <v>0</v>
      </c>
      <c r="T67" s="67">
        <f t="shared" si="8"/>
        <v>0</v>
      </c>
      <c r="U67" s="67">
        <f t="shared" si="9"/>
        <v>0.1725532763569029</v>
      </c>
      <c r="V67" s="67">
        <f t="shared" si="10"/>
        <v>1.2511524238095213E-2</v>
      </c>
      <c r="W67" s="100">
        <f t="shared" si="11"/>
        <v>8.3410161587301416E-3</v>
      </c>
    </row>
    <row r="68" spans="2:23">
      <c r="B68" s="96">
        <f>Amnt_Deposited!B63</f>
        <v>2049</v>
      </c>
      <c r="C68" s="99">
        <f>Amnt_Deposited!H63</f>
        <v>0</v>
      </c>
      <c r="D68" s="418">
        <f>Dry_Matter_Content!H55</f>
        <v>0.73</v>
      </c>
      <c r="E68" s="284">
        <f>MCF!R67</f>
        <v>0.8</v>
      </c>
      <c r="F68" s="67">
        <f t="shared" si="12"/>
        <v>0</v>
      </c>
      <c r="G68" s="67">
        <f t="shared" si="1"/>
        <v>0</v>
      </c>
      <c r="H68" s="67">
        <f t="shared" si="2"/>
        <v>0</v>
      </c>
      <c r="I68" s="67">
        <f t="shared" si="3"/>
        <v>0.14680994273772574</v>
      </c>
      <c r="J68" s="67">
        <f t="shared" si="4"/>
        <v>1.0644921937948153E-2</v>
      </c>
      <c r="K68" s="100">
        <f t="shared" si="6"/>
        <v>7.0966146252987687E-3</v>
      </c>
      <c r="O68" s="96">
        <f>Amnt_Deposited!B63</f>
        <v>2049</v>
      </c>
      <c r="P68" s="99">
        <f>Amnt_Deposited!H63</f>
        <v>0</v>
      </c>
      <c r="Q68" s="284">
        <f>MCF!R67</f>
        <v>0.8</v>
      </c>
      <c r="R68" s="67">
        <f t="shared" si="13"/>
        <v>0</v>
      </c>
      <c r="S68" s="67">
        <f t="shared" si="7"/>
        <v>0</v>
      </c>
      <c r="T68" s="67">
        <f t="shared" si="8"/>
        <v>0</v>
      </c>
      <c r="U68" s="67">
        <f t="shared" si="9"/>
        <v>0.16088760847969943</v>
      </c>
      <c r="V68" s="67">
        <f t="shared" si="10"/>
        <v>1.1665667877203455E-2</v>
      </c>
      <c r="W68" s="100">
        <f t="shared" si="11"/>
        <v>7.7771119181356367E-3</v>
      </c>
    </row>
    <row r="69" spans="2:23">
      <c r="B69" s="96">
        <f>Amnt_Deposited!B64</f>
        <v>2050</v>
      </c>
      <c r="C69" s="99">
        <f>Amnt_Deposited!H64</f>
        <v>0</v>
      </c>
      <c r="D69" s="418">
        <f>Dry_Matter_Content!H56</f>
        <v>0.73</v>
      </c>
      <c r="E69" s="284">
        <f>MCF!R68</f>
        <v>0.8</v>
      </c>
      <c r="F69" s="67">
        <f t="shared" si="12"/>
        <v>0</v>
      </c>
      <c r="G69" s="67">
        <f t="shared" si="1"/>
        <v>0</v>
      </c>
      <c r="H69" s="67">
        <f t="shared" si="2"/>
        <v>0</v>
      </c>
      <c r="I69" s="67">
        <f t="shared" si="3"/>
        <v>0.13688468330940162</v>
      </c>
      <c r="J69" s="67">
        <f t="shared" si="4"/>
        <v>9.9252594283241076E-3</v>
      </c>
      <c r="K69" s="100">
        <f t="shared" si="6"/>
        <v>6.6168396188827378E-3</v>
      </c>
      <c r="O69" s="96">
        <f>Amnt_Deposited!B64</f>
        <v>2050</v>
      </c>
      <c r="P69" s="99">
        <f>Amnt_Deposited!H64</f>
        <v>0</v>
      </c>
      <c r="Q69" s="284">
        <f>MCF!R68</f>
        <v>0.8</v>
      </c>
      <c r="R69" s="67">
        <f t="shared" si="13"/>
        <v>0</v>
      </c>
      <c r="S69" s="67">
        <f t="shared" si="7"/>
        <v>0</v>
      </c>
      <c r="T69" s="67">
        <f t="shared" si="8"/>
        <v>0</v>
      </c>
      <c r="U69" s="67">
        <f t="shared" si="9"/>
        <v>0.1500106118459196</v>
      </c>
      <c r="V69" s="67">
        <f t="shared" si="10"/>
        <v>1.0876996633779844E-2</v>
      </c>
      <c r="W69" s="100">
        <f t="shared" si="11"/>
        <v>7.2513310891865624E-3</v>
      </c>
    </row>
    <row r="70" spans="2:23">
      <c r="B70" s="96">
        <f>Amnt_Deposited!B65</f>
        <v>2051</v>
      </c>
      <c r="C70" s="99">
        <f>Amnt_Deposited!H65</f>
        <v>0</v>
      </c>
      <c r="D70" s="418">
        <f>Dry_Matter_Content!H57</f>
        <v>0.73</v>
      </c>
      <c r="E70" s="284">
        <f>MCF!R69</f>
        <v>0.8</v>
      </c>
      <c r="F70" s="67">
        <f t="shared" si="12"/>
        <v>0</v>
      </c>
      <c r="G70" s="67">
        <f t="shared" si="1"/>
        <v>0</v>
      </c>
      <c r="H70" s="67">
        <f t="shared" si="2"/>
        <v>0</v>
      </c>
      <c r="I70" s="67">
        <f t="shared" si="3"/>
        <v>0.12763043275746899</v>
      </c>
      <c r="J70" s="67">
        <f t="shared" si="4"/>
        <v>9.2542505519326423E-3</v>
      </c>
      <c r="K70" s="100">
        <f t="shared" si="6"/>
        <v>6.1695003679550948E-3</v>
      </c>
      <c r="O70" s="96">
        <f>Amnt_Deposited!B65</f>
        <v>2051</v>
      </c>
      <c r="P70" s="99">
        <f>Amnt_Deposited!H65</f>
        <v>0</v>
      </c>
      <c r="Q70" s="284">
        <f>MCF!R69</f>
        <v>0.8</v>
      </c>
      <c r="R70" s="67">
        <f t="shared" si="13"/>
        <v>0</v>
      </c>
      <c r="S70" s="67">
        <f t="shared" si="7"/>
        <v>0</v>
      </c>
      <c r="T70" s="67">
        <f t="shared" si="8"/>
        <v>0</v>
      </c>
      <c r="U70" s="67">
        <f t="shared" si="9"/>
        <v>0.13986896740544547</v>
      </c>
      <c r="V70" s="67">
        <f t="shared" si="10"/>
        <v>1.0141644440474129E-2</v>
      </c>
      <c r="W70" s="100">
        <f t="shared" si="11"/>
        <v>6.7610962936494193E-3</v>
      </c>
    </row>
    <row r="71" spans="2:23">
      <c r="B71" s="96">
        <f>Amnt_Deposited!B66</f>
        <v>2052</v>
      </c>
      <c r="C71" s="99">
        <f>Amnt_Deposited!H66</f>
        <v>0</v>
      </c>
      <c r="D71" s="418">
        <f>Dry_Matter_Content!H58</f>
        <v>0.73</v>
      </c>
      <c r="E71" s="284">
        <f>MCF!R70</f>
        <v>0.8</v>
      </c>
      <c r="F71" s="67">
        <f t="shared" si="12"/>
        <v>0</v>
      </c>
      <c r="G71" s="67">
        <f t="shared" si="1"/>
        <v>0</v>
      </c>
      <c r="H71" s="67">
        <f t="shared" si="2"/>
        <v>0</v>
      </c>
      <c r="I71" s="67">
        <f t="shared" si="3"/>
        <v>0.11900182673498579</v>
      </c>
      <c r="J71" s="67">
        <f t="shared" si="4"/>
        <v>8.6286060224832067E-3</v>
      </c>
      <c r="K71" s="100">
        <f t="shared" si="6"/>
        <v>5.7524040149888045E-3</v>
      </c>
      <c r="O71" s="96">
        <f>Amnt_Deposited!B66</f>
        <v>2052</v>
      </c>
      <c r="P71" s="99">
        <f>Amnt_Deposited!H66</f>
        <v>0</v>
      </c>
      <c r="Q71" s="284">
        <f>MCF!R70</f>
        <v>0.8</v>
      </c>
      <c r="R71" s="67">
        <f t="shared" si="13"/>
        <v>0</v>
      </c>
      <c r="S71" s="67">
        <f t="shared" si="7"/>
        <v>0</v>
      </c>
      <c r="T71" s="67">
        <f t="shared" si="8"/>
        <v>0</v>
      </c>
      <c r="U71" s="67">
        <f t="shared" si="9"/>
        <v>0.13041296080546386</v>
      </c>
      <c r="V71" s="67">
        <f t="shared" si="10"/>
        <v>9.4560065999815968E-3</v>
      </c>
      <c r="W71" s="100">
        <f t="shared" si="11"/>
        <v>6.3040043999877306E-3</v>
      </c>
    </row>
    <row r="72" spans="2:23">
      <c r="B72" s="96">
        <f>Amnt_Deposited!B67</f>
        <v>2053</v>
      </c>
      <c r="C72" s="99">
        <f>Amnt_Deposited!H67</f>
        <v>0</v>
      </c>
      <c r="D72" s="418">
        <f>Dry_Matter_Content!H59</f>
        <v>0.73</v>
      </c>
      <c r="E72" s="284">
        <f>MCF!R71</f>
        <v>0.8</v>
      </c>
      <c r="F72" s="67">
        <f t="shared" si="12"/>
        <v>0</v>
      </c>
      <c r="G72" s="67">
        <f t="shared" si="1"/>
        <v>0</v>
      </c>
      <c r="H72" s="67">
        <f t="shared" si="2"/>
        <v>0</v>
      </c>
      <c r="I72" s="67">
        <f t="shared" si="3"/>
        <v>0.1109565678052192</v>
      </c>
      <c r="J72" s="67">
        <f t="shared" si="4"/>
        <v>8.0452589297665879E-3</v>
      </c>
      <c r="K72" s="100">
        <f t="shared" si="6"/>
        <v>5.3635059531777253E-3</v>
      </c>
      <c r="O72" s="96">
        <f>Amnt_Deposited!B67</f>
        <v>2053</v>
      </c>
      <c r="P72" s="99">
        <f>Amnt_Deposited!H67</f>
        <v>0</v>
      </c>
      <c r="Q72" s="284">
        <f>MCF!R71</f>
        <v>0.8</v>
      </c>
      <c r="R72" s="67">
        <f t="shared" si="13"/>
        <v>0</v>
      </c>
      <c r="S72" s="67">
        <f t="shared" si="7"/>
        <v>0</v>
      </c>
      <c r="T72" s="67">
        <f t="shared" si="8"/>
        <v>0</v>
      </c>
      <c r="U72" s="67">
        <f t="shared" si="9"/>
        <v>0.12159623869065116</v>
      </c>
      <c r="V72" s="67">
        <f t="shared" si="10"/>
        <v>8.8167221148126983E-3</v>
      </c>
      <c r="W72" s="100">
        <f t="shared" si="11"/>
        <v>5.8778147432084656E-3</v>
      </c>
    </row>
    <row r="73" spans="2:23">
      <c r="B73" s="96">
        <f>Amnt_Deposited!B68</f>
        <v>2054</v>
      </c>
      <c r="C73" s="99">
        <f>Amnt_Deposited!H68</f>
        <v>0</v>
      </c>
      <c r="D73" s="418">
        <f>Dry_Matter_Content!H60</f>
        <v>0.73</v>
      </c>
      <c r="E73" s="284">
        <f>MCF!R72</f>
        <v>0.8</v>
      </c>
      <c r="F73" s="67">
        <f t="shared" si="12"/>
        <v>0</v>
      </c>
      <c r="G73" s="67">
        <f t="shared" si="1"/>
        <v>0</v>
      </c>
      <c r="H73" s="67">
        <f t="shared" si="2"/>
        <v>0</v>
      </c>
      <c r="I73" s="67">
        <f t="shared" si="3"/>
        <v>0.10345521809956169</v>
      </c>
      <c r="J73" s="67">
        <f t="shared" si="4"/>
        <v>7.5013497056575108E-3</v>
      </c>
      <c r="K73" s="100">
        <f t="shared" si="6"/>
        <v>5.0008998037716738E-3</v>
      </c>
      <c r="O73" s="96">
        <f>Amnt_Deposited!B68</f>
        <v>2054</v>
      </c>
      <c r="P73" s="99">
        <f>Amnt_Deposited!H68</f>
        <v>0</v>
      </c>
      <c r="Q73" s="284">
        <f>MCF!R72</f>
        <v>0.8</v>
      </c>
      <c r="R73" s="67">
        <f t="shared" si="13"/>
        <v>0</v>
      </c>
      <c r="S73" s="67">
        <f t="shared" si="7"/>
        <v>0</v>
      </c>
      <c r="T73" s="67">
        <f t="shared" si="8"/>
        <v>0</v>
      </c>
      <c r="U73" s="67">
        <f t="shared" si="9"/>
        <v>0.1133755814789717</v>
      </c>
      <c r="V73" s="67">
        <f t="shared" si="10"/>
        <v>8.2206572116794632E-3</v>
      </c>
      <c r="W73" s="100">
        <f t="shared" si="11"/>
        <v>5.4804381411196418E-3</v>
      </c>
    </row>
    <row r="74" spans="2:23">
      <c r="B74" s="96">
        <f>Amnt_Deposited!B69</f>
        <v>2055</v>
      </c>
      <c r="C74" s="99">
        <f>Amnt_Deposited!H69</f>
        <v>0</v>
      </c>
      <c r="D74" s="418">
        <f>Dry_Matter_Content!H61</f>
        <v>0.73</v>
      </c>
      <c r="E74" s="284">
        <f>MCF!R73</f>
        <v>0.8</v>
      </c>
      <c r="F74" s="67">
        <f t="shared" si="12"/>
        <v>0</v>
      </c>
      <c r="G74" s="67">
        <f t="shared" si="1"/>
        <v>0</v>
      </c>
      <c r="H74" s="67">
        <f t="shared" si="2"/>
        <v>0</v>
      </c>
      <c r="I74" s="67">
        <f t="shared" si="3"/>
        <v>9.6461005993053323E-2</v>
      </c>
      <c r="J74" s="67">
        <f t="shared" si="4"/>
        <v>6.9942121065083677E-3</v>
      </c>
      <c r="K74" s="100">
        <f t="shared" si="6"/>
        <v>4.6628080710055782E-3</v>
      </c>
      <c r="O74" s="96">
        <f>Amnt_Deposited!B69</f>
        <v>2055</v>
      </c>
      <c r="P74" s="99">
        <f>Amnt_Deposited!H69</f>
        <v>0</v>
      </c>
      <c r="Q74" s="284">
        <f>MCF!R73</f>
        <v>0.8</v>
      </c>
      <c r="R74" s="67">
        <f t="shared" si="13"/>
        <v>0</v>
      </c>
      <c r="S74" s="67">
        <f t="shared" si="7"/>
        <v>0</v>
      </c>
      <c r="T74" s="67">
        <f t="shared" si="8"/>
        <v>0</v>
      </c>
      <c r="U74" s="67">
        <f t="shared" si="9"/>
        <v>0.10571069149923651</v>
      </c>
      <c r="V74" s="67">
        <f t="shared" si="10"/>
        <v>7.664889979735196E-3</v>
      </c>
      <c r="W74" s="100">
        <f t="shared" si="11"/>
        <v>5.1099266531567968E-3</v>
      </c>
    </row>
    <row r="75" spans="2:23">
      <c r="B75" s="96">
        <f>Amnt_Deposited!B70</f>
        <v>2056</v>
      </c>
      <c r="C75" s="99">
        <f>Amnt_Deposited!H70</f>
        <v>0</v>
      </c>
      <c r="D75" s="418">
        <f>Dry_Matter_Content!H62</f>
        <v>0.73</v>
      </c>
      <c r="E75" s="284">
        <f>MCF!R74</f>
        <v>0.8</v>
      </c>
      <c r="F75" s="67">
        <f t="shared" si="12"/>
        <v>0</v>
      </c>
      <c r="G75" s="67">
        <f t="shared" si="1"/>
        <v>0</v>
      </c>
      <c r="H75" s="67">
        <f t="shared" si="2"/>
        <v>0</v>
      </c>
      <c r="I75" s="67">
        <f t="shared" si="3"/>
        <v>8.9939645849833563E-2</v>
      </c>
      <c r="J75" s="67">
        <f t="shared" si="4"/>
        <v>6.5213601432197663E-3</v>
      </c>
      <c r="K75" s="100">
        <f t="shared" si="6"/>
        <v>4.3475734288131772E-3</v>
      </c>
      <c r="O75" s="96">
        <f>Amnt_Deposited!B70</f>
        <v>2056</v>
      </c>
      <c r="P75" s="99">
        <f>Amnt_Deposited!H70</f>
        <v>0</v>
      </c>
      <c r="Q75" s="284">
        <f>MCF!R74</f>
        <v>0.8</v>
      </c>
      <c r="R75" s="67">
        <f t="shared" si="13"/>
        <v>0</v>
      </c>
      <c r="S75" s="67">
        <f t="shared" si="7"/>
        <v>0</v>
      </c>
      <c r="T75" s="67">
        <f t="shared" si="8"/>
        <v>0</v>
      </c>
      <c r="U75" s="67">
        <f t="shared" si="9"/>
        <v>9.8563995451872388E-2</v>
      </c>
      <c r="V75" s="67">
        <f t="shared" si="10"/>
        <v>7.1466960473641266E-3</v>
      </c>
      <c r="W75" s="100">
        <f t="shared" si="11"/>
        <v>4.7644640315760841E-3</v>
      </c>
    </row>
    <row r="76" spans="2:23">
      <c r="B76" s="96">
        <f>Amnt_Deposited!B71</f>
        <v>2057</v>
      </c>
      <c r="C76" s="99">
        <f>Amnt_Deposited!H71</f>
        <v>0</v>
      </c>
      <c r="D76" s="418">
        <f>Dry_Matter_Content!H63</f>
        <v>0.73</v>
      </c>
      <c r="E76" s="284">
        <f>MCF!R75</f>
        <v>0.8</v>
      </c>
      <c r="F76" s="67">
        <f t="shared" si="12"/>
        <v>0</v>
      </c>
      <c r="G76" s="67">
        <f t="shared" si="1"/>
        <v>0</v>
      </c>
      <c r="H76" s="67">
        <f t="shared" si="2"/>
        <v>0</v>
      </c>
      <c r="I76" s="67">
        <f t="shared" si="3"/>
        <v>8.3859169954914478E-2</v>
      </c>
      <c r="J76" s="67">
        <f t="shared" si="4"/>
        <v>6.0804758949190799E-3</v>
      </c>
      <c r="K76" s="100">
        <f t="shared" si="6"/>
        <v>4.05365059661272E-3</v>
      </c>
      <c r="O76" s="96">
        <f>Amnt_Deposited!B71</f>
        <v>2057</v>
      </c>
      <c r="P76" s="99">
        <f>Amnt_Deposited!H71</f>
        <v>0</v>
      </c>
      <c r="Q76" s="284">
        <f>MCF!R75</f>
        <v>0.8</v>
      </c>
      <c r="R76" s="67">
        <f t="shared" si="13"/>
        <v>0</v>
      </c>
      <c r="S76" s="67">
        <f t="shared" si="7"/>
        <v>0</v>
      </c>
      <c r="T76" s="67">
        <f t="shared" si="8"/>
        <v>0</v>
      </c>
      <c r="U76" s="67">
        <f t="shared" si="9"/>
        <v>9.1900460224563801E-2</v>
      </c>
      <c r="V76" s="67">
        <f t="shared" si="10"/>
        <v>6.6635352273085799E-3</v>
      </c>
      <c r="W76" s="100">
        <f t="shared" si="11"/>
        <v>4.4423568182057199E-3</v>
      </c>
    </row>
    <row r="77" spans="2:23">
      <c r="B77" s="96">
        <f>Amnt_Deposited!B72</f>
        <v>2058</v>
      </c>
      <c r="C77" s="99">
        <f>Amnt_Deposited!H72</f>
        <v>0</v>
      </c>
      <c r="D77" s="418">
        <f>Dry_Matter_Content!H64</f>
        <v>0.73</v>
      </c>
      <c r="E77" s="284">
        <f>MCF!R76</f>
        <v>0.8</v>
      </c>
      <c r="F77" s="67">
        <f t="shared" si="12"/>
        <v>0</v>
      </c>
      <c r="G77" s="67">
        <f t="shared" si="1"/>
        <v>0</v>
      </c>
      <c r="H77" s="67">
        <f t="shared" si="2"/>
        <v>0</v>
      </c>
      <c r="I77" s="67">
        <f t="shared" si="3"/>
        <v>7.8189771808404834E-2</v>
      </c>
      <c r="J77" s="67">
        <f t="shared" si="4"/>
        <v>5.6693981465096395E-3</v>
      </c>
      <c r="K77" s="100">
        <f t="shared" si="6"/>
        <v>3.7795987643397594E-3</v>
      </c>
      <c r="O77" s="96">
        <f>Amnt_Deposited!B72</f>
        <v>2058</v>
      </c>
      <c r="P77" s="99">
        <f>Amnt_Deposited!H72</f>
        <v>0</v>
      </c>
      <c r="Q77" s="284">
        <f>MCF!R76</f>
        <v>0.8</v>
      </c>
      <c r="R77" s="67">
        <f t="shared" si="13"/>
        <v>0</v>
      </c>
      <c r="S77" s="67">
        <f t="shared" si="7"/>
        <v>0</v>
      </c>
      <c r="T77" s="67">
        <f t="shared" si="8"/>
        <v>0</v>
      </c>
      <c r="U77" s="67">
        <f t="shared" si="9"/>
        <v>8.5687421159895708E-2</v>
      </c>
      <c r="V77" s="67">
        <f t="shared" si="10"/>
        <v>6.2130390646680973E-3</v>
      </c>
      <c r="W77" s="100">
        <f t="shared" si="11"/>
        <v>4.1420260431120643E-3</v>
      </c>
    </row>
    <row r="78" spans="2:23">
      <c r="B78" s="96">
        <f>Amnt_Deposited!B73</f>
        <v>2059</v>
      </c>
      <c r="C78" s="99">
        <f>Amnt_Deposited!H73</f>
        <v>0</v>
      </c>
      <c r="D78" s="418">
        <f>Dry_Matter_Content!H65</f>
        <v>0.73</v>
      </c>
      <c r="E78" s="284">
        <f>MCF!R77</f>
        <v>0.8</v>
      </c>
      <c r="F78" s="67">
        <f t="shared" si="12"/>
        <v>0</v>
      </c>
      <c r="G78" s="67">
        <f t="shared" si="1"/>
        <v>0</v>
      </c>
      <c r="H78" s="67">
        <f t="shared" si="2"/>
        <v>0</v>
      </c>
      <c r="I78" s="67">
        <f t="shared" si="3"/>
        <v>7.2903660014013008E-2</v>
      </c>
      <c r="J78" s="67">
        <f t="shared" si="4"/>
        <v>5.2861117943918262E-3</v>
      </c>
      <c r="K78" s="100">
        <f t="shared" si="6"/>
        <v>3.5240745295945508E-3</v>
      </c>
      <c r="O78" s="96">
        <f>Amnt_Deposited!B73</f>
        <v>2059</v>
      </c>
      <c r="P78" s="99">
        <f>Amnt_Deposited!H73</f>
        <v>0</v>
      </c>
      <c r="Q78" s="284">
        <f>MCF!R77</f>
        <v>0.8</v>
      </c>
      <c r="R78" s="67">
        <f t="shared" si="13"/>
        <v>0</v>
      </c>
      <c r="S78" s="67">
        <f t="shared" si="7"/>
        <v>0</v>
      </c>
      <c r="T78" s="67">
        <f t="shared" si="8"/>
        <v>0</v>
      </c>
      <c r="U78" s="67">
        <f t="shared" si="9"/>
        <v>7.9894421933164941E-2</v>
      </c>
      <c r="V78" s="67">
        <f t="shared" si="10"/>
        <v>5.7929992267307679E-3</v>
      </c>
      <c r="W78" s="100">
        <f t="shared" si="11"/>
        <v>3.8619994844871783E-3</v>
      </c>
    </row>
    <row r="79" spans="2:23">
      <c r="B79" s="96">
        <f>Amnt_Deposited!B74</f>
        <v>2060</v>
      </c>
      <c r="C79" s="99">
        <f>Amnt_Deposited!H74</f>
        <v>0</v>
      </c>
      <c r="D79" s="418">
        <f>Dry_Matter_Content!H66</f>
        <v>0.73</v>
      </c>
      <c r="E79" s="284">
        <f>MCF!R78</f>
        <v>0.8</v>
      </c>
      <c r="F79" s="67">
        <f t="shared" si="12"/>
        <v>0</v>
      </c>
      <c r="G79" s="67">
        <f t="shared" si="1"/>
        <v>0</v>
      </c>
      <c r="H79" s="67">
        <f t="shared" si="2"/>
        <v>0</v>
      </c>
      <c r="I79" s="67">
        <f t="shared" si="3"/>
        <v>6.7974922045590122E-2</v>
      </c>
      <c r="J79" s="67">
        <f t="shared" si="4"/>
        <v>4.9287379684228808E-3</v>
      </c>
      <c r="K79" s="100">
        <f t="shared" si="6"/>
        <v>3.2858253122819204E-3</v>
      </c>
      <c r="O79" s="96">
        <f>Amnt_Deposited!B74</f>
        <v>2060</v>
      </c>
      <c r="P79" s="99">
        <f>Amnt_Deposited!H74</f>
        <v>0</v>
      </c>
      <c r="Q79" s="284">
        <f>MCF!R78</f>
        <v>0.8</v>
      </c>
      <c r="R79" s="67">
        <f t="shared" si="13"/>
        <v>0</v>
      </c>
      <c r="S79" s="67">
        <f t="shared" si="7"/>
        <v>0</v>
      </c>
      <c r="T79" s="67">
        <f t="shared" si="8"/>
        <v>0</v>
      </c>
      <c r="U79" s="67">
        <f t="shared" si="9"/>
        <v>7.4493065255441235E-2</v>
      </c>
      <c r="V79" s="67">
        <f t="shared" si="10"/>
        <v>5.4013566777237057E-3</v>
      </c>
      <c r="W79" s="100">
        <f t="shared" si="11"/>
        <v>3.6009044518158038E-3</v>
      </c>
    </row>
    <row r="80" spans="2:23">
      <c r="B80" s="96">
        <f>Amnt_Deposited!B75</f>
        <v>2061</v>
      </c>
      <c r="C80" s="99">
        <f>Amnt_Deposited!H75</f>
        <v>0</v>
      </c>
      <c r="D80" s="418">
        <f>Dry_Matter_Content!H67</f>
        <v>0.73</v>
      </c>
      <c r="E80" s="284">
        <f>MCF!R79</f>
        <v>0.8</v>
      </c>
      <c r="F80" s="67">
        <f t="shared" si="12"/>
        <v>0</v>
      </c>
      <c r="G80" s="67">
        <f t="shared" si="1"/>
        <v>0</v>
      </c>
      <c r="H80" s="67">
        <f t="shared" si="2"/>
        <v>0</v>
      </c>
      <c r="I80" s="67">
        <f t="shared" si="3"/>
        <v>6.3379397223896836E-2</v>
      </c>
      <c r="J80" s="67">
        <f t="shared" si="4"/>
        <v>4.5955248216932925E-3</v>
      </c>
      <c r="K80" s="100">
        <f t="shared" si="6"/>
        <v>3.0636832144621947E-3</v>
      </c>
      <c r="O80" s="96">
        <f>Amnt_Deposited!B75</f>
        <v>2061</v>
      </c>
      <c r="P80" s="99">
        <f>Amnt_Deposited!H75</f>
        <v>0</v>
      </c>
      <c r="Q80" s="284">
        <f>MCF!R79</f>
        <v>0.8</v>
      </c>
      <c r="R80" s="67">
        <f t="shared" si="13"/>
        <v>0</v>
      </c>
      <c r="S80" s="67">
        <f t="shared" si="7"/>
        <v>0</v>
      </c>
      <c r="T80" s="67">
        <f t="shared" si="8"/>
        <v>0</v>
      </c>
      <c r="U80" s="67">
        <f t="shared" si="9"/>
        <v>6.9456873670023928E-2</v>
      </c>
      <c r="V80" s="67">
        <f t="shared" si="10"/>
        <v>5.0361915854173073E-3</v>
      </c>
      <c r="W80" s="100">
        <f t="shared" si="11"/>
        <v>3.3574610569448715E-3</v>
      </c>
    </row>
    <row r="81" spans="2:23">
      <c r="B81" s="96">
        <f>Amnt_Deposited!B76</f>
        <v>2062</v>
      </c>
      <c r="C81" s="99">
        <f>Amnt_Deposited!H76</f>
        <v>0</v>
      </c>
      <c r="D81" s="418">
        <f>Dry_Matter_Content!H68</f>
        <v>0.73</v>
      </c>
      <c r="E81" s="284">
        <f>MCF!R80</f>
        <v>0.8</v>
      </c>
      <c r="F81" s="67">
        <f t="shared" si="12"/>
        <v>0</v>
      </c>
      <c r="G81" s="67">
        <f t="shared" si="1"/>
        <v>0</v>
      </c>
      <c r="H81" s="67">
        <f t="shared" si="2"/>
        <v>0</v>
      </c>
      <c r="I81" s="67">
        <f t="shared" si="3"/>
        <v>5.9094558280925621E-2</v>
      </c>
      <c r="J81" s="67">
        <f t="shared" si="4"/>
        <v>4.2848389429712115E-3</v>
      </c>
      <c r="K81" s="100">
        <f t="shared" si="6"/>
        <v>2.856559295314141E-3</v>
      </c>
      <c r="O81" s="96">
        <f>Amnt_Deposited!B76</f>
        <v>2062</v>
      </c>
      <c r="P81" s="99">
        <f>Amnt_Deposited!H76</f>
        <v>0</v>
      </c>
      <c r="Q81" s="284">
        <f>MCF!R80</f>
        <v>0.8</v>
      </c>
      <c r="R81" s="67">
        <f t="shared" si="13"/>
        <v>0</v>
      </c>
      <c r="S81" s="67">
        <f t="shared" si="7"/>
        <v>0</v>
      </c>
      <c r="T81" s="67">
        <f t="shared" si="8"/>
        <v>0</v>
      </c>
      <c r="U81" s="67">
        <f t="shared" si="9"/>
        <v>6.4761159759918488E-2</v>
      </c>
      <c r="V81" s="67">
        <f t="shared" si="10"/>
        <v>4.695713910105437E-3</v>
      </c>
      <c r="W81" s="100">
        <f t="shared" si="11"/>
        <v>3.1304759400702913E-3</v>
      </c>
    </row>
    <row r="82" spans="2:23">
      <c r="B82" s="96">
        <f>Amnt_Deposited!B77</f>
        <v>2063</v>
      </c>
      <c r="C82" s="99">
        <f>Amnt_Deposited!H77</f>
        <v>0</v>
      </c>
      <c r="D82" s="418">
        <f>Dry_Matter_Content!H69</f>
        <v>0.73</v>
      </c>
      <c r="E82" s="284">
        <f>MCF!R81</f>
        <v>0.8</v>
      </c>
      <c r="F82" s="67">
        <f t="shared" si="12"/>
        <v>0</v>
      </c>
      <c r="G82" s="67">
        <f t="shared" si="1"/>
        <v>0</v>
      </c>
      <c r="H82" s="67">
        <f t="shared" si="2"/>
        <v>0</v>
      </c>
      <c r="I82" s="67">
        <f t="shared" si="3"/>
        <v>5.5099400931206931E-2</v>
      </c>
      <c r="J82" s="67">
        <f t="shared" si="4"/>
        <v>3.9951573497186933E-3</v>
      </c>
      <c r="K82" s="100">
        <f t="shared" si="6"/>
        <v>2.6634382331457954E-3</v>
      </c>
      <c r="O82" s="96">
        <f>Amnt_Deposited!B77</f>
        <v>2063</v>
      </c>
      <c r="P82" s="99">
        <f>Amnt_Deposited!H77</f>
        <v>0</v>
      </c>
      <c r="Q82" s="284">
        <f>MCF!R81</f>
        <v>0.8</v>
      </c>
      <c r="R82" s="67">
        <f t="shared" si="13"/>
        <v>0</v>
      </c>
      <c r="S82" s="67">
        <f t="shared" si="7"/>
        <v>0</v>
      </c>
      <c r="T82" s="67">
        <f t="shared" si="8"/>
        <v>0</v>
      </c>
      <c r="U82" s="67">
        <f t="shared" si="9"/>
        <v>6.038290513008978E-2</v>
      </c>
      <c r="V82" s="67">
        <f t="shared" si="10"/>
        <v>4.3782546298287046E-3</v>
      </c>
      <c r="W82" s="100">
        <f t="shared" si="11"/>
        <v>2.9188364198858029E-3</v>
      </c>
    </row>
    <row r="83" spans="2:23">
      <c r="B83" s="96">
        <f>Amnt_Deposited!B78</f>
        <v>2064</v>
      </c>
      <c r="C83" s="99">
        <f>Amnt_Deposited!H78</f>
        <v>0</v>
      </c>
      <c r="D83" s="418">
        <f>Dry_Matter_Content!H70</f>
        <v>0.73</v>
      </c>
      <c r="E83" s="284">
        <f>MCF!R82</f>
        <v>0.8</v>
      </c>
      <c r="F83" s="67">
        <f t="shared" ref="F83:F99" si="14">C83*D83*$K$6*DOCF*E83</f>
        <v>0</v>
      </c>
      <c r="G83" s="67">
        <f t="shared" ref="G83:G99" si="15">F83*$K$12</f>
        <v>0</v>
      </c>
      <c r="H83" s="67">
        <f t="shared" ref="H83:H99" si="16">F83*(1-$K$12)</f>
        <v>0</v>
      </c>
      <c r="I83" s="67">
        <f t="shared" ref="I83:I99" si="17">G83+I82*$K$10</f>
        <v>5.1374340908777391E-2</v>
      </c>
      <c r="J83" s="67">
        <f t="shared" ref="J83:J99" si="18">I82*(1-$K$10)+H83</f>
        <v>3.7250600224295371E-3</v>
      </c>
      <c r="K83" s="100">
        <f t="shared" si="6"/>
        <v>2.4833733482863577E-3</v>
      </c>
      <c r="O83" s="96">
        <f>Amnt_Deposited!B78</f>
        <v>2064</v>
      </c>
      <c r="P83" s="99">
        <f>Amnt_Deposited!H78</f>
        <v>0</v>
      </c>
      <c r="Q83" s="284">
        <f>MCF!R82</f>
        <v>0.8</v>
      </c>
      <c r="R83" s="67">
        <f t="shared" ref="R83:R99" si="19">P83*$W$6*DOCF*Q83</f>
        <v>0</v>
      </c>
      <c r="S83" s="67">
        <f t="shared" si="7"/>
        <v>0</v>
      </c>
      <c r="T83" s="67">
        <f t="shared" si="8"/>
        <v>0</v>
      </c>
      <c r="U83" s="67">
        <f t="shared" si="9"/>
        <v>5.6300647571262893E-2</v>
      </c>
      <c r="V83" s="67">
        <f t="shared" si="10"/>
        <v>4.0822575588268899E-3</v>
      </c>
      <c r="W83" s="100">
        <f t="shared" si="11"/>
        <v>2.7215050392179266E-3</v>
      </c>
    </row>
    <row r="84" spans="2:23">
      <c r="B84" s="96">
        <f>Amnt_Deposited!B79</f>
        <v>2065</v>
      </c>
      <c r="C84" s="99">
        <f>Amnt_Deposited!H79</f>
        <v>0</v>
      </c>
      <c r="D84" s="418">
        <f>Dry_Matter_Content!H71</f>
        <v>0.73</v>
      </c>
      <c r="E84" s="284">
        <f>MCF!R83</f>
        <v>0.8</v>
      </c>
      <c r="F84" s="67">
        <f t="shared" si="14"/>
        <v>0</v>
      </c>
      <c r="G84" s="67">
        <f t="shared" si="15"/>
        <v>0</v>
      </c>
      <c r="H84" s="67">
        <f t="shared" si="16"/>
        <v>0</v>
      </c>
      <c r="I84" s="67">
        <f t="shared" si="17"/>
        <v>4.790111796508538E-2</v>
      </c>
      <c r="J84" s="67">
        <f t="shared" si="18"/>
        <v>3.4732229436920132E-3</v>
      </c>
      <c r="K84" s="100">
        <f t="shared" si="6"/>
        <v>2.3154819624613418E-3</v>
      </c>
      <c r="O84" s="96">
        <f>Amnt_Deposited!B79</f>
        <v>2065</v>
      </c>
      <c r="P84" s="99">
        <f>Amnt_Deposited!H79</f>
        <v>0</v>
      </c>
      <c r="Q84" s="284">
        <f>MCF!R83</f>
        <v>0.8</v>
      </c>
      <c r="R84" s="67">
        <f t="shared" si="19"/>
        <v>0</v>
      </c>
      <c r="S84" s="67">
        <f t="shared" si="7"/>
        <v>0</v>
      </c>
      <c r="T84" s="67">
        <f t="shared" si="8"/>
        <v>0</v>
      </c>
      <c r="U84" s="67">
        <f t="shared" si="9"/>
        <v>5.2494375852148362E-2</v>
      </c>
      <c r="V84" s="67">
        <f t="shared" si="10"/>
        <v>3.8062717191145352E-3</v>
      </c>
      <c r="W84" s="100">
        <f t="shared" si="11"/>
        <v>2.5375144794096902E-3</v>
      </c>
    </row>
    <row r="85" spans="2:23">
      <c r="B85" s="96">
        <f>Amnt_Deposited!B80</f>
        <v>2066</v>
      </c>
      <c r="C85" s="99">
        <f>Amnt_Deposited!H80</f>
        <v>0</v>
      </c>
      <c r="D85" s="418">
        <f>Dry_Matter_Content!H72</f>
        <v>0.73</v>
      </c>
      <c r="E85" s="284">
        <f>MCF!R84</f>
        <v>0.8</v>
      </c>
      <c r="F85" s="67">
        <f t="shared" si="14"/>
        <v>0</v>
      </c>
      <c r="G85" s="67">
        <f t="shared" si="15"/>
        <v>0</v>
      </c>
      <c r="H85" s="67">
        <f t="shared" si="16"/>
        <v>0</v>
      </c>
      <c r="I85" s="67">
        <f t="shared" si="17"/>
        <v>4.4662706357231401E-2</v>
      </c>
      <c r="J85" s="67">
        <f t="shared" si="18"/>
        <v>3.2384116078539786E-3</v>
      </c>
      <c r="K85" s="100">
        <f t="shared" ref="K85:K99" si="20">J85*CH4_fraction*conv</f>
        <v>2.1589410719026524E-3</v>
      </c>
      <c r="O85" s="96">
        <f>Amnt_Deposited!B80</f>
        <v>2066</v>
      </c>
      <c r="P85" s="99">
        <f>Amnt_Deposited!H80</f>
        <v>0</v>
      </c>
      <c r="Q85" s="284">
        <f>MCF!R84</f>
        <v>0.8</v>
      </c>
      <c r="R85" s="67">
        <f t="shared" si="19"/>
        <v>0</v>
      </c>
      <c r="S85" s="67">
        <f t="shared" ref="S85:S98" si="21">R85*$W$12</f>
        <v>0</v>
      </c>
      <c r="T85" s="67">
        <f t="shared" ref="T85:T98" si="22">R85*(1-$W$12)</f>
        <v>0</v>
      </c>
      <c r="U85" s="67">
        <f t="shared" ref="U85:U98" si="23">S85+U84*$W$10</f>
        <v>4.8945431624363177E-2</v>
      </c>
      <c r="V85" s="67">
        <f t="shared" ref="V85:V98" si="24">U84*(1-$W$10)+T85</f>
        <v>3.5489442277851823E-3</v>
      </c>
      <c r="W85" s="100">
        <f t="shared" ref="W85:W99" si="25">V85*CH4_fraction*conv</f>
        <v>2.3659628185234548E-3</v>
      </c>
    </row>
    <row r="86" spans="2:23">
      <c r="B86" s="96">
        <f>Amnt_Deposited!B81</f>
        <v>2067</v>
      </c>
      <c r="C86" s="99">
        <f>Amnt_Deposited!H81</f>
        <v>0</v>
      </c>
      <c r="D86" s="418">
        <f>Dry_Matter_Content!H73</f>
        <v>0.73</v>
      </c>
      <c r="E86" s="284">
        <f>MCF!R85</f>
        <v>0.8</v>
      </c>
      <c r="F86" s="67">
        <f t="shared" si="14"/>
        <v>0</v>
      </c>
      <c r="G86" s="67">
        <f t="shared" si="15"/>
        <v>0</v>
      </c>
      <c r="H86" s="67">
        <f t="shared" si="16"/>
        <v>0</v>
      </c>
      <c r="I86" s="67">
        <f t="shared" si="17"/>
        <v>4.1643231387756663E-2</v>
      </c>
      <c r="J86" s="67">
        <f t="shared" si="18"/>
        <v>3.0194749694747352E-3</v>
      </c>
      <c r="K86" s="100">
        <f t="shared" si="20"/>
        <v>2.0129833129831566E-3</v>
      </c>
      <c r="O86" s="96">
        <f>Amnt_Deposited!B81</f>
        <v>2067</v>
      </c>
      <c r="P86" s="99">
        <f>Amnt_Deposited!H81</f>
        <v>0</v>
      </c>
      <c r="Q86" s="284">
        <f>MCF!R85</f>
        <v>0.8</v>
      </c>
      <c r="R86" s="67">
        <f t="shared" si="19"/>
        <v>0</v>
      </c>
      <c r="S86" s="67">
        <f t="shared" si="21"/>
        <v>0</v>
      </c>
      <c r="T86" s="67">
        <f t="shared" si="22"/>
        <v>0</v>
      </c>
      <c r="U86" s="67">
        <f t="shared" si="23"/>
        <v>4.5636417959185382E-2</v>
      </c>
      <c r="V86" s="67">
        <f t="shared" si="24"/>
        <v>3.3090136651777917E-3</v>
      </c>
      <c r="W86" s="100">
        <f t="shared" si="25"/>
        <v>2.2060091101185277E-3</v>
      </c>
    </row>
    <row r="87" spans="2:23">
      <c r="B87" s="96">
        <f>Amnt_Deposited!B82</f>
        <v>2068</v>
      </c>
      <c r="C87" s="99">
        <f>Amnt_Deposited!H82</f>
        <v>0</v>
      </c>
      <c r="D87" s="418">
        <f>Dry_Matter_Content!H74</f>
        <v>0.73</v>
      </c>
      <c r="E87" s="284">
        <f>MCF!R86</f>
        <v>0.8</v>
      </c>
      <c r="F87" s="67">
        <f t="shared" si="14"/>
        <v>0</v>
      </c>
      <c r="G87" s="67">
        <f t="shared" si="15"/>
        <v>0</v>
      </c>
      <c r="H87" s="67">
        <f t="shared" si="16"/>
        <v>0</v>
      </c>
      <c r="I87" s="67">
        <f t="shared" si="17"/>
        <v>3.8827891586857718E-2</v>
      </c>
      <c r="J87" s="67">
        <f t="shared" si="18"/>
        <v>2.8153398008989444E-3</v>
      </c>
      <c r="K87" s="100">
        <f t="shared" si="20"/>
        <v>1.8768932005992962E-3</v>
      </c>
      <c r="O87" s="96">
        <f>Amnt_Deposited!B82</f>
        <v>2068</v>
      </c>
      <c r="P87" s="99">
        <f>Amnt_Deposited!H82</f>
        <v>0</v>
      </c>
      <c r="Q87" s="284">
        <f>MCF!R86</f>
        <v>0.8</v>
      </c>
      <c r="R87" s="67">
        <f t="shared" si="19"/>
        <v>0</v>
      </c>
      <c r="S87" s="67">
        <f t="shared" si="21"/>
        <v>0</v>
      </c>
      <c r="T87" s="67">
        <f t="shared" si="22"/>
        <v>0</v>
      </c>
      <c r="U87" s="67">
        <f t="shared" si="23"/>
        <v>4.2551114067789282E-2</v>
      </c>
      <c r="V87" s="67">
        <f t="shared" si="24"/>
        <v>3.0853038913961034E-3</v>
      </c>
      <c r="W87" s="100">
        <f t="shared" si="25"/>
        <v>2.0568692609307356E-3</v>
      </c>
    </row>
    <row r="88" spans="2:23">
      <c r="B88" s="96">
        <f>Amnt_Deposited!B83</f>
        <v>2069</v>
      </c>
      <c r="C88" s="99">
        <f>Amnt_Deposited!H83</f>
        <v>0</v>
      </c>
      <c r="D88" s="418">
        <f>Dry_Matter_Content!H75</f>
        <v>0.73</v>
      </c>
      <c r="E88" s="284">
        <f>MCF!R87</f>
        <v>0.8</v>
      </c>
      <c r="F88" s="67">
        <f t="shared" si="14"/>
        <v>0</v>
      </c>
      <c r="G88" s="67">
        <f t="shared" si="15"/>
        <v>0</v>
      </c>
      <c r="H88" s="67">
        <f t="shared" si="16"/>
        <v>0</v>
      </c>
      <c r="I88" s="67">
        <f t="shared" si="17"/>
        <v>3.6202886155564301E-2</v>
      </c>
      <c r="J88" s="67">
        <f t="shared" si="18"/>
        <v>2.6250054312934186E-3</v>
      </c>
      <c r="K88" s="100">
        <f t="shared" si="20"/>
        <v>1.7500036208622791E-3</v>
      </c>
      <c r="O88" s="96">
        <f>Amnt_Deposited!B83</f>
        <v>2069</v>
      </c>
      <c r="P88" s="99">
        <f>Amnt_Deposited!H83</f>
        <v>0</v>
      </c>
      <c r="Q88" s="284">
        <f>MCF!R87</f>
        <v>0.8</v>
      </c>
      <c r="R88" s="67">
        <f t="shared" si="19"/>
        <v>0</v>
      </c>
      <c r="S88" s="67">
        <f t="shared" si="21"/>
        <v>0</v>
      </c>
      <c r="T88" s="67">
        <f t="shared" si="22"/>
        <v>0</v>
      </c>
      <c r="U88" s="67">
        <f t="shared" si="23"/>
        <v>3.9674395786919781E-2</v>
      </c>
      <c r="V88" s="67">
        <f t="shared" si="24"/>
        <v>2.8767182808695003E-3</v>
      </c>
      <c r="W88" s="100">
        <f t="shared" si="25"/>
        <v>1.9178121872463335E-3</v>
      </c>
    </row>
    <row r="89" spans="2:23">
      <c r="B89" s="96">
        <f>Amnt_Deposited!B84</f>
        <v>2070</v>
      </c>
      <c r="C89" s="99">
        <f>Amnt_Deposited!H84</f>
        <v>0</v>
      </c>
      <c r="D89" s="418">
        <f>Dry_Matter_Content!H76</f>
        <v>0.73</v>
      </c>
      <c r="E89" s="284">
        <f>MCF!R88</f>
        <v>0.8</v>
      </c>
      <c r="F89" s="67">
        <f t="shared" si="14"/>
        <v>0</v>
      </c>
      <c r="G89" s="67">
        <f t="shared" si="15"/>
        <v>0</v>
      </c>
      <c r="H89" s="67">
        <f t="shared" si="16"/>
        <v>0</v>
      </c>
      <c r="I89" s="67">
        <f t="shared" si="17"/>
        <v>3.375534731420677E-2</v>
      </c>
      <c r="J89" s="67">
        <f t="shared" si="18"/>
        <v>2.4475388413575322E-3</v>
      </c>
      <c r="K89" s="100">
        <f t="shared" si="20"/>
        <v>1.6316925609050213E-3</v>
      </c>
      <c r="O89" s="96">
        <f>Amnt_Deposited!B84</f>
        <v>2070</v>
      </c>
      <c r="P89" s="99">
        <f>Amnt_Deposited!H84</f>
        <v>0</v>
      </c>
      <c r="Q89" s="284">
        <f>MCF!R88</f>
        <v>0.8</v>
      </c>
      <c r="R89" s="67">
        <f t="shared" si="19"/>
        <v>0</v>
      </c>
      <c r="S89" s="67">
        <f t="shared" si="21"/>
        <v>0</v>
      </c>
      <c r="T89" s="67">
        <f t="shared" si="22"/>
        <v>0</v>
      </c>
      <c r="U89" s="67">
        <f t="shared" si="23"/>
        <v>3.6992161440226594E-2</v>
      </c>
      <c r="V89" s="67">
        <f t="shared" si="24"/>
        <v>2.6822343466931858E-3</v>
      </c>
      <c r="W89" s="100">
        <f t="shared" si="25"/>
        <v>1.7881562311287905E-3</v>
      </c>
    </row>
    <row r="90" spans="2:23">
      <c r="B90" s="96">
        <f>Amnt_Deposited!B85</f>
        <v>2071</v>
      </c>
      <c r="C90" s="99">
        <f>Amnt_Deposited!H85</f>
        <v>0</v>
      </c>
      <c r="D90" s="418">
        <f>Dry_Matter_Content!H77</f>
        <v>0.73</v>
      </c>
      <c r="E90" s="284">
        <f>MCF!R89</f>
        <v>0.8</v>
      </c>
      <c r="F90" s="67">
        <f t="shared" si="14"/>
        <v>0</v>
      </c>
      <c r="G90" s="67">
        <f t="shared" si="15"/>
        <v>0</v>
      </c>
      <c r="H90" s="67">
        <f t="shared" si="16"/>
        <v>0</v>
      </c>
      <c r="I90" s="67">
        <f t="shared" si="17"/>
        <v>3.1473277224545244E-2</v>
      </c>
      <c r="J90" s="67">
        <f t="shared" si="18"/>
        <v>2.282070089661528E-3</v>
      </c>
      <c r="K90" s="100">
        <f t="shared" si="20"/>
        <v>1.5213800597743518E-3</v>
      </c>
      <c r="O90" s="96">
        <f>Amnt_Deposited!B85</f>
        <v>2071</v>
      </c>
      <c r="P90" s="99">
        <f>Amnt_Deposited!H85</f>
        <v>0</v>
      </c>
      <c r="Q90" s="284">
        <f>MCF!R89</f>
        <v>0.8</v>
      </c>
      <c r="R90" s="67">
        <f t="shared" si="19"/>
        <v>0</v>
      </c>
      <c r="S90" s="67">
        <f t="shared" si="21"/>
        <v>0</v>
      </c>
      <c r="T90" s="67">
        <f t="shared" si="22"/>
        <v>0</v>
      </c>
      <c r="U90" s="67">
        <f t="shared" si="23"/>
        <v>3.4491262711830402E-2</v>
      </c>
      <c r="V90" s="67">
        <f t="shared" si="24"/>
        <v>2.500898728396195E-3</v>
      </c>
      <c r="W90" s="100">
        <f t="shared" si="25"/>
        <v>1.6672658189307967E-3</v>
      </c>
    </row>
    <row r="91" spans="2:23">
      <c r="B91" s="96">
        <f>Amnt_Deposited!B86</f>
        <v>2072</v>
      </c>
      <c r="C91" s="99">
        <f>Amnt_Deposited!H86</f>
        <v>0</v>
      </c>
      <c r="D91" s="418">
        <f>Dry_Matter_Content!H78</f>
        <v>0.73</v>
      </c>
      <c r="E91" s="284">
        <f>MCF!R90</f>
        <v>0.8</v>
      </c>
      <c r="F91" s="67">
        <f t="shared" si="14"/>
        <v>0</v>
      </c>
      <c r="G91" s="67">
        <f t="shared" si="15"/>
        <v>0</v>
      </c>
      <c r="H91" s="67">
        <f t="shared" si="16"/>
        <v>0</v>
      </c>
      <c r="I91" s="67">
        <f t="shared" si="17"/>
        <v>2.9345489176352622E-2</v>
      </c>
      <c r="J91" s="67">
        <f t="shared" si="18"/>
        <v>2.1277880481926225E-3</v>
      </c>
      <c r="K91" s="100">
        <f t="shared" si="20"/>
        <v>1.4185253654617482E-3</v>
      </c>
      <c r="O91" s="96">
        <f>Amnt_Deposited!B86</f>
        <v>2072</v>
      </c>
      <c r="P91" s="99">
        <f>Amnt_Deposited!H86</f>
        <v>0</v>
      </c>
      <c r="Q91" s="284">
        <f>MCF!R90</f>
        <v>0.8</v>
      </c>
      <c r="R91" s="67">
        <f t="shared" si="19"/>
        <v>0</v>
      </c>
      <c r="S91" s="67">
        <f t="shared" si="21"/>
        <v>0</v>
      </c>
      <c r="T91" s="67">
        <f t="shared" si="22"/>
        <v>0</v>
      </c>
      <c r="U91" s="67">
        <f t="shared" si="23"/>
        <v>3.2159440193263146E-2</v>
      </c>
      <c r="V91" s="67">
        <f t="shared" si="24"/>
        <v>2.3318225185672572E-3</v>
      </c>
      <c r="W91" s="100">
        <f t="shared" si="25"/>
        <v>1.5545483457115048E-3</v>
      </c>
    </row>
    <row r="92" spans="2:23">
      <c r="B92" s="96">
        <f>Amnt_Deposited!B87</f>
        <v>2073</v>
      </c>
      <c r="C92" s="99">
        <f>Amnt_Deposited!H87</f>
        <v>0</v>
      </c>
      <c r="D92" s="418">
        <f>Dry_Matter_Content!H79</f>
        <v>0.73</v>
      </c>
      <c r="E92" s="284">
        <f>MCF!R91</f>
        <v>0.8</v>
      </c>
      <c r="F92" s="67">
        <f t="shared" si="14"/>
        <v>0</v>
      </c>
      <c r="G92" s="67">
        <f t="shared" si="15"/>
        <v>0</v>
      </c>
      <c r="H92" s="67">
        <f t="shared" si="16"/>
        <v>0</v>
      </c>
      <c r="I92" s="67">
        <f t="shared" si="17"/>
        <v>2.736155275014808E-2</v>
      </c>
      <c r="J92" s="67">
        <f t="shared" si="18"/>
        <v>1.9839364262045412E-3</v>
      </c>
      <c r="K92" s="100">
        <f t="shared" si="20"/>
        <v>1.3226242841363608E-3</v>
      </c>
      <c r="O92" s="96">
        <f>Amnt_Deposited!B87</f>
        <v>2073</v>
      </c>
      <c r="P92" s="99">
        <f>Amnt_Deposited!H87</f>
        <v>0</v>
      </c>
      <c r="Q92" s="284">
        <f>MCF!R91</f>
        <v>0.8</v>
      </c>
      <c r="R92" s="67">
        <f t="shared" si="19"/>
        <v>0</v>
      </c>
      <c r="S92" s="67">
        <f t="shared" si="21"/>
        <v>0</v>
      </c>
      <c r="T92" s="67">
        <f t="shared" si="22"/>
        <v>0</v>
      </c>
      <c r="U92" s="67">
        <f t="shared" si="23"/>
        <v>2.9985263287833512E-2</v>
      </c>
      <c r="V92" s="67">
        <f t="shared" si="24"/>
        <v>2.1741769054296339E-3</v>
      </c>
      <c r="W92" s="100">
        <f t="shared" si="25"/>
        <v>1.4494512702864226E-3</v>
      </c>
    </row>
    <row r="93" spans="2:23">
      <c r="B93" s="96">
        <f>Amnt_Deposited!B88</f>
        <v>2074</v>
      </c>
      <c r="C93" s="99">
        <f>Amnt_Deposited!H88</f>
        <v>0</v>
      </c>
      <c r="D93" s="418">
        <f>Dry_Matter_Content!H80</f>
        <v>0.73</v>
      </c>
      <c r="E93" s="284">
        <f>MCF!R92</f>
        <v>0.8</v>
      </c>
      <c r="F93" s="67">
        <f t="shared" si="14"/>
        <v>0</v>
      </c>
      <c r="G93" s="67">
        <f t="shared" si="15"/>
        <v>0</v>
      </c>
      <c r="H93" s="67">
        <f t="shared" si="16"/>
        <v>0</v>
      </c>
      <c r="I93" s="67">
        <f t="shared" si="17"/>
        <v>2.5511742687268673E-2</v>
      </c>
      <c r="J93" s="67">
        <f t="shared" si="18"/>
        <v>1.8498100628794073E-3</v>
      </c>
      <c r="K93" s="100">
        <f t="shared" si="20"/>
        <v>1.2332067085862714E-3</v>
      </c>
      <c r="O93" s="96">
        <f>Amnt_Deposited!B88</f>
        <v>2074</v>
      </c>
      <c r="P93" s="99">
        <f>Amnt_Deposited!H88</f>
        <v>0</v>
      </c>
      <c r="Q93" s="284">
        <f>MCF!R92</f>
        <v>0.8</v>
      </c>
      <c r="R93" s="67">
        <f t="shared" si="19"/>
        <v>0</v>
      </c>
      <c r="S93" s="67">
        <f t="shared" si="21"/>
        <v>0</v>
      </c>
      <c r="T93" s="67">
        <f t="shared" si="22"/>
        <v>0</v>
      </c>
      <c r="U93" s="67">
        <f t="shared" si="23"/>
        <v>2.7958074177828682E-2</v>
      </c>
      <c r="V93" s="67">
        <f t="shared" si="24"/>
        <v>2.0271891100048299E-3</v>
      </c>
      <c r="W93" s="100">
        <f t="shared" si="25"/>
        <v>1.3514594066698865E-3</v>
      </c>
    </row>
    <row r="94" spans="2:23">
      <c r="B94" s="96">
        <f>Amnt_Deposited!B89</f>
        <v>2075</v>
      </c>
      <c r="C94" s="99">
        <f>Amnt_Deposited!H89</f>
        <v>0</v>
      </c>
      <c r="D94" s="418">
        <f>Dry_Matter_Content!H81</f>
        <v>0.73</v>
      </c>
      <c r="E94" s="284">
        <f>MCF!R93</f>
        <v>0.8</v>
      </c>
      <c r="F94" s="67">
        <f t="shared" si="14"/>
        <v>0</v>
      </c>
      <c r="G94" s="67">
        <f t="shared" si="15"/>
        <v>0</v>
      </c>
      <c r="H94" s="67">
        <f t="shared" si="16"/>
        <v>0</v>
      </c>
      <c r="I94" s="67">
        <f t="shared" si="17"/>
        <v>2.3786991216640081E-2</v>
      </c>
      <c r="J94" s="67">
        <f t="shared" si="18"/>
        <v>1.724751470628593E-3</v>
      </c>
      <c r="K94" s="100">
        <f t="shared" si="20"/>
        <v>1.1498343137523953E-3</v>
      </c>
      <c r="O94" s="96">
        <f>Amnt_Deposited!B89</f>
        <v>2075</v>
      </c>
      <c r="P94" s="99">
        <f>Amnt_Deposited!H89</f>
        <v>0</v>
      </c>
      <c r="Q94" s="284">
        <f>MCF!R93</f>
        <v>0.8</v>
      </c>
      <c r="R94" s="67">
        <f t="shared" si="19"/>
        <v>0</v>
      </c>
      <c r="S94" s="67">
        <f t="shared" si="21"/>
        <v>0</v>
      </c>
      <c r="T94" s="67">
        <f t="shared" si="22"/>
        <v>0</v>
      </c>
      <c r="U94" s="67">
        <f t="shared" si="23"/>
        <v>2.6067935579879537E-2</v>
      </c>
      <c r="V94" s="67">
        <f t="shared" si="24"/>
        <v>1.8901385979491431E-3</v>
      </c>
      <c r="W94" s="100">
        <f t="shared" si="25"/>
        <v>1.260092398632762E-3</v>
      </c>
    </row>
    <row r="95" spans="2:23">
      <c r="B95" s="96">
        <f>Amnt_Deposited!B90</f>
        <v>2076</v>
      </c>
      <c r="C95" s="99">
        <f>Amnt_Deposited!H90</f>
        <v>0</v>
      </c>
      <c r="D95" s="418">
        <f>Dry_Matter_Content!H82</f>
        <v>0.73</v>
      </c>
      <c r="E95" s="284">
        <f>MCF!R94</f>
        <v>0.8</v>
      </c>
      <c r="F95" s="67">
        <f t="shared" si="14"/>
        <v>0</v>
      </c>
      <c r="G95" s="67">
        <f t="shared" si="15"/>
        <v>0</v>
      </c>
      <c r="H95" s="67">
        <f t="shared" si="16"/>
        <v>0</v>
      </c>
      <c r="I95" s="67">
        <f t="shared" si="17"/>
        <v>2.2178843604552287E-2</v>
      </c>
      <c r="J95" s="67">
        <f t="shared" si="18"/>
        <v>1.6081476120877959E-3</v>
      </c>
      <c r="K95" s="100">
        <f t="shared" si="20"/>
        <v>1.0720984080585306E-3</v>
      </c>
      <c r="O95" s="96">
        <f>Amnt_Deposited!B90</f>
        <v>2076</v>
      </c>
      <c r="P95" s="99">
        <f>Amnt_Deposited!H90</f>
        <v>0</v>
      </c>
      <c r="Q95" s="284">
        <f>MCF!R94</f>
        <v>0.8</v>
      </c>
      <c r="R95" s="67">
        <f t="shared" si="19"/>
        <v>0</v>
      </c>
      <c r="S95" s="67">
        <f t="shared" si="21"/>
        <v>0</v>
      </c>
      <c r="T95" s="67">
        <f t="shared" si="22"/>
        <v>0</v>
      </c>
      <c r="U95" s="67">
        <f t="shared" si="23"/>
        <v>2.4305582032386062E-2</v>
      </c>
      <c r="V95" s="67">
        <f t="shared" si="24"/>
        <v>1.7623535474934747E-3</v>
      </c>
      <c r="W95" s="100">
        <f t="shared" si="25"/>
        <v>1.1749023649956498E-3</v>
      </c>
    </row>
    <row r="96" spans="2:23">
      <c r="B96" s="96">
        <f>Amnt_Deposited!B91</f>
        <v>2077</v>
      </c>
      <c r="C96" s="99">
        <f>Amnt_Deposited!H91</f>
        <v>0</v>
      </c>
      <c r="D96" s="418">
        <f>Dry_Matter_Content!H83</f>
        <v>0.73</v>
      </c>
      <c r="E96" s="284">
        <f>MCF!R95</f>
        <v>0.8</v>
      </c>
      <c r="F96" s="67">
        <f t="shared" si="14"/>
        <v>0</v>
      </c>
      <c r="G96" s="67">
        <f t="shared" si="15"/>
        <v>0</v>
      </c>
      <c r="H96" s="67">
        <f t="shared" si="16"/>
        <v>0</v>
      </c>
      <c r="I96" s="67">
        <f t="shared" si="17"/>
        <v>2.0679416709545116E-2</v>
      </c>
      <c r="J96" s="67">
        <f t="shared" si="18"/>
        <v>1.4994268950071692E-3</v>
      </c>
      <c r="K96" s="100">
        <f t="shared" si="20"/>
        <v>9.996179300047793E-4</v>
      </c>
      <c r="O96" s="96">
        <f>Amnt_Deposited!B91</f>
        <v>2077</v>
      </c>
      <c r="P96" s="99">
        <f>Amnt_Deposited!H91</f>
        <v>0</v>
      </c>
      <c r="Q96" s="284">
        <f>MCF!R95</f>
        <v>0.8</v>
      </c>
      <c r="R96" s="67">
        <f t="shared" si="19"/>
        <v>0</v>
      </c>
      <c r="S96" s="67">
        <f t="shared" si="21"/>
        <v>0</v>
      </c>
      <c r="T96" s="67">
        <f t="shared" si="22"/>
        <v>0</v>
      </c>
      <c r="U96" s="67">
        <f t="shared" si="23"/>
        <v>2.2662374476213821E-2</v>
      </c>
      <c r="V96" s="67">
        <f t="shared" si="24"/>
        <v>1.6432075561722398E-3</v>
      </c>
      <c r="W96" s="100">
        <f t="shared" si="25"/>
        <v>1.0954717041148265E-3</v>
      </c>
    </row>
    <row r="97" spans="2:23">
      <c r="B97" s="96">
        <f>Amnt_Deposited!B92</f>
        <v>2078</v>
      </c>
      <c r="C97" s="99">
        <f>Amnt_Deposited!H92</f>
        <v>0</v>
      </c>
      <c r="D97" s="418">
        <f>Dry_Matter_Content!H84</f>
        <v>0.73</v>
      </c>
      <c r="E97" s="284">
        <f>MCF!R96</f>
        <v>0.8</v>
      </c>
      <c r="F97" s="67">
        <f t="shared" si="14"/>
        <v>0</v>
      </c>
      <c r="G97" s="67">
        <f t="shared" si="15"/>
        <v>0</v>
      </c>
      <c r="H97" s="67">
        <f t="shared" si="16"/>
        <v>0</v>
      </c>
      <c r="I97" s="67">
        <f t="shared" si="17"/>
        <v>1.9281360339239665E-2</v>
      </c>
      <c r="J97" s="67">
        <f t="shared" si="18"/>
        <v>1.3980563703054497E-3</v>
      </c>
      <c r="K97" s="100">
        <f t="shared" si="20"/>
        <v>9.3203758020363311E-4</v>
      </c>
      <c r="O97" s="96">
        <f>Amnt_Deposited!B92</f>
        <v>2078</v>
      </c>
      <c r="P97" s="99">
        <f>Amnt_Deposited!H92</f>
        <v>0</v>
      </c>
      <c r="Q97" s="284">
        <f>MCF!R96</f>
        <v>0.8</v>
      </c>
      <c r="R97" s="67">
        <f t="shared" si="19"/>
        <v>0</v>
      </c>
      <c r="S97" s="67">
        <f t="shared" si="21"/>
        <v>0</v>
      </c>
      <c r="T97" s="67">
        <f t="shared" si="22"/>
        <v>0</v>
      </c>
      <c r="U97" s="67">
        <f t="shared" si="23"/>
        <v>2.1130257906016067E-2</v>
      </c>
      <c r="V97" s="67">
        <f t="shared" si="24"/>
        <v>1.5321165701977528E-3</v>
      </c>
      <c r="W97" s="100">
        <f t="shared" si="25"/>
        <v>1.0214110467985018E-3</v>
      </c>
    </row>
    <row r="98" spans="2:23">
      <c r="B98" s="96">
        <f>Amnt_Deposited!B93</f>
        <v>2079</v>
      </c>
      <c r="C98" s="99">
        <f>Amnt_Deposited!H93</f>
        <v>0</v>
      </c>
      <c r="D98" s="418">
        <f>Dry_Matter_Content!H85</f>
        <v>0.73</v>
      </c>
      <c r="E98" s="284">
        <f>MCF!R97</f>
        <v>0.8</v>
      </c>
      <c r="F98" s="67">
        <f t="shared" si="14"/>
        <v>0</v>
      </c>
      <c r="G98" s="67">
        <f t="shared" si="15"/>
        <v>0</v>
      </c>
      <c r="H98" s="67">
        <f t="shared" si="16"/>
        <v>0</v>
      </c>
      <c r="I98" s="67">
        <f t="shared" si="17"/>
        <v>1.7977821219686722E-2</v>
      </c>
      <c r="J98" s="67">
        <f t="shared" si="18"/>
        <v>1.3035391195529431E-3</v>
      </c>
      <c r="K98" s="100">
        <f t="shared" si="20"/>
        <v>8.69026079701962E-4</v>
      </c>
      <c r="O98" s="96">
        <f>Amnt_Deposited!B93</f>
        <v>2079</v>
      </c>
      <c r="P98" s="99">
        <f>Amnt_Deposited!H93</f>
        <v>0</v>
      </c>
      <c r="Q98" s="284">
        <f>MCF!R97</f>
        <v>0.8</v>
      </c>
      <c r="R98" s="67">
        <f t="shared" si="19"/>
        <v>0</v>
      </c>
      <c r="S98" s="67">
        <f t="shared" si="21"/>
        <v>0</v>
      </c>
      <c r="T98" s="67">
        <f t="shared" si="22"/>
        <v>0</v>
      </c>
      <c r="U98" s="67">
        <f t="shared" si="23"/>
        <v>1.9701721884588186E-2</v>
      </c>
      <c r="V98" s="67">
        <f t="shared" si="24"/>
        <v>1.4285360214278825E-3</v>
      </c>
      <c r="W98" s="100">
        <f t="shared" si="25"/>
        <v>9.5235734761858824E-4</v>
      </c>
    </row>
    <row r="99" spans="2:23" ht="13.5" thickBot="1">
      <c r="B99" s="97">
        <f>Amnt_Deposited!B94</f>
        <v>2080</v>
      </c>
      <c r="C99" s="101">
        <f>Amnt_Deposited!H94</f>
        <v>0</v>
      </c>
      <c r="D99" s="419">
        <f>Dry_Matter_Content!H86</f>
        <v>0.73</v>
      </c>
      <c r="E99" s="285">
        <f>MCF!R98</f>
        <v>0.8</v>
      </c>
      <c r="F99" s="68">
        <f t="shared" si="14"/>
        <v>0</v>
      </c>
      <c r="G99" s="68">
        <f t="shared" si="15"/>
        <v>0</v>
      </c>
      <c r="H99" s="68">
        <f t="shared" si="16"/>
        <v>0</v>
      </c>
      <c r="I99" s="68">
        <f t="shared" si="17"/>
        <v>1.6762409400609916E-2</v>
      </c>
      <c r="J99" s="68">
        <f t="shared" si="18"/>
        <v>1.2154118190768051E-3</v>
      </c>
      <c r="K99" s="102">
        <f t="shared" si="20"/>
        <v>8.1027454605120332E-4</v>
      </c>
      <c r="O99" s="97">
        <f>Amnt_Deposited!B94</f>
        <v>2080</v>
      </c>
      <c r="P99" s="101">
        <f>Amnt_Deposited!H94</f>
        <v>0</v>
      </c>
      <c r="Q99" s="285">
        <f>MCF!R98</f>
        <v>0.8</v>
      </c>
      <c r="R99" s="68">
        <f t="shared" si="19"/>
        <v>0</v>
      </c>
      <c r="S99" s="68">
        <f>R99*$W$12</f>
        <v>0</v>
      </c>
      <c r="T99" s="68">
        <f>R99*(1-$W$12)</f>
        <v>0</v>
      </c>
      <c r="U99" s="68">
        <f>S99+U98*$W$10</f>
        <v>1.8369763726695798E-2</v>
      </c>
      <c r="V99" s="68">
        <f>U98*(1-$W$10)+T99</f>
        <v>1.3319581578923891E-3</v>
      </c>
      <c r="W99" s="102">
        <f t="shared" si="25"/>
        <v>8.8797210526159274E-4</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0.8</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0.8</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0.8</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0.8</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0.8</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0.8</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0.8</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0.8</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0.8</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0.8</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0.8</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0.8</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0.8</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0.8</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0.8</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0.8</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0.8</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0.8</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0.8</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0.8</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0.8</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0.8</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0.8</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0.8</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0.8</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0.8</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0.8</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0.8</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0.8</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0.8</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0.8</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0.8</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0.8</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0.8</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0.8</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0.8</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0.8</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0.8</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0.8</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0.8</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0.8</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0.8</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0.8</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0.8</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0.8</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0.8</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0.8</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0.8</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0.8</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0.8</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0.8</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0.8</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0.8</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0.8</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0.8</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0.8</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0.8</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0.8</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0.8</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0.8</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0.8</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0.8</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0.8</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0.8</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0.8</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0.8</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0.8</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0.8</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0.8</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0.8</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0.8</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0.8</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0.8</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0.8</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0.8</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0.8</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0.8</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0.8</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0.8</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0.8</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0.8</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0.8</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0.8</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0.8</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0.8</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0.8</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0.8</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0.8</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0.8</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0.8</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0.8</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0.8</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0.8</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0.8</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0.8</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0.8</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0.8</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0.8</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0.8</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5" activePane="bottomRight" state="frozen"/>
      <selection pane="topRight"/>
      <selection pane="bottomLeft"/>
      <selection pane="bottomRight" activeCell="F17" sqref="F17"/>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89" t="s">
        <v>342</v>
      </c>
      <c r="E2" s="790"/>
      <c r="F2" s="791"/>
    </row>
    <row r="3" spans="1:18" ht="16.5" thickBot="1">
      <c r="B3" s="12"/>
      <c r="C3" s="5" t="s">
        <v>276</v>
      </c>
      <c r="D3" s="789" t="s">
        <v>337</v>
      </c>
      <c r="E3" s="790"/>
      <c r="F3" s="791"/>
    </row>
    <row r="4" spans="1:18" ht="16.5" thickBot="1">
      <c r="B4" s="12"/>
      <c r="C4" s="5" t="s">
        <v>30</v>
      </c>
      <c r="D4" s="789" t="s">
        <v>266</v>
      </c>
      <c r="E4" s="790"/>
      <c r="F4" s="791"/>
    </row>
    <row r="5" spans="1:18" ht="16.5" thickBot="1">
      <c r="B5" s="12"/>
      <c r="C5" s="5" t="s">
        <v>117</v>
      </c>
      <c r="D5" s="792"/>
      <c r="E5" s="793"/>
      <c r="F5" s="794"/>
    </row>
    <row r="6" spans="1:18">
      <c r="B6" s="13" t="s">
        <v>201</v>
      </c>
    </row>
    <row r="7" spans="1:18">
      <c r="B7" s="20" t="s">
        <v>31</v>
      </c>
    </row>
    <row r="8" spans="1:18" ht="13.5" thickBot="1">
      <c r="B8" s="20"/>
    </row>
    <row r="9" spans="1:18" ht="12.75" customHeight="1">
      <c r="A9" s="1"/>
      <c r="C9" s="787" t="s">
        <v>18</v>
      </c>
      <c r="D9" s="788"/>
      <c r="E9" s="785" t="s">
        <v>100</v>
      </c>
      <c r="F9" s="786"/>
      <c r="H9" s="787" t="s">
        <v>18</v>
      </c>
      <c r="I9" s="788"/>
      <c r="J9" s="785" t="s">
        <v>100</v>
      </c>
      <c r="K9" s="786"/>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783" t="s">
        <v>250</v>
      </c>
      <c r="D12" s="784"/>
      <c r="E12" s="783" t="s">
        <v>250</v>
      </c>
      <c r="F12" s="784"/>
      <c r="H12" s="783" t="s">
        <v>251</v>
      </c>
      <c r="I12" s="784"/>
      <c r="J12" s="783" t="s">
        <v>251</v>
      </c>
      <c r="K12" s="784"/>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7: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9">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80">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80">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80">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1">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1">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1">
        <f>D40</f>
        <v>0.17</v>
      </c>
      <c r="F40" s="239"/>
      <c r="N40" s="409" t="s">
        <v>267</v>
      </c>
      <c r="O40" s="2">
        <f t="shared" si="5"/>
        <v>0.17</v>
      </c>
    </row>
    <row r="41" spans="2:15">
      <c r="B41" s="146" t="str">
        <f>IF(Select2=1,"Plastics","")</f>
        <v>Plastics</v>
      </c>
      <c r="C41" s="159">
        <f t="shared" ref="C41:D44" si="6">IF(Select2=1,0,"")</f>
        <v>0</v>
      </c>
      <c r="D41" s="429">
        <f t="shared" si="6"/>
        <v>0</v>
      </c>
      <c r="E41" s="581">
        <f>D41</f>
        <v>0</v>
      </c>
      <c r="F41" s="239"/>
      <c r="N41" s="146" t="s">
        <v>230</v>
      </c>
      <c r="O41" s="2">
        <f t="shared" si="5"/>
        <v>0</v>
      </c>
    </row>
    <row r="42" spans="2:15">
      <c r="B42" s="146" t="str">
        <f>IF(Select2=1,"Metal","")</f>
        <v>Metal</v>
      </c>
      <c r="C42" s="159">
        <f t="shared" si="6"/>
        <v>0</v>
      </c>
      <c r="D42" s="429">
        <f t="shared" si="6"/>
        <v>0</v>
      </c>
      <c r="E42" s="581">
        <f>D42</f>
        <v>0</v>
      </c>
      <c r="F42" s="239"/>
      <c r="N42" s="146" t="s">
        <v>231</v>
      </c>
      <c r="O42" s="2">
        <f t="shared" si="5"/>
        <v>0</v>
      </c>
    </row>
    <row r="43" spans="2:15">
      <c r="B43" s="146" t="str">
        <f>IF(Select2=1,"Glass","")</f>
        <v>Glass</v>
      </c>
      <c r="C43" s="159">
        <f t="shared" si="6"/>
        <v>0</v>
      </c>
      <c r="D43" s="429">
        <f t="shared" si="6"/>
        <v>0</v>
      </c>
      <c r="E43" s="581">
        <f>D43</f>
        <v>0</v>
      </c>
      <c r="F43" s="239"/>
      <c r="N43" s="146" t="s">
        <v>232</v>
      </c>
      <c r="O43" s="2">
        <f t="shared" si="5"/>
        <v>0</v>
      </c>
    </row>
    <row r="44" spans="2:15">
      <c r="B44" s="146" t="str">
        <f>IF(Select2=1,"Other","")</f>
        <v>Other</v>
      </c>
      <c r="C44" s="159">
        <f t="shared" si="6"/>
        <v>0</v>
      </c>
      <c r="D44" s="429">
        <f t="shared" si="6"/>
        <v>0</v>
      </c>
      <c r="E44" s="581">
        <f>D44</f>
        <v>0</v>
      </c>
      <c r="F44" s="239"/>
      <c r="N44" s="146" t="s">
        <v>233</v>
      </c>
      <c r="O44" s="2">
        <f t="shared" si="5"/>
        <v>0</v>
      </c>
    </row>
    <row r="45" spans="2:15">
      <c r="B45" s="146"/>
      <c r="C45" s="159"/>
      <c r="D45" s="70"/>
      <c r="E45" s="581"/>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1">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2">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3">
        <v>6</v>
      </c>
      <c r="F49" s="42"/>
    </row>
    <row r="50" spans="1:18" ht="13.5" thickBot="1">
      <c r="B50" s="22"/>
      <c r="C50" s="14"/>
      <c r="D50" s="23"/>
      <c r="E50" s="24"/>
      <c r="F50" s="23"/>
    </row>
    <row r="51" spans="1:18" ht="13.5" thickBot="1">
      <c r="B51" s="35" t="s">
        <v>207</v>
      </c>
      <c r="C51" s="38"/>
      <c r="D51" s="21">
        <v>0.5</v>
      </c>
      <c r="E51" s="583">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3">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4">
        <f>D58</f>
        <v>0</v>
      </c>
      <c r="F58" s="94"/>
      <c r="L58" s="18"/>
    </row>
    <row r="59" spans="1:18" ht="13.5" thickBot="1">
      <c r="B59" s="281" t="s">
        <v>196</v>
      </c>
      <c r="C59" s="278"/>
      <c r="D59" s="279">
        <v>0</v>
      </c>
      <c r="E59" s="585">
        <f>D59</f>
        <v>0</v>
      </c>
      <c r="F59" s="41"/>
    </row>
    <row r="60" spans="1:18" ht="13.5" thickBot="1">
      <c r="B60" s="138"/>
      <c r="C60" s="262"/>
      <c r="D60" s="263"/>
      <c r="E60" s="265"/>
      <c r="F60" s="264"/>
    </row>
    <row r="61" spans="1:18" s="18" customFormat="1" ht="26.25" thickBot="1">
      <c r="A61"/>
      <c r="B61" s="268" t="s">
        <v>209</v>
      </c>
      <c r="C61" s="150"/>
      <c r="D61" s="780" t="s">
        <v>250</v>
      </c>
      <c r="E61" s="781"/>
      <c r="F61" s="782"/>
      <c r="H61" s="38"/>
      <c r="I61" s="780" t="s">
        <v>251</v>
      </c>
      <c r="J61" s="781"/>
      <c r="K61" s="782"/>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3" t="s">
        <v>336</v>
      </c>
    </row>
    <row r="71" spans="2:8">
      <c r="B71" s="795" t="s">
        <v>317</v>
      </c>
      <c r="C71" s="795"/>
      <c r="D71" s="796" t="s">
        <v>318</v>
      </c>
      <c r="E71" s="796"/>
      <c r="F71" s="796"/>
      <c r="G71" s="796"/>
      <c r="H71" s="796"/>
    </row>
    <row r="72" spans="2:8">
      <c r="B72" s="795" t="s">
        <v>319</v>
      </c>
      <c r="C72" s="795"/>
      <c r="D72" s="796" t="s">
        <v>320</v>
      </c>
      <c r="E72" s="796"/>
      <c r="F72" s="796"/>
      <c r="G72" s="796"/>
      <c r="H72" s="796"/>
    </row>
    <row r="73" spans="2:8">
      <c r="B73" s="795" t="s">
        <v>321</v>
      </c>
      <c r="C73" s="795"/>
      <c r="D73" s="796" t="s">
        <v>322</v>
      </c>
      <c r="E73" s="796"/>
      <c r="F73" s="796"/>
      <c r="G73" s="796"/>
      <c r="H73" s="796"/>
    </row>
    <row r="74" spans="2:8">
      <c r="B74" s="795" t="s">
        <v>323</v>
      </c>
      <c r="C74" s="795"/>
      <c r="D74" s="796" t="s">
        <v>324</v>
      </c>
      <c r="E74" s="796"/>
      <c r="F74" s="796"/>
      <c r="G74" s="796"/>
      <c r="H74" s="796"/>
    </row>
    <row r="75" spans="2:8">
      <c r="B75" s="561"/>
      <c r="C75" s="562"/>
      <c r="D75" s="562"/>
      <c r="E75" s="562"/>
      <c r="F75" s="562"/>
      <c r="G75" s="562"/>
      <c r="H75" s="562"/>
    </row>
    <row r="76" spans="2:8">
      <c r="B76" s="564"/>
      <c r="C76" s="565" t="s">
        <v>325</v>
      </c>
      <c r="D76" s="566" t="s">
        <v>87</v>
      </c>
      <c r="E76" s="566" t="s">
        <v>88</v>
      </c>
    </row>
    <row r="77" spans="2:8">
      <c r="B77" s="801" t="s">
        <v>133</v>
      </c>
      <c r="C77" s="567" t="s">
        <v>326</v>
      </c>
      <c r="D77" s="568" t="s">
        <v>327</v>
      </c>
      <c r="E77" s="568" t="s">
        <v>9</v>
      </c>
      <c r="F77" s="488"/>
      <c r="G77" s="547"/>
      <c r="H77" s="6"/>
    </row>
    <row r="78" spans="2:8">
      <c r="B78" s="802"/>
      <c r="C78" s="569"/>
      <c r="D78" s="570"/>
      <c r="E78" s="571"/>
      <c r="F78" s="6"/>
      <c r="G78" s="488"/>
      <c r="H78" s="6"/>
    </row>
    <row r="79" spans="2:8">
      <c r="B79" s="802"/>
      <c r="C79" s="569"/>
      <c r="D79" s="570"/>
      <c r="E79" s="571"/>
      <c r="F79" s="6"/>
      <c r="G79" s="488"/>
      <c r="H79" s="6"/>
    </row>
    <row r="80" spans="2:8">
      <c r="B80" s="802"/>
      <c r="C80" s="569"/>
      <c r="D80" s="570"/>
      <c r="E80" s="571"/>
      <c r="F80" s="6"/>
      <c r="G80" s="488"/>
      <c r="H80" s="6"/>
    </row>
    <row r="81" spans="2:8">
      <c r="B81" s="802"/>
      <c r="C81" s="569"/>
      <c r="D81" s="570"/>
      <c r="E81" s="571"/>
      <c r="F81" s="6"/>
      <c r="G81" s="488"/>
      <c r="H81" s="6"/>
    </row>
    <row r="82" spans="2:8">
      <c r="B82" s="802"/>
      <c r="C82" s="569"/>
      <c r="D82" s="570" t="s">
        <v>328</v>
      </c>
      <c r="E82" s="571"/>
      <c r="F82" s="6"/>
      <c r="G82" s="488"/>
      <c r="H82" s="6"/>
    </row>
    <row r="83" spans="2:8" ht="13.5" thickBot="1">
      <c r="B83" s="803"/>
      <c r="C83" s="572"/>
      <c r="D83" s="572"/>
      <c r="E83" s="573" t="s">
        <v>329</v>
      </c>
      <c r="F83" s="6"/>
      <c r="G83" s="6"/>
      <c r="H83" s="6"/>
    </row>
    <row r="84" spans="2:8" ht="13.5" thickTop="1">
      <c r="B84" s="564"/>
      <c r="C84" s="571"/>
      <c r="D84" s="564"/>
      <c r="E84" s="574"/>
      <c r="F84" s="6"/>
      <c r="G84" s="6"/>
      <c r="H84" s="6"/>
    </row>
    <row r="85" spans="2:8">
      <c r="B85" s="797" t="s">
        <v>330</v>
      </c>
      <c r="C85" s="798"/>
      <c r="D85" s="798"/>
      <c r="E85" s="799"/>
      <c r="F85" s="6"/>
      <c r="G85" s="6"/>
      <c r="H85" s="6"/>
    </row>
    <row r="86" spans="2:8">
      <c r="B86" s="575" t="s">
        <v>6</v>
      </c>
      <c r="C86" s="576">
        <v>0.63560000000000005</v>
      </c>
      <c r="D86" s="577">
        <v>0.15</v>
      </c>
      <c r="E86" s="577">
        <f>C86*D86</f>
        <v>9.5340000000000008E-2</v>
      </c>
      <c r="F86" s="6"/>
      <c r="G86" s="6"/>
      <c r="H86" s="6"/>
    </row>
    <row r="87" spans="2:8">
      <c r="B87" s="575" t="s">
        <v>256</v>
      </c>
      <c r="C87" s="576">
        <v>0.1042</v>
      </c>
      <c r="D87" s="577">
        <v>0.4</v>
      </c>
      <c r="E87" s="577">
        <f t="shared" ref="E87:E94" si="8">C87*D87</f>
        <v>4.1680000000000002E-2</v>
      </c>
      <c r="F87" s="6"/>
      <c r="G87" s="6"/>
      <c r="H87" s="6"/>
    </row>
    <row r="88" spans="2:8">
      <c r="B88" s="575" t="s">
        <v>2</v>
      </c>
      <c r="C88" s="576">
        <v>0</v>
      </c>
      <c r="D88" s="577">
        <v>0.43</v>
      </c>
      <c r="E88" s="577">
        <f t="shared" si="8"/>
        <v>0</v>
      </c>
      <c r="F88" s="6"/>
      <c r="G88" s="6"/>
      <c r="H88" s="6"/>
    </row>
    <row r="89" spans="2:8">
      <c r="B89" s="575" t="s">
        <v>16</v>
      </c>
      <c r="C89" s="576">
        <v>0</v>
      </c>
      <c r="D89" s="577">
        <v>0.24</v>
      </c>
      <c r="E89" s="577">
        <f t="shared" si="8"/>
        <v>0</v>
      </c>
      <c r="F89" s="6"/>
      <c r="G89" s="6"/>
      <c r="H89" s="6"/>
    </row>
    <row r="90" spans="2:8">
      <c r="B90" s="575" t="s">
        <v>331</v>
      </c>
      <c r="C90" s="576">
        <v>0</v>
      </c>
      <c r="D90" s="577">
        <v>0.39</v>
      </c>
      <c r="E90" s="577">
        <f t="shared" si="8"/>
        <v>0</v>
      </c>
    </row>
    <row r="91" spans="2:8">
      <c r="B91" s="575" t="s">
        <v>332</v>
      </c>
      <c r="C91" s="576">
        <v>1.4500000000000001E-2</v>
      </c>
      <c r="D91" s="577">
        <v>0</v>
      </c>
      <c r="E91" s="577">
        <f t="shared" si="8"/>
        <v>0</v>
      </c>
    </row>
    <row r="92" spans="2:8">
      <c r="B92" s="575" t="s">
        <v>231</v>
      </c>
      <c r="C92" s="576">
        <v>9.7600000000000006E-2</v>
      </c>
      <c r="D92" s="577">
        <v>0</v>
      </c>
      <c r="E92" s="577">
        <f t="shared" si="8"/>
        <v>0</v>
      </c>
    </row>
    <row r="93" spans="2:8">
      <c r="B93" s="575" t="s">
        <v>232</v>
      </c>
      <c r="C93" s="576">
        <v>1.7000000000000001E-2</v>
      </c>
      <c r="D93" s="577">
        <v>0</v>
      </c>
      <c r="E93" s="577">
        <f t="shared" si="8"/>
        <v>0</v>
      </c>
    </row>
    <row r="94" spans="2:8">
      <c r="B94" s="575" t="s">
        <v>233</v>
      </c>
      <c r="C94" s="576">
        <f>(0.95+12.16)/100</f>
        <v>0.13109999999999999</v>
      </c>
      <c r="D94" s="577">
        <v>0</v>
      </c>
      <c r="E94" s="577">
        <f t="shared" si="8"/>
        <v>0</v>
      </c>
    </row>
    <row r="95" spans="2:8">
      <c r="B95" s="800" t="s">
        <v>333</v>
      </c>
      <c r="C95" s="800"/>
      <c r="D95" s="800"/>
      <c r="E95" s="578">
        <f>SUM(E86:E94)</f>
        <v>0.13702</v>
      </c>
    </row>
    <row r="96" spans="2:8">
      <c r="B96" s="797" t="s">
        <v>334</v>
      </c>
      <c r="C96" s="798"/>
      <c r="D96" s="798"/>
      <c r="E96" s="799"/>
    </row>
    <row r="97" spans="2:5">
      <c r="B97" s="575" t="s">
        <v>6</v>
      </c>
      <c r="C97" s="576">
        <f>79.37/100</f>
        <v>0.79370000000000007</v>
      </c>
      <c r="D97" s="577">
        <v>0.15</v>
      </c>
      <c r="E97" s="577">
        <f>C97*D97</f>
        <v>0.11905500000000001</v>
      </c>
    </row>
    <row r="98" spans="2:5">
      <c r="B98" s="575" t="s">
        <v>256</v>
      </c>
      <c r="C98" s="576">
        <f>8.57/100</f>
        <v>8.5699999999999998E-2</v>
      </c>
      <c r="D98" s="577">
        <v>0.4</v>
      </c>
      <c r="E98" s="577">
        <f t="shared" ref="E98:E105" si="9">C98*D98</f>
        <v>3.4279999999999998E-2</v>
      </c>
    </row>
    <row r="99" spans="2:5">
      <c r="B99" s="575" t="s">
        <v>2</v>
      </c>
      <c r="C99" s="576">
        <f>0.75/100</f>
        <v>7.4999999999999997E-3</v>
      </c>
      <c r="D99" s="577">
        <v>0.43</v>
      </c>
      <c r="E99" s="577">
        <f t="shared" si="9"/>
        <v>3.225E-3</v>
      </c>
    </row>
    <row r="100" spans="2:5">
      <c r="B100" s="575" t="s">
        <v>16</v>
      </c>
      <c r="C100" s="576">
        <f>0.79/100</f>
        <v>7.9000000000000008E-3</v>
      </c>
      <c r="D100" s="577">
        <v>0.24</v>
      </c>
      <c r="E100" s="577">
        <f t="shared" si="9"/>
        <v>1.8960000000000001E-3</v>
      </c>
    </row>
    <row r="101" spans="2:5">
      <c r="B101" s="575" t="s">
        <v>331</v>
      </c>
      <c r="C101" s="576">
        <f>0.35/100</f>
        <v>3.4999999999999996E-3</v>
      </c>
      <c r="D101" s="577">
        <v>0.39</v>
      </c>
      <c r="E101" s="577">
        <f t="shared" si="9"/>
        <v>1.3649999999999999E-3</v>
      </c>
    </row>
    <row r="102" spans="2:5">
      <c r="B102" s="575" t="s">
        <v>332</v>
      </c>
      <c r="C102" s="576">
        <f>6.51/100</f>
        <v>6.5099999999999991E-2</v>
      </c>
      <c r="D102" s="577">
        <v>0</v>
      </c>
      <c r="E102" s="577">
        <f t="shared" si="9"/>
        <v>0</v>
      </c>
    </row>
    <row r="103" spans="2:5">
      <c r="B103" s="575" t="s">
        <v>231</v>
      </c>
      <c r="C103" s="576">
        <f>1.45/100</f>
        <v>1.4499999999999999E-2</v>
      </c>
      <c r="D103" s="577">
        <v>0</v>
      </c>
      <c r="E103" s="577">
        <f t="shared" si="9"/>
        <v>0</v>
      </c>
    </row>
    <row r="104" spans="2:5">
      <c r="B104" s="575" t="s">
        <v>232</v>
      </c>
      <c r="C104" s="576">
        <f>1.54/100</f>
        <v>1.54E-2</v>
      </c>
      <c r="D104" s="577">
        <v>0</v>
      </c>
      <c r="E104" s="577">
        <f t="shared" si="9"/>
        <v>0</v>
      </c>
    </row>
    <row r="105" spans="2:5">
      <c r="B105" s="575" t="s">
        <v>233</v>
      </c>
      <c r="C105" s="576">
        <f>0.67/100</f>
        <v>6.7000000000000002E-3</v>
      </c>
      <c r="D105" s="577">
        <v>0</v>
      </c>
      <c r="E105" s="577">
        <f t="shared" si="9"/>
        <v>0</v>
      </c>
    </row>
    <row r="106" spans="2:5">
      <c r="B106" s="800" t="s">
        <v>333</v>
      </c>
      <c r="C106" s="800"/>
      <c r="D106" s="800"/>
      <c r="E106" s="578">
        <f>SUM(E97:E105)</f>
        <v>0.15982100000000002</v>
      </c>
    </row>
    <row r="107" spans="2:5">
      <c r="B107" s="797" t="s">
        <v>335</v>
      </c>
      <c r="C107" s="798"/>
      <c r="D107" s="798"/>
      <c r="E107" s="799"/>
    </row>
    <row r="108" spans="2:5">
      <c r="B108" s="575" t="s">
        <v>6</v>
      </c>
      <c r="C108" s="576">
        <f>(59.47+6.92)/100</f>
        <v>0.66390000000000005</v>
      </c>
      <c r="D108" s="577">
        <v>0.15</v>
      </c>
      <c r="E108" s="577">
        <f>C108*D108</f>
        <v>9.9585000000000007E-2</v>
      </c>
    </row>
    <row r="109" spans="2:5">
      <c r="B109" s="575" t="s">
        <v>256</v>
      </c>
      <c r="C109" s="576">
        <f>12.85/100</f>
        <v>0.1285</v>
      </c>
      <c r="D109" s="577">
        <v>0.4</v>
      </c>
      <c r="E109" s="577">
        <f t="shared" ref="E109:E116" si="10">C109*D109</f>
        <v>5.1400000000000001E-2</v>
      </c>
    </row>
    <row r="110" spans="2:5">
      <c r="B110" s="575" t="s">
        <v>2</v>
      </c>
      <c r="C110" s="576">
        <v>0</v>
      </c>
      <c r="D110" s="577">
        <v>0.43</v>
      </c>
      <c r="E110" s="577">
        <f t="shared" si="10"/>
        <v>0</v>
      </c>
    </row>
    <row r="111" spans="2:5">
      <c r="B111" s="575" t="s">
        <v>16</v>
      </c>
      <c r="C111" s="576">
        <f>0.81/100</f>
        <v>8.1000000000000013E-3</v>
      </c>
      <c r="D111" s="577">
        <v>0.24</v>
      </c>
      <c r="E111" s="577">
        <f t="shared" si="10"/>
        <v>1.9440000000000002E-3</v>
      </c>
    </row>
    <row r="112" spans="2:5">
      <c r="B112" s="575" t="s">
        <v>331</v>
      </c>
      <c r="C112" s="576">
        <v>0</v>
      </c>
      <c r="D112" s="577">
        <v>0.39</v>
      </c>
      <c r="E112" s="577">
        <f t="shared" si="10"/>
        <v>0</v>
      </c>
    </row>
    <row r="113" spans="2:5">
      <c r="B113" s="575" t="s">
        <v>332</v>
      </c>
      <c r="C113" s="576">
        <f>10.71/100</f>
        <v>0.10710000000000001</v>
      </c>
      <c r="D113" s="577">
        <v>0</v>
      </c>
      <c r="E113" s="577">
        <f t="shared" si="10"/>
        <v>0</v>
      </c>
    </row>
    <row r="114" spans="2:5">
      <c r="B114" s="575" t="s">
        <v>231</v>
      </c>
      <c r="C114" s="576">
        <f>1.77/100</f>
        <v>1.77E-2</v>
      </c>
      <c r="D114" s="577">
        <v>0</v>
      </c>
      <c r="E114" s="577">
        <f t="shared" si="10"/>
        <v>0</v>
      </c>
    </row>
    <row r="115" spans="2:5">
      <c r="B115" s="575" t="s">
        <v>232</v>
      </c>
      <c r="C115" s="576">
        <f>1.33/100</f>
        <v>1.3300000000000001E-2</v>
      </c>
      <c r="D115" s="577">
        <v>0</v>
      </c>
      <c r="E115" s="577">
        <f t="shared" si="10"/>
        <v>0</v>
      </c>
    </row>
    <row r="116" spans="2:5">
      <c r="B116" s="575" t="s">
        <v>233</v>
      </c>
      <c r="C116" s="576">
        <f>6.21/100</f>
        <v>6.2100000000000002E-2</v>
      </c>
      <c r="D116" s="577">
        <v>0</v>
      </c>
      <c r="E116" s="577">
        <f t="shared" si="10"/>
        <v>0</v>
      </c>
    </row>
    <row r="117" spans="2:5">
      <c r="B117" s="800" t="s">
        <v>333</v>
      </c>
      <c r="C117" s="800"/>
      <c r="D117" s="800"/>
      <c r="E117" s="57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309</v>
      </c>
      <c r="C2" s="224"/>
      <c r="D2" s="224"/>
      <c r="E2" s="225"/>
      <c r="F2" s="226"/>
      <c r="G2" s="226"/>
      <c r="H2" s="226"/>
      <c r="I2" s="226"/>
      <c r="J2" s="226"/>
      <c r="K2" s="226"/>
    </row>
    <row r="3" spans="1:23" ht="15">
      <c r="B3" s="243" t="str">
        <f>IF(Select2=1,"This sheet applies only to the bulk waste option and can be deleted when the waste composition option has been chosen","")</f>
        <v>This sheet applies only to the bulk waste option and can be deleted when the waste composition option has been chosen</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Parameters!O26</f>
        <v>0</v>
      </c>
      <c r="O6" s="230"/>
      <c r="P6" s="231"/>
      <c r="Q6" s="222"/>
      <c r="R6" s="108" t="s">
        <v>9</v>
      </c>
      <c r="S6" s="109"/>
      <c r="T6" s="109"/>
      <c r="U6" s="113"/>
      <c r="V6" s="120" t="s">
        <v>9</v>
      </c>
      <c r="W6" s="261">
        <f>Parameters!R26</f>
        <v>0</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Parameters!O45</f>
        <v>0</v>
      </c>
      <c r="O8" s="47"/>
      <c r="P8" s="47"/>
      <c r="Q8" s="222"/>
      <c r="R8" s="108" t="s">
        <v>192</v>
      </c>
      <c r="S8" s="109"/>
      <c r="T8" s="109"/>
      <c r="U8" s="113"/>
      <c r="V8" s="120" t="s">
        <v>188</v>
      </c>
      <c r="W8" s="114">
        <f>Parameters!O45</f>
        <v>0</v>
      </c>
    </row>
    <row r="9" spans="1:23" ht="15.75">
      <c r="F9" s="247" t="s">
        <v>190</v>
      </c>
      <c r="G9" s="248"/>
      <c r="H9" s="248"/>
      <c r="I9" s="249"/>
      <c r="J9" s="250" t="s">
        <v>189</v>
      </c>
      <c r="K9" s="256" t="e">
        <f>LN(2)/$K$8</f>
        <v>#DIV/0!</v>
      </c>
      <c r="O9" s="47"/>
      <c r="P9" s="47"/>
      <c r="Q9" s="222"/>
      <c r="R9" s="247" t="s">
        <v>190</v>
      </c>
      <c r="S9" s="248"/>
      <c r="T9" s="248"/>
      <c r="U9" s="249"/>
      <c r="V9" s="250" t="s">
        <v>189</v>
      </c>
      <c r="W9" s="256" t="e">
        <f>LN(2)/$W$8</f>
        <v>#DIV/0!</v>
      </c>
    </row>
    <row r="10" spans="1:23">
      <c r="F10" s="110" t="s">
        <v>84</v>
      </c>
      <c r="G10" s="111"/>
      <c r="H10" s="111"/>
      <c r="I10" s="112"/>
      <c r="J10" s="121" t="s">
        <v>148</v>
      </c>
      <c r="K10" s="49">
        <f>EXP(-$K$8)</f>
        <v>1</v>
      </c>
      <c r="O10" s="47"/>
      <c r="P10" s="47"/>
      <c r="Q10" s="222"/>
      <c r="R10" s="110" t="s">
        <v>84</v>
      </c>
      <c r="S10" s="111"/>
      <c r="T10" s="111"/>
      <c r="U10" s="112"/>
      <c r="V10" s="121" t="s">
        <v>148</v>
      </c>
      <c r="W10" s="49">
        <f>EXP(-$W$8)</f>
        <v>1</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Amnt_Deposited!O14</f>
        <v>9.0937228799999996</v>
      </c>
      <c r="D19" s="416">
        <f>Dry_Matter_Content!O6</f>
        <v>0</v>
      </c>
      <c r="E19" s="283">
        <f>MCF!R18</f>
        <v>0.8</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Amnt_Deposited!O14</f>
        <v>9.0937228799999996</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Amnt_Deposited!O15</f>
        <v>9.3589770120000004</v>
      </c>
      <c r="D20" s="418">
        <f>Dry_Matter_Content!O7</f>
        <v>0</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Amnt_Deposited!O15</f>
        <v>9.3589770120000004</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Amnt_Deposited!O16</f>
        <v>9.7755055199999994</v>
      </c>
      <c r="D21" s="418">
        <f>Dry_Matter_Content!O8</f>
        <v>0</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Amnt_Deposited!O16</f>
        <v>9.7755055199999994</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Amnt_Deposited!O17</f>
        <v>10.081814555999999</v>
      </c>
      <c r="D22" s="418">
        <f>Dry_Matter_Content!O9</f>
        <v>0</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Amnt_Deposited!O17</f>
        <v>10.081814555999999</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Amnt_Deposited!O18</f>
        <v>10.375979724000002</v>
      </c>
      <c r="D23" s="418">
        <f>Dry_Matter_Content!O10</f>
        <v>0</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Amnt_Deposited!O18</f>
        <v>10.375979724000002</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Amnt_Deposited!O19</f>
        <v>10.901741399999999</v>
      </c>
      <c r="D24" s="418">
        <f>Dry_Matter_Content!O11</f>
        <v>0</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Amnt_Deposited!O19</f>
        <v>10.901741399999999</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Amnt_Deposited!O20</f>
        <v>11.204351796000001</v>
      </c>
      <c r="D25" s="418">
        <f>Dry_Matter_Content!O12</f>
        <v>0</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Amnt_Deposited!O20</f>
        <v>11.204351796000001</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Amnt_Deposited!O21</f>
        <v>11.510537544</v>
      </c>
      <c r="D26" s="418">
        <f>Dry_Matter_Content!O13</f>
        <v>0</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Amnt_Deposited!O21</f>
        <v>11.510537544</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Amnt_Deposited!O22</f>
        <v>11.818880832</v>
      </c>
      <c r="D27" s="418">
        <f>Dry_Matter_Content!O14</f>
        <v>0</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Amnt_Deposited!O22</f>
        <v>11.818880832</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Amnt_Deposited!O23</f>
        <v>12.127717272</v>
      </c>
      <c r="D28" s="418">
        <f>Dry_Matter_Content!O15</f>
        <v>0</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Amnt_Deposited!O23</f>
        <v>12.127717272</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Amnt_Deposited!O24</f>
        <v>15.758487228</v>
      </c>
      <c r="D29" s="418">
        <f>Dry_Matter_Content!O16</f>
        <v>0</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Amnt_Deposited!O24</f>
        <v>15.758487228</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Amnt_Deposited!O25</f>
        <v>15.095775</v>
      </c>
      <c r="D30" s="418">
        <f>Dry_Matter_Content!O17</f>
        <v>0</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Amnt_Deposited!O25</f>
        <v>15.095775</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Amnt_Deposited!O26</f>
        <v>15.780527760000002</v>
      </c>
      <c r="D31" s="418">
        <f>Dry_Matter_Content!O18</f>
        <v>0</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Amnt_Deposited!O26</f>
        <v>15.780527760000002</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Amnt_Deposited!O27</f>
        <v>16.487864640000002</v>
      </c>
      <c r="D32" s="418">
        <f>Dry_Matter_Content!O19</f>
        <v>0</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Amnt_Deposited!O27</f>
        <v>16.487864640000002</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Amnt_Deposited!O28</f>
        <v>17.202822960000002</v>
      </c>
      <c r="D33" s="418">
        <f>Dry_Matter_Content!O20</f>
        <v>0</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Amnt_Deposited!O28</f>
        <v>17.202822960000002</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Amnt_Deposited!O29</f>
        <v>17.939244599999999</v>
      </c>
      <c r="D34" s="418">
        <f>Dry_Matter_Content!O21</f>
        <v>0</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Amnt_Deposited!O29</f>
        <v>17.939244599999999</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Amnt_Deposited!O30</f>
        <v>18.694439639999999</v>
      </c>
      <c r="D35" s="418">
        <f>Dry_Matter_Content!O22</f>
        <v>0</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Amnt_Deposited!O30</f>
        <v>18.694439639999999</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Amnt_Deposited!O31</f>
        <v>18.333486067248</v>
      </c>
      <c r="D36" s="418">
        <f>Dry_Matter_Content!O23</f>
        <v>0</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Amnt_Deposited!O31</f>
        <v>18.333486067248</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Amnt_Deposited!O32</f>
        <v>18.564541877349605</v>
      </c>
      <c r="D37" s="418">
        <f>Dry_Matter_Content!O24</f>
        <v>0</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Amnt_Deposited!O32</f>
        <v>18.564541877349605</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Amnt_Deposited!O33</f>
        <v>18.774214611042439</v>
      </c>
      <c r="D38" s="418">
        <f>Dry_Matter_Content!O25</f>
        <v>0</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Amnt_Deposited!O33</f>
        <v>18.774214611042439</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Amnt_Deposited!O34</f>
        <v>18.963391223510492</v>
      </c>
      <c r="D39" s="418">
        <f>Dry_Matter_Content!O26</f>
        <v>0</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Amnt_Deposited!O34</f>
        <v>18.963391223510492</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Amnt_Deposited!O35</f>
        <v>19.132928563100783</v>
      </c>
      <c r="D40" s="418">
        <f>Dry_Matter_Content!O27</f>
        <v>0</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Amnt_Deposited!O35</f>
        <v>19.132928563100783</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Amnt_Deposited!O36</f>
        <v>19.283654302001935</v>
      </c>
      <c r="D41" s="418">
        <f>Dry_Matter_Content!O28</f>
        <v>0</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Amnt_Deposited!O36</f>
        <v>19.283654302001935</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Amnt_Deposited!O37</f>
        <v>19.416367839676106</v>
      </c>
      <c r="D42" s="418">
        <f>Dry_Matter_Content!O29</f>
        <v>0</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Amnt_Deposited!O37</f>
        <v>19.416367839676106</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Amnt_Deposited!O38</f>
        <v>19.531841179814158</v>
      </c>
      <c r="D43" s="418">
        <f>Dry_Matter_Content!O30</f>
        <v>0</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Amnt_Deposited!O38</f>
        <v>19.531841179814158</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Amnt_Deposited!O39</f>
        <v>19.63081978156254</v>
      </c>
      <c r="D44" s="418">
        <f>Dry_Matter_Content!O31</f>
        <v>0</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Amnt_Deposited!O39</f>
        <v>19.63081978156254</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Amnt_Deposited!O40</f>
        <v>19.714023385749798</v>
      </c>
      <c r="D45" s="418">
        <f>Dry_Matter_Content!O32</f>
        <v>0</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Amnt_Deposited!O40</f>
        <v>19.714023385749798</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Amnt_Deposited!O41</f>
        <v>19.782146816820678</v>
      </c>
      <c r="D46" s="418">
        <f>Dry_Matter_Content!O33</f>
        <v>0</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Amnt_Deposited!O41</f>
        <v>19.782146816820678</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Amnt_Deposited!O42</f>
        <v>19.835860761165957</v>
      </c>
      <c r="D47" s="418">
        <f>Dry_Matter_Content!O34</f>
        <v>0</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Amnt_Deposited!O42</f>
        <v>19.835860761165957</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Amnt_Deposited!O43</f>
        <v>19.875812522517482</v>
      </c>
      <c r="D48" s="418">
        <f>Dry_Matter_Content!O35</f>
        <v>0</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Amnt_Deposited!O43</f>
        <v>19.875812522517482</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Amnt_Deposited!O44</f>
        <v>19.903480000000002</v>
      </c>
      <c r="D49" s="418">
        <f>Dry_Matter_Content!O36</f>
        <v>0</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Amnt_Deposited!O44</f>
        <v>19.903480000000002</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Amnt_Deposited!O45</f>
        <v>0</v>
      </c>
      <c r="D50" s="418">
        <f>Dry_Matter_Content!O37</f>
        <v>0</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Amnt_Deposited!O45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Amnt_Deposited!O46</f>
        <v>0</v>
      </c>
      <c r="D51" s="418">
        <f>Dry_Matter_Content!O38</f>
        <v>0</v>
      </c>
      <c r="E51" s="284">
        <f>MCF!R50</f>
        <v>0.8</v>
      </c>
      <c r="F51" s="67">
        <f t="shared" si="0"/>
        <v>0</v>
      </c>
      <c r="G51" s="67">
        <f t="shared" si="1"/>
        <v>0</v>
      </c>
      <c r="H51" s="67">
        <f t="shared" si="2"/>
        <v>0</v>
      </c>
      <c r="I51" s="67">
        <f t="shared" si="3"/>
        <v>0</v>
      </c>
      <c r="J51" s="67">
        <f t="shared" si="4"/>
        <v>0</v>
      </c>
      <c r="K51" s="100">
        <f t="shared" si="6"/>
        <v>0</v>
      </c>
      <c r="O51" s="96">
        <f>Amnt_Deposited!B46</f>
        <v>2032</v>
      </c>
      <c r="P51" s="99">
        <f>Amnt_Deposited!O46</f>
        <v>0</v>
      </c>
      <c r="Q51" s="284">
        <f>MCF!R50</f>
        <v>0.8</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Amnt_Deposited!O47</f>
        <v>0</v>
      </c>
      <c r="D52" s="418">
        <f>Dry_Matter_Content!O39</f>
        <v>0</v>
      </c>
      <c r="E52" s="284">
        <f>MCF!R51</f>
        <v>0.8</v>
      </c>
      <c r="F52" s="67">
        <f t="shared" si="0"/>
        <v>0</v>
      </c>
      <c r="G52" s="67">
        <f t="shared" si="1"/>
        <v>0</v>
      </c>
      <c r="H52" s="67">
        <f t="shared" si="2"/>
        <v>0</v>
      </c>
      <c r="I52" s="67">
        <f t="shared" si="3"/>
        <v>0</v>
      </c>
      <c r="J52" s="67">
        <f t="shared" si="4"/>
        <v>0</v>
      </c>
      <c r="K52" s="100">
        <f t="shared" si="6"/>
        <v>0</v>
      </c>
      <c r="O52" s="96">
        <f>Amnt_Deposited!B47</f>
        <v>2033</v>
      </c>
      <c r="P52" s="99">
        <f>Amnt_Deposited!O47</f>
        <v>0</v>
      </c>
      <c r="Q52" s="284">
        <f>MCF!R51</f>
        <v>0.8</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Amnt_Deposited!O48</f>
        <v>0</v>
      </c>
      <c r="D53" s="418">
        <f>Dry_Matter_Content!O40</f>
        <v>0</v>
      </c>
      <c r="E53" s="284">
        <f>MCF!R52</f>
        <v>0.8</v>
      </c>
      <c r="F53" s="67">
        <f t="shared" si="0"/>
        <v>0</v>
      </c>
      <c r="G53" s="67">
        <f t="shared" si="1"/>
        <v>0</v>
      </c>
      <c r="H53" s="67">
        <f t="shared" si="2"/>
        <v>0</v>
      </c>
      <c r="I53" s="67">
        <f t="shared" si="3"/>
        <v>0</v>
      </c>
      <c r="J53" s="67">
        <f t="shared" si="4"/>
        <v>0</v>
      </c>
      <c r="K53" s="100">
        <f t="shared" si="6"/>
        <v>0</v>
      </c>
      <c r="O53" s="96">
        <f>Amnt_Deposited!B48</f>
        <v>2034</v>
      </c>
      <c r="P53" s="99">
        <f>Amnt_Deposited!O48</f>
        <v>0</v>
      </c>
      <c r="Q53" s="284">
        <f>MCF!R52</f>
        <v>0.8</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Amnt_Deposited!O49</f>
        <v>0</v>
      </c>
      <c r="D54" s="418">
        <f>Dry_Matter_Content!O41</f>
        <v>0</v>
      </c>
      <c r="E54" s="284">
        <f>MCF!R53</f>
        <v>0.8</v>
      </c>
      <c r="F54" s="67">
        <f t="shared" si="0"/>
        <v>0</v>
      </c>
      <c r="G54" s="67">
        <f t="shared" si="1"/>
        <v>0</v>
      </c>
      <c r="H54" s="67">
        <f t="shared" si="2"/>
        <v>0</v>
      </c>
      <c r="I54" s="67">
        <f t="shared" si="3"/>
        <v>0</v>
      </c>
      <c r="J54" s="67">
        <f t="shared" si="4"/>
        <v>0</v>
      </c>
      <c r="K54" s="100">
        <f t="shared" si="6"/>
        <v>0</v>
      </c>
      <c r="O54" s="96">
        <f>Amnt_Deposited!B49</f>
        <v>2035</v>
      </c>
      <c r="P54" s="99">
        <f>Amnt_Deposited!O49</f>
        <v>0</v>
      </c>
      <c r="Q54" s="284">
        <f>MCF!R53</f>
        <v>0.8</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Amnt_Deposited!O50</f>
        <v>0</v>
      </c>
      <c r="D55" s="418">
        <f>Dry_Matter_Content!O42</f>
        <v>0</v>
      </c>
      <c r="E55" s="284">
        <f>MCF!R54</f>
        <v>0.8</v>
      </c>
      <c r="F55" s="67">
        <f t="shared" si="0"/>
        <v>0</v>
      </c>
      <c r="G55" s="67">
        <f t="shared" si="1"/>
        <v>0</v>
      </c>
      <c r="H55" s="67">
        <f t="shared" si="2"/>
        <v>0</v>
      </c>
      <c r="I55" s="67">
        <f t="shared" si="3"/>
        <v>0</v>
      </c>
      <c r="J55" s="67">
        <f t="shared" si="4"/>
        <v>0</v>
      </c>
      <c r="K55" s="100">
        <f t="shared" si="6"/>
        <v>0</v>
      </c>
      <c r="O55" s="96">
        <f>Amnt_Deposited!B50</f>
        <v>2036</v>
      </c>
      <c r="P55" s="99">
        <f>Amnt_Deposited!O50</f>
        <v>0</v>
      </c>
      <c r="Q55" s="284">
        <f>MCF!R54</f>
        <v>0.8</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Amnt_Deposited!O51</f>
        <v>0</v>
      </c>
      <c r="D56" s="418">
        <f>Dry_Matter_Content!O43</f>
        <v>0</v>
      </c>
      <c r="E56" s="284">
        <f>MCF!R55</f>
        <v>0.8</v>
      </c>
      <c r="F56" s="67">
        <f t="shared" si="0"/>
        <v>0</v>
      </c>
      <c r="G56" s="67">
        <f t="shared" si="1"/>
        <v>0</v>
      </c>
      <c r="H56" s="67">
        <f t="shared" si="2"/>
        <v>0</v>
      </c>
      <c r="I56" s="67">
        <f t="shared" si="3"/>
        <v>0</v>
      </c>
      <c r="J56" s="67">
        <f t="shared" si="4"/>
        <v>0</v>
      </c>
      <c r="K56" s="100">
        <f t="shared" si="6"/>
        <v>0</v>
      </c>
      <c r="O56" s="96">
        <f>Amnt_Deposited!B51</f>
        <v>2037</v>
      </c>
      <c r="P56" s="99">
        <f>Amnt_Deposited!O51</f>
        <v>0</v>
      </c>
      <c r="Q56" s="284">
        <f>MCF!R55</f>
        <v>0.8</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Amnt_Deposited!O52</f>
        <v>0</v>
      </c>
      <c r="D57" s="418">
        <f>Dry_Matter_Content!O44</f>
        <v>0</v>
      </c>
      <c r="E57" s="284">
        <f>MCF!R56</f>
        <v>0.8</v>
      </c>
      <c r="F57" s="67">
        <f t="shared" si="0"/>
        <v>0</v>
      </c>
      <c r="G57" s="67">
        <f t="shared" si="1"/>
        <v>0</v>
      </c>
      <c r="H57" s="67">
        <f t="shared" si="2"/>
        <v>0</v>
      </c>
      <c r="I57" s="67">
        <f t="shared" si="3"/>
        <v>0</v>
      </c>
      <c r="J57" s="67">
        <f t="shared" si="4"/>
        <v>0</v>
      </c>
      <c r="K57" s="100">
        <f t="shared" si="6"/>
        <v>0</v>
      </c>
      <c r="O57" s="96">
        <f>Amnt_Deposited!B52</f>
        <v>2038</v>
      </c>
      <c r="P57" s="99">
        <f>Amnt_Deposited!O52</f>
        <v>0</v>
      </c>
      <c r="Q57" s="284">
        <f>MCF!R56</f>
        <v>0.8</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Amnt_Deposited!O53</f>
        <v>0</v>
      </c>
      <c r="D58" s="418">
        <f>Dry_Matter_Content!O45</f>
        <v>0</v>
      </c>
      <c r="E58" s="284">
        <f>MCF!R57</f>
        <v>0.8</v>
      </c>
      <c r="F58" s="67">
        <f t="shared" si="0"/>
        <v>0</v>
      </c>
      <c r="G58" s="67">
        <f t="shared" si="1"/>
        <v>0</v>
      </c>
      <c r="H58" s="67">
        <f t="shared" si="2"/>
        <v>0</v>
      </c>
      <c r="I58" s="67">
        <f t="shared" si="3"/>
        <v>0</v>
      </c>
      <c r="J58" s="67">
        <f t="shared" si="4"/>
        <v>0</v>
      </c>
      <c r="K58" s="100">
        <f t="shared" si="6"/>
        <v>0</v>
      </c>
      <c r="O58" s="96">
        <f>Amnt_Deposited!B53</f>
        <v>2039</v>
      </c>
      <c r="P58" s="99">
        <f>Amnt_Deposited!O53</f>
        <v>0</v>
      </c>
      <c r="Q58" s="284">
        <f>MCF!R57</f>
        <v>0.8</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Amnt_Deposited!O54</f>
        <v>0</v>
      </c>
      <c r="D59" s="418">
        <f>Dry_Matter_Content!O46</f>
        <v>0</v>
      </c>
      <c r="E59" s="284">
        <f>MCF!R58</f>
        <v>0.8</v>
      </c>
      <c r="F59" s="67">
        <f t="shared" si="0"/>
        <v>0</v>
      </c>
      <c r="G59" s="67">
        <f t="shared" si="1"/>
        <v>0</v>
      </c>
      <c r="H59" s="67">
        <f t="shared" si="2"/>
        <v>0</v>
      </c>
      <c r="I59" s="67">
        <f t="shared" si="3"/>
        <v>0</v>
      </c>
      <c r="J59" s="67">
        <f t="shared" si="4"/>
        <v>0</v>
      </c>
      <c r="K59" s="100">
        <f t="shared" si="6"/>
        <v>0</v>
      </c>
      <c r="O59" s="96">
        <f>Amnt_Deposited!B54</f>
        <v>2040</v>
      </c>
      <c r="P59" s="99">
        <f>Amnt_Deposited!O54</f>
        <v>0</v>
      </c>
      <c r="Q59" s="284">
        <f>MCF!R58</f>
        <v>0.8</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Amnt_Deposited!O55</f>
        <v>0</v>
      </c>
      <c r="D60" s="418">
        <f>Dry_Matter_Content!O47</f>
        <v>0</v>
      </c>
      <c r="E60" s="284">
        <f>MCF!R59</f>
        <v>0.8</v>
      </c>
      <c r="F60" s="67">
        <f t="shared" si="0"/>
        <v>0</v>
      </c>
      <c r="G60" s="67">
        <f t="shared" si="1"/>
        <v>0</v>
      </c>
      <c r="H60" s="67">
        <f t="shared" si="2"/>
        <v>0</v>
      </c>
      <c r="I60" s="67">
        <f t="shared" si="3"/>
        <v>0</v>
      </c>
      <c r="J60" s="67">
        <f t="shared" si="4"/>
        <v>0</v>
      </c>
      <c r="K60" s="100">
        <f t="shared" si="6"/>
        <v>0</v>
      </c>
      <c r="O60" s="96">
        <f>Amnt_Deposited!B55</f>
        <v>2041</v>
      </c>
      <c r="P60" s="99">
        <f>Amnt_Deposited!O55</f>
        <v>0</v>
      </c>
      <c r="Q60" s="284">
        <f>MCF!R59</f>
        <v>0.8</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Amnt_Deposited!O56</f>
        <v>0</v>
      </c>
      <c r="D61" s="418">
        <f>Dry_Matter_Content!O48</f>
        <v>0</v>
      </c>
      <c r="E61" s="284">
        <f>MCF!R60</f>
        <v>0.8</v>
      </c>
      <c r="F61" s="67">
        <f t="shared" si="0"/>
        <v>0</v>
      </c>
      <c r="G61" s="67">
        <f t="shared" si="1"/>
        <v>0</v>
      </c>
      <c r="H61" s="67">
        <f t="shared" si="2"/>
        <v>0</v>
      </c>
      <c r="I61" s="67">
        <f t="shared" si="3"/>
        <v>0</v>
      </c>
      <c r="J61" s="67">
        <f t="shared" si="4"/>
        <v>0</v>
      </c>
      <c r="K61" s="100">
        <f t="shared" si="6"/>
        <v>0</v>
      </c>
      <c r="O61" s="96">
        <f>Amnt_Deposited!B56</f>
        <v>2042</v>
      </c>
      <c r="P61" s="99">
        <f>Amnt_Deposited!O56</f>
        <v>0</v>
      </c>
      <c r="Q61" s="284">
        <f>MCF!R60</f>
        <v>0.8</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Amnt_Deposited!O57</f>
        <v>0</v>
      </c>
      <c r="D62" s="418">
        <f>Dry_Matter_Content!O49</f>
        <v>0</v>
      </c>
      <c r="E62" s="284">
        <f>MCF!R61</f>
        <v>0.8</v>
      </c>
      <c r="F62" s="67">
        <f t="shared" si="0"/>
        <v>0</v>
      </c>
      <c r="G62" s="67">
        <f t="shared" si="1"/>
        <v>0</v>
      </c>
      <c r="H62" s="67">
        <f t="shared" si="2"/>
        <v>0</v>
      </c>
      <c r="I62" s="67">
        <f t="shared" si="3"/>
        <v>0</v>
      </c>
      <c r="J62" s="67">
        <f t="shared" si="4"/>
        <v>0</v>
      </c>
      <c r="K62" s="100">
        <f t="shared" si="6"/>
        <v>0</v>
      </c>
      <c r="O62" s="96">
        <f>Amnt_Deposited!B57</f>
        <v>2043</v>
      </c>
      <c r="P62" s="99">
        <f>Amnt_Deposited!O57</f>
        <v>0</v>
      </c>
      <c r="Q62" s="284">
        <f>MCF!R61</f>
        <v>0.8</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Amnt_Deposited!O58</f>
        <v>0</v>
      </c>
      <c r="D63" s="418">
        <f>Dry_Matter_Content!O50</f>
        <v>0</v>
      </c>
      <c r="E63" s="284">
        <f>MCF!R62</f>
        <v>0.8</v>
      </c>
      <c r="F63" s="67">
        <f t="shared" si="0"/>
        <v>0</v>
      </c>
      <c r="G63" s="67">
        <f t="shared" si="1"/>
        <v>0</v>
      </c>
      <c r="H63" s="67">
        <f t="shared" si="2"/>
        <v>0</v>
      </c>
      <c r="I63" s="67">
        <f t="shared" si="3"/>
        <v>0</v>
      </c>
      <c r="J63" s="67">
        <f t="shared" si="4"/>
        <v>0</v>
      </c>
      <c r="K63" s="100">
        <f t="shared" si="6"/>
        <v>0</v>
      </c>
      <c r="O63" s="96">
        <f>Amnt_Deposited!B58</f>
        <v>2044</v>
      </c>
      <c r="P63" s="99">
        <f>Amnt_Deposited!O58</f>
        <v>0</v>
      </c>
      <c r="Q63" s="284">
        <f>MCF!R62</f>
        <v>0.8</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Amnt_Deposited!O59</f>
        <v>0</v>
      </c>
      <c r="D64" s="418">
        <f>Dry_Matter_Content!O51</f>
        <v>0</v>
      </c>
      <c r="E64" s="284">
        <f>MCF!R63</f>
        <v>0.8</v>
      </c>
      <c r="F64" s="67">
        <f t="shared" si="0"/>
        <v>0</v>
      </c>
      <c r="G64" s="67">
        <f t="shared" si="1"/>
        <v>0</v>
      </c>
      <c r="H64" s="67">
        <f t="shared" si="2"/>
        <v>0</v>
      </c>
      <c r="I64" s="67">
        <f t="shared" si="3"/>
        <v>0</v>
      </c>
      <c r="J64" s="67">
        <f t="shared" si="4"/>
        <v>0</v>
      </c>
      <c r="K64" s="100">
        <f t="shared" si="6"/>
        <v>0</v>
      </c>
      <c r="O64" s="96">
        <f>Amnt_Deposited!B59</f>
        <v>2045</v>
      </c>
      <c r="P64" s="99">
        <f>Amnt_Deposited!O59</f>
        <v>0</v>
      </c>
      <c r="Q64" s="284">
        <f>MCF!R63</f>
        <v>0.8</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Amnt_Deposited!O60</f>
        <v>0</v>
      </c>
      <c r="D65" s="418">
        <f>Dry_Matter_Content!O52</f>
        <v>0</v>
      </c>
      <c r="E65" s="284">
        <f>MCF!R64</f>
        <v>0.8</v>
      </c>
      <c r="F65" s="67">
        <f t="shared" si="0"/>
        <v>0</v>
      </c>
      <c r="G65" s="67">
        <f t="shared" si="1"/>
        <v>0</v>
      </c>
      <c r="H65" s="67">
        <f t="shared" si="2"/>
        <v>0</v>
      </c>
      <c r="I65" s="67">
        <f t="shared" si="3"/>
        <v>0</v>
      </c>
      <c r="J65" s="67">
        <f t="shared" si="4"/>
        <v>0</v>
      </c>
      <c r="K65" s="100">
        <f t="shared" si="6"/>
        <v>0</v>
      </c>
      <c r="O65" s="96">
        <f>Amnt_Deposited!B60</f>
        <v>2046</v>
      </c>
      <c r="P65" s="99">
        <f>Amnt_Deposited!O60</f>
        <v>0</v>
      </c>
      <c r="Q65" s="284">
        <f>MCF!R64</f>
        <v>0.8</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Amnt_Deposited!O61</f>
        <v>0</v>
      </c>
      <c r="D66" s="418">
        <f>Dry_Matter_Content!O53</f>
        <v>0</v>
      </c>
      <c r="E66" s="284">
        <f>MCF!R65</f>
        <v>0.8</v>
      </c>
      <c r="F66" s="67">
        <f t="shared" si="0"/>
        <v>0</v>
      </c>
      <c r="G66" s="67">
        <f t="shared" si="1"/>
        <v>0</v>
      </c>
      <c r="H66" s="67">
        <f t="shared" si="2"/>
        <v>0</v>
      </c>
      <c r="I66" s="67">
        <f t="shared" si="3"/>
        <v>0</v>
      </c>
      <c r="J66" s="67">
        <f t="shared" si="4"/>
        <v>0</v>
      </c>
      <c r="K66" s="100">
        <f t="shared" si="6"/>
        <v>0</v>
      </c>
      <c r="O66" s="96">
        <f>Amnt_Deposited!B61</f>
        <v>2047</v>
      </c>
      <c r="P66" s="99">
        <f>Amnt_Deposited!O61</f>
        <v>0</v>
      </c>
      <c r="Q66" s="284">
        <f>MCF!R65</f>
        <v>0.8</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Amnt_Deposited!O62</f>
        <v>0</v>
      </c>
      <c r="D67" s="418">
        <f>Dry_Matter_Content!O54</f>
        <v>0</v>
      </c>
      <c r="E67" s="284">
        <f>MCF!R66</f>
        <v>0.8</v>
      </c>
      <c r="F67" s="67">
        <f t="shared" si="0"/>
        <v>0</v>
      </c>
      <c r="G67" s="67">
        <f t="shared" si="1"/>
        <v>0</v>
      </c>
      <c r="H67" s="67">
        <f t="shared" si="2"/>
        <v>0</v>
      </c>
      <c r="I67" s="67">
        <f t="shared" si="3"/>
        <v>0</v>
      </c>
      <c r="J67" s="67">
        <f t="shared" si="4"/>
        <v>0</v>
      </c>
      <c r="K67" s="100">
        <f t="shared" si="6"/>
        <v>0</v>
      </c>
      <c r="O67" s="96">
        <f>Amnt_Deposited!B62</f>
        <v>2048</v>
      </c>
      <c r="P67" s="99">
        <f>Amnt_Deposited!O62</f>
        <v>0</v>
      </c>
      <c r="Q67" s="284">
        <f>MCF!R66</f>
        <v>0.8</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Amnt_Deposited!O63</f>
        <v>0</v>
      </c>
      <c r="D68" s="418">
        <f>Dry_Matter_Content!O55</f>
        <v>0</v>
      </c>
      <c r="E68" s="284">
        <f>MCF!R67</f>
        <v>0.8</v>
      </c>
      <c r="F68" s="67">
        <f t="shared" si="0"/>
        <v>0</v>
      </c>
      <c r="G68" s="67">
        <f t="shared" si="1"/>
        <v>0</v>
      </c>
      <c r="H68" s="67">
        <f t="shared" si="2"/>
        <v>0</v>
      </c>
      <c r="I68" s="67">
        <f t="shared" si="3"/>
        <v>0</v>
      </c>
      <c r="J68" s="67">
        <f t="shared" si="4"/>
        <v>0</v>
      </c>
      <c r="K68" s="100">
        <f t="shared" si="6"/>
        <v>0</v>
      </c>
      <c r="O68" s="96">
        <f>Amnt_Deposited!B63</f>
        <v>2049</v>
      </c>
      <c r="P68" s="99">
        <f>Amnt_Deposited!O63</f>
        <v>0</v>
      </c>
      <c r="Q68" s="284">
        <f>MCF!R67</f>
        <v>0.8</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Amnt_Deposited!O64</f>
        <v>0</v>
      </c>
      <c r="D69" s="418">
        <f>Dry_Matter_Content!O56</f>
        <v>0</v>
      </c>
      <c r="E69" s="284">
        <f>MCF!R68</f>
        <v>0.8</v>
      </c>
      <c r="F69" s="67">
        <f t="shared" si="0"/>
        <v>0</v>
      </c>
      <c r="G69" s="67">
        <f t="shared" si="1"/>
        <v>0</v>
      </c>
      <c r="H69" s="67">
        <f t="shared" si="2"/>
        <v>0</v>
      </c>
      <c r="I69" s="67">
        <f t="shared" si="3"/>
        <v>0</v>
      </c>
      <c r="J69" s="67">
        <f t="shared" si="4"/>
        <v>0</v>
      </c>
      <c r="K69" s="100">
        <f t="shared" si="6"/>
        <v>0</v>
      </c>
      <c r="O69" s="96">
        <f>Amnt_Deposited!B64</f>
        <v>2050</v>
      </c>
      <c r="P69" s="99">
        <f>Amnt_Deposited!O64</f>
        <v>0</v>
      </c>
      <c r="Q69" s="284">
        <f>MCF!R68</f>
        <v>0.8</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Amnt_Deposited!O65</f>
        <v>0</v>
      </c>
      <c r="D70" s="418">
        <f>Dry_Matter_Content!O57</f>
        <v>0</v>
      </c>
      <c r="E70" s="284">
        <f>MCF!R69</f>
        <v>0.8</v>
      </c>
      <c r="F70" s="67">
        <f t="shared" si="0"/>
        <v>0</v>
      </c>
      <c r="G70" s="67">
        <f t="shared" si="1"/>
        <v>0</v>
      </c>
      <c r="H70" s="67">
        <f t="shared" si="2"/>
        <v>0</v>
      </c>
      <c r="I70" s="67">
        <f t="shared" si="3"/>
        <v>0</v>
      </c>
      <c r="J70" s="67">
        <f t="shared" si="4"/>
        <v>0</v>
      </c>
      <c r="K70" s="100">
        <f t="shared" si="6"/>
        <v>0</v>
      </c>
      <c r="O70" s="96">
        <f>Amnt_Deposited!B65</f>
        <v>2051</v>
      </c>
      <c r="P70" s="99">
        <f>Amnt_Deposited!O65</f>
        <v>0</v>
      </c>
      <c r="Q70" s="284">
        <f>MCF!R69</f>
        <v>0.8</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Amnt_Deposited!O66</f>
        <v>0</v>
      </c>
      <c r="D71" s="418">
        <f>Dry_Matter_Content!O58</f>
        <v>0</v>
      </c>
      <c r="E71" s="284">
        <f>MCF!R70</f>
        <v>0.8</v>
      </c>
      <c r="F71" s="67">
        <f t="shared" si="0"/>
        <v>0</v>
      </c>
      <c r="G71" s="67">
        <f t="shared" si="1"/>
        <v>0</v>
      </c>
      <c r="H71" s="67">
        <f t="shared" si="2"/>
        <v>0</v>
      </c>
      <c r="I71" s="67">
        <f t="shared" si="3"/>
        <v>0</v>
      </c>
      <c r="J71" s="67">
        <f t="shared" si="4"/>
        <v>0</v>
      </c>
      <c r="K71" s="100">
        <f t="shared" si="6"/>
        <v>0</v>
      </c>
      <c r="O71" s="96">
        <f>Amnt_Deposited!B66</f>
        <v>2052</v>
      </c>
      <c r="P71" s="99">
        <f>Amnt_Deposited!O66</f>
        <v>0</v>
      </c>
      <c r="Q71" s="284">
        <f>MCF!R70</f>
        <v>0.8</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Amnt_Deposited!O67</f>
        <v>0</v>
      </c>
      <c r="D72" s="418">
        <f>Dry_Matter_Content!O59</f>
        <v>0</v>
      </c>
      <c r="E72" s="284">
        <f>MCF!R71</f>
        <v>0.8</v>
      </c>
      <c r="F72" s="67">
        <f t="shared" si="0"/>
        <v>0</v>
      </c>
      <c r="G72" s="67">
        <f t="shared" si="1"/>
        <v>0</v>
      </c>
      <c r="H72" s="67">
        <f t="shared" si="2"/>
        <v>0</v>
      </c>
      <c r="I72" s="67">
        <f t="shared" si="3"/>
        <v>0</v>
      </c>
      <c r="J72" s="67">
        <f t="shared" si="4"/>
        <v>0</v>
      </c>
      <c r="K72" s="100">
        <f t="shared" si="6"/>
        <v>0</v>
      </c>
      <c r="O72" s="96">
        <f>Amnt_Deposited!B67</f>
        <v>2053</v>
      </c>
      <c r="P72" s="99">
        <f>Amnt_Deposited!O67</f>
        <v>0</v>
      </c>
      <c r="Q72" s="284">
        <f>MCF!R71</f>
        <v>0.8</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Amnt_Deposited!O68</f>
        <v>0</v>
      </c>
      <c r="D73" s="418">
        <f>Dry_Matter_Content!O60</f>
        <v>0</v>
      </c>
      <c r="E73" s="284">
        <f>MCF!R72</f>
        <v>0.8</v>
      </c>
      <c r="F73" s="67">
        <f t="shared" si="0"/>
        <v>0</v>
      </c>
      <c r="G73" s="67">
        <f t="shared" si="1"/>
        <v>0</v>
      </c>
      <c r="H73" s="67">
        <f t="shared" si="2"/>
        <v>0</v>
      </c>
      <c r="I73" s="67">
        <f t="shared" si="3"/>
        <v>0</v>
      </c>
      <c r="J73" s="67">
        <f t="shared" si="4"/>
        <v>0</v>
      </c>
      <c r="K73" s="100">
        <f t="shared" si="6"/>
        <v>0</v>
      </c>
      <c r="O73" s="96">
        <f>Amnt_Deposited!B68</f>
        <v>2054</v>
      </c>
      <c r="P73" s="99">
        <f>Amnt_Deposited!O68</f>
        <v>0</v>
      </c>
      <c r="Q73" s="284">
        <f>MCF!R72</f>
        <v>0.8</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Amnt_Deposited!O69</f>
        <v>0</v>
      </c>
      <c r="D74" s="418">
        <f>Dry_Matter_Content!O61</f>
        <v>0</v>
      </c>
      <c r="E74" s="284">
        <f>MCF!R73</f>
        <v>0.8</v>
      </c>
      <c r="F74" s="67">
        <f t="shared" si="0"/>
        <v>0</v>
      </c>
      <c r="G74" s="67">
        <f t="shared" si="1"/>
        <v>0</v>
      </c>
      <c r="H74" s="67">
        <f t="shared" si="2"/>
        <v>0</v>
      </c>
      <c r="I74" s="67">
        <f t="shared" si="3"/>
        <v>0</v>
      </c>
      <c r="J74" s="67">
        <f t="shared" si="4"/>
        <v>0</v>
      </c>
      <c r="K74" s="100">
        <f t="shared" si="6"/>
        <v>0</v>
      </c>
      <c r="O74" s="96">
        <f>Amnt_Deposited!B69</f>
        <v>2055</v>
      </c>
      <c r="P74" s="99">
        <f>Amnt_Deposited!O69</f>
        <v>0</v>
      </c>
      <c r="Q74" s="284">
        <f>MCF!R73</f>
        <v>0.8</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Amnt_Deposited!O70</f>
        <v>0</v>
      </c>
      <c r="D75" s="418">
        <f>Dry_Matter_Content!O62</f>
        <v>0</v>
      </c>
      <c r="E75" s="284">
        <f>MCF!R74</f>
        <v>0.8</v>
      </c>
      <c r="F75" s="67">
        <f t="shared" si="0"/>
        <v>0</v>
      </c>
      <c r="G75" s="67">
        <f t="shared" si="1"/>
        <v>0</v>
      </c>
      <c r="H75" s="67">
        <f t="shared" si="2"/>
        <v>0</v>
      </c>
      <c r="I75" s="67">
        <f t="shared" si="3"/>
        <v>0</v>
      </c>
      <c r="J75" s="67">
        <f t="shared" si="4"/>
        <v>0</v>
      </c>
      <c r="K75" s="100">
        <f t="shared" si="6"/>
        <v>0</v>
      </c>
      <c r="O75" s="96">
        <f>Amnt_Deposited!B70</f>
        <v>2056</v>
      </c>
      <c r="P75" s="99">
        <f>Amnt_Deposited!O70</f>
        <v>0</v>
      </c>
      <c r="Q75" s="284">
        <f>MCF!R74</f>
        <v>0.8</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Amnt_Deposited!O71</f>
        <v>0</v>
      </c>
      <c r="D76" s="418">
        <f>Dry_Matter_Content!O63</f>
        <v>0</v>
      </c>
      <c r="E76" s="284">
        <f>MCF!R75</f>
        <v>0.8</v>
      </c>
      <c r="F76" s="67">
        <f t="shared" si="0"/>
        <v>0</v>
      </c>
      <c r="G76" s="67">
        <f t="shared" si="1"/>
        <v>0</v>
      </c>
      <c r="H76" s="67">
        <f t="shared" si="2"/>
        <v>0</v>
      </c>
      <c r="I76" s="67">
        <f t="shared" si="3"/>
        <v>0</v>
      </c>
      <c r="J76" s="67">
        <f t="shared" si="4"/>
        <v>0</v>
      </c>
      <c r="K76" s="100">
        <f t="shared" si="6"/>
        <v>0</v>
      </c>
      <c r="O76" s="96">
        <f>Amnt_Deposited!B71</f>
        <v>2057</v>
      </c>
      <c r="P76" s="99">
        <f>Amnt_Deposited!O71</f>
        <v>0</v>
      </c>
      <c r="Q76" s="284">
        <f>MCF!R75</f>
        <v>0.8</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Amnt_Deposited!O72</f>
        <v>0</v>
      </c>
      <c r="D77" s="418">
        <f>Dry_Matter_Content!O64</f>
        <v>0</v>
      </c>
      <c r="E77" s="284">
        <f>MCF!R76</f>
        <v>0.8</v>
      </c>
      <c r="F77" s="67">
        <f t="shared" si="0"/>
        <v>0</v>
      </c>
      <c r="G77" s="67">
        <f t="shared" si="1"/>
        <v>0</v>
      </c>
      <c r="H77" s="67">
        <f t="shared" si="2"/>
        <v>0</v>
      </c>
      <c r="I77" s="67">
        <f t="shared" si="3"/>
        <v>0</v>
      </c>
      <c r="J77" s="67">
        <f t="shared" si="4"/>
        <v>0</v>
      </c>
      <c r="K77" s="100">
        <f t="shared" si="6"/>
        <v>0</v>
      </c>
      <c r="O77" s="96">
        <f>Amnt_Deposited!B72</f>
        <v>2058</v>
      </c>
      <c r="P77" s="99">
        <f>Amnt_Deposited!O72</f>
        <v>0</v>
      </c>
      <c r="Q77" s="284">
        <f>MCF!R76</f>
        <v>0.8</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Amnt_Deposited!O73</f>
        <v>0</v>
      </c>
      <c r="D78" s="418">
        <f>Dry_Matter_Content!O65</f>
        <v>0</v>
      </c>
      <c r="E78" s="284">
        <f>MCF!R77</f>
        <v>0.8</v>
      </c>
      <c r="F78" s="67">
        <f t="shared" si="0"/>
        <v>0</v>
      </c>
      <c r="G78" s="67">
        <f t="shared" si="1"/>
        <v>0</v>
      </c>
      <c r="H78" s="67">
        <f t="shared" si="2"/>
        <v>0</v>
      </c>
      <c r="I78" s="67">
        <f t="shared" si="3"/>
        <v>0</v>
      </c>
      <c r="J78" s="67">
        <f t="shared" si="4"/>
        <v>0</v>
      </c>
      <c r="K78" s="100">
        <f t="shared" si="6"/>
        <v>0</v>
      </c>
      <c r="O78" s="96">
        <f>Amnt_Deposited!B73</f>
        <v>2059</v>
      </c>
      <c r="P78" s="99">
        <f>Amnt_Deposited!O73</f>
        <v>0</v>
      </c>
      <c r="Q78" s="284">
        <f>MCF!R77</f>
        <v>0.8</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Amnt_Deposited!O74</f>
        <v>0</v>
      </c>
      <c r="D79" s="418">
        <f>Dry_Matter_Content!O66</f>
        <v>0</v>
      </c>
      <c r="E79" s="284">
        <f>MCF!R78</f>
        <v>0.8</v>
      </c>
      <c r="F79" s="67">
        <f t="shared" si="0"/>
        <v>0</v>
      </c>
      <c r="G79" s="67">
        <f t="shared" si="1"/>
        <v>0</v>
      </c>
      <c r="H79" s="67">
        <f t="shared" si="2"/>
        <v>0</v>
      </c>
      <c r="I79" s="67">
        <f t="shared" si="3"/>
        <v>0</v>
      </c>
      <c r="J79" s="67">
        <f t="shared" si="4"/>
        <v>0</v>
      </c>
      <c r="K79" s="100">
        <f t="shared" si="6"/>
        <v>0</v>
      </c>
      <c r="O79" s="96">
        <f>Amnt_Deposited!B74</f>
        <v>2060</v>
      </c>
      <c r="P79" s="99">
        <f>Amnt_Deposited!O74</f>
        <v>0</v>
      </c>
      <c r="Q79" s="284">
        <f>MCF!R78</f>
        <v>0.8</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Amnt_Deposited!O75</f>
        <v>0</v>
      </c>
      <c r="D80" s="418">
        <f>Dry_Matter_Content!O67</f>
        <v>0</v>
      </c>
      <c r="E80" s="284">
        <f>MCF!R79</f>
        <v>0.8</v>
      </c>
      <c r="F80" s="67">
        <f t="shared" si="0"/>
        <v>0</v>
      </c>
      <c r="G80" s="67">
        <f t="shared" si="1"/>
        <v>0</v>
      </c>
      <c r="H80" s="67">
        <f t="shared" si="2"/>
        <v>0</v>
      </c>
      <c r="I80" s="67">
        <f t="shared" si="3"/>
        <v>0</v>
      </c>
      <c r="J80" s="67">
        <f t="shared" si="4"/>
        <v>0</v>
      </c>
      <c r="K80" s="100">
        <f t="shared" si="6"/>
        <v>0</v>
      </c>
      <c r="O80" s="96">
        <f>Amnt_Deposited!B75</f>
        <v>2061</v>
      </c>
      <c r="P80" s="99">
        <f>Amnt_Deposited!O75</f>
        <v>0</v>
      </c>
      <c r="Q80" s="284">
        <f>MCF!R79</f>
        <v>0.8</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Amnt_Deposited!O76</f>
        <v>0</v>
      </c>
      <c r="D81" s="418">
        <f>Dry_Matter_Content!O68</f>
        <v>0</v>
      </c>
      <c r="E81" s="284">
        <f>MCF!R80</f>
        <v>0.8</v>
      </c>
      <c r="F81" s="67">
        <f t="shared" si="0"/>
        <v>0</v>
      </c>
      <c r="G81" s="67">
        <f t="shared" si="1"/>
        <v>0</v>
      </c>
      <c r="H81" s="67">
        <f t="shared" si="2"/>
        <v>0</v>
      </c>
      <c r="I81" s="67">
        <f t="shared" si="3"/>
        <v>0</v>
      </c>
      <c r="J81" s="67">
        <f t="shared" si="4"/>
        <v>0</v>
      </c>
      <c r="K81" s="100">
        <f t="shared" si="6"/>
        <v>0</v>
      </c>
      <c r="O81" s="96">
        <f>Amnt_Deposited!B76</f>
        <v>2062</v>
      </c>
      <c r="P81" s="99">
        <f>Amnt_Deposited!O76</f>
        <v>0</v>
      </c>
      <c r="Q81" s="284">
        <f>MCF!R80</f>
        <v>0.8</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Amnt_Deposited!O77</f>
        <v>0</v>
      </c>
      <c r="D82" s="418">
        <f>Dry_Matter_Content!O69</f>
        <v>0</v>
      </c>
      <c r="E82" s="284">
        <f>MCF!R81</f>
        <v>0.8</v>
      </c>
      <c r="F82" s="67">
        <f t="shared" si="0"/>
        <v>0</v>
      </c>
      <c r="G82" s="67">
        <f t="shared" si="1"/>
        <v>0</v>
      </c>
      <c r="H82" s="67">
        <f t="shared" si="2"/>
        <v>0</v>
      </c>
      <c r="I82" s="67">
        <f t="shared" si="3"/>
        <v>0</v>
      </c>
      <c r="J82" s="67">
        <f t="shared" si="4"/>
        <v>0</v>
      </c>
      <c r="K82" s="100">
        <f t="shared" si="6"/>
        <v>0</v>
      </c>
      <c r="O82" s="96">
        <f>Amnt_Deposited!B77</f>
        <v>2063</v>
      </c>
      <c r="P82" s="99">
        <f>Amnt_Deposited!O77</f>
        <v>0</v>
      </c>
      <c r="Q82" s="284">
        <f>MCF!R81</f>
        <v>0.8</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Amnt_Deposited!O78</f>
        <v>0</v>
      </c>
      <c r="D83" s="418">
        <f>Dry_Matter_Content!O70</f>
        <v>0</v>
      </c>
      <c r="E83" s="284">
        <f>MCF!R82</f>
        <v>0.8</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Amnt_Deposited!O78</f>
        <v>0</v>
      </c>
      <c r="Q83" s="284">
        <f>MCF!R82</f>
        <v>0.8</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Amnt_Deposited!O79</f>
        <v>0</v>
      </c>
      <c r="D84" s="418">
        <f>Dry_Matter_Content!O71</f>
        <v>0</v>
      </c>
      <c r="E84" s="284">
        <f>MCF!R83</f>
        <v>0.8</v>
      </c>
      <c r="F84" s="67">
        <f t="shared" si="12"/>
        <v>0</v>
      </c>
      <c r="G84" s="67">
        <f t="shared" si="13"/>
        <v>0</v>
      </c>
      <c r="H84" s="67">
        <f t="shared" si="14"/>
        <v>0</v>
      </c>
      <c r="I84" s="67">
        <f t="shared" si="15"/>
        <v>0</v>
      </c>
      <c r="J84" s="67">
        <f t="shared" si="16"/>
        <v>0</v>
      </c>
      <c r="K84" s="100">
        <f t="shared" si="6"/>
        <v>0</v>
      </c>
      <c r="O84" s="96">
        <f>Amnt_Deposited!B79</f>
        <v>2065</v>
      </c>
      <c r="P84" s="99">
        <f>Amnt_Deposited!O79</f>
        <v>0</v>
      </c>
      <c r="Q84" s="284">
        <f>MCF!R83</f>
        <v>0.8</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Amnt_Deposited!O80</f>
        <v>0</v>
      </c>
      <c r="D85" s="418">
        <f>Dry_Matter_Content!O72</f>
        <v>0</v>
      </c>
      <c r="E85" s="284">
        <f>MCF!R84</f>
        <v>0.8</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Amnt_Deposited!O80</f>
        <v>0</v>
      </c>
      <c r="Q85" s="284">
        <f>MCF!R84</f>
        <v>0.8</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Amnt_Deposited!O81</f>
        <v>0</v>
      </c>
      <c r="D86" s="418">
        <f>Dry_Matter_Content!O73</f>
        <v>0</v>
      </c>
      <c r="E86" s="284">
        <f>MCF!R85</f>
        <v>0.8</v>
      </c>
      <c r="F86" s="67">
        <f t="shared" si="12"/>
        <v>0</v>
      </c>
      <c r="G86" s="67">
        <f t="shared" si="13"/>
        <v>0</v>
      </c>
      <c r="H86" s="67">
        <f t="shared" si="14"/>
        <v>0</v>
      </c>
      <c r="I86" s="67">
        <f t="shared" si="15"/>
        <v>0</v>
      </c>
      <c r="J86" s="67">
        <f t="shared" si="16"/>
        <v>0</v>
      </c>
      <c r="K86" s="100">
        <f t="shared" si="18"/>
        <v>0</v>
      </c>
      <c r="O86" s="96">
        <f>Amnt_Deposited!B81</f>
        <v>2067</v>
      </c>
      <c r="P86" s="99">
        <f>Amnt_Deposited!O81</f>
        <v>0</v>
      </c>
      <c r="Q86" s="284">
        <f>MCF!R85</f>
        <v>0.8</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Amnt_Deposited!O82</f>
        <v>0</v>
      </c>
      <c r="D87" s="418">
        <f>Dry_Matter_Content!O74</f>
        <v>0</v>
      </c>
      <c r="E87" s="284">
        <f>MCF!R86</f>
        <v>0.8</v>
      </c>
      <c r="F87" s="67">
        <f t="shared" si="12"/>
        <v>0</v>
      </c>
      <c r="G87" s="67">
        <f t="shared" si="13"/>
        <v>0</v>
      </c>
      <c r="H87" s="67">
        <f t="shared" si="14"/>
        <v>0</v>
      </c>
      <c r="I87" s="67">
        <f t="shared" si="15"/>
        <v>0</v>
      </c>
      <c r="J87" s="67">
        <f t="shared" si="16"/>
        <v>0</v>
      </c>
      <c r="K87" s="100">
        <f t="shared" si="18"/>
        <v>0</v>
      </c>
      <c r="O87" s="96">
        <f>Amnt_Deposited!B82</f>
        <v>2068</v>
      </c>
      <c r="P87" s="99">
        <f>Amnt_Deposited!O82</f>
        <v>0</v>
      </c>
      <c r="Q87" s="284">
        <f>MCF!R86</f>
        <v>0.8</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Amnt_Deposited!O83</f>
        <v>0</v>
      </c>
      <c r="D88" s="418">
        <f>Dry_Matter_Content!O75</f>
        <v>0</v>
      </c>
      <c r="E88" s="284">
        <f>MCF!R87</f>
        <v>0.8</v>
      </c>
      <c r="F88" s="67">
        <f t="shared" si="12"/>
        <v>0</v>
      </c>
      <c r="G88" s="67">
        <f t="shared" si="13"/>
        <v>0</v>
      </c>
      <c r="H88" s="67">
        <f t="shared" si="14"/>
        <v>0</v>
      </c>
      <c r="I88" s="67">
        <f t="shared" si="15"/>
        <v>0</v>
      </c>
      <c r="J88" s="67">
        <f t="shared" si="16"/>
        <v>0</v>
      </c>
      <c r="K88" s="100">
        <f t="shared" si="18"/>
        <v>0</v>
      </c>
      <c r="O88" s="96">
        <f>Amnt_Deposited!B83</f>
        <v>2069</v>
      </c>
      <c r="P88" s="99">
        <f>Amnt_Deposited!O83</f>
        <v>0</v>
      </c>
      <c r="Q88" s="284">
        <f>MCF!R87</f>
        <v>0.8</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Amnt_Deposited!O84</f>
        <v>0</v>
      </c>
      <c r="D89" s="418">
        <f>Dry_Matter_Content!O76</f>
        <v>0</v>
      </c>
      <c r="E89" s="284">
        <f>MCF!R88</f>
        <v>0.8</v>
      </c>
      <c r="F89" s="67">
        <f t="shared" si="12"/>
        <v>0</v>
      </c>
      <c r="G89" s="67">
        <f t="shared" si="13"/>
        <v>0</v>
      </c>
      <c r="H89" s="67">
        <f t="shared" si="14"/>
        <v>0</v>
      </c>
      <c r="I89" s="67">
        <f t="shared" si="15"/>
        <v>0</v>
      </c>
      <c r="J89" s="67">
        <f t="shared" si="16"/>
        <v>0</v>
      </c>
      <c r="K89" s="100">
        <f t="shared" si="18"/>
        <v>0</v>
      </c>
      <c r="O89" s="96">
        <f>Amnt_Deposited!B84</f>
        <v>2070</v>
      </c>
      <c r="P89" s="99">
        <f>Amnt_Deposited!O84</f>
        <v>0</v>
      </c>
      <c r="Q89" s="284">
        <f>MCF!R88</f>
        <v>0.8</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Amnt_Deposited!O85</f>
        <v>0</v>
      </c>
      <c r="D90" s="418">
        <f>Dry_Matter_Content!O77</f>
        <v>0</v>
      </c>
      <c r="E90" s="284">
        <f>MCF!R89</f>
        <v>0.8</v>
      </c>
      <c r="F90" s="67">
        <f t="shared" si="12"/>
        <v>0</v>
      </c>
      <c r="G90" s="67">
        <f t="shared" si="13"/>
        <v>0</v>
      </c>
      <c r="H90" s="67">
        <f t="shared" si="14"/>
        <v>0</v>
      </c>
      <c r="I90" s="67">
        <f t="shared" si="15"/>
        <v>0</v>
      </c>
      <c r="J90" s="67">
        <f t="shared" si="16"/>
        <v>0</v>
      </c>
      <c r="K90" s="100">
        <f t="shared" si="18"/>
        <v>0</v>
      </c>
      <c r="O90" s="96">
        <f>Amnt_Deposited!B85</f>
        <v>2071</v>
      </c>
      <c r="P90" s="99">
        <f>Amnt_Deposited!O85</f>
        <v>0</v>
      </c>
      <c r="Q90" s="284">
        <f>MCF!R89</f>
        <v>0.8</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Amnt_Deposited!O86</f>
        <v>0</v>
      </c>
      <c r="D91" s="418">
        <f>Dry_Matter_Content!O78</f>
        <v>0</v>
      </c>
      <c r="E91" s="284">
        <f>MCF!R90</f>
        <v>0.8</v>
      </c>
      <c r="F91" s="67">
        <f t="shared" si="12"/>
        <v>0</v>
      </c>
      <c r="G91" s="67">
        <f t="shared" si="13"/>
        <v>0</v>
      </c>
      <c r="H91" s="67">
        <f t="shared" si="14"/>
        <v>0</v>
      </c>
      <c r="I91" s="67">
        <f t="shared" si="15"/>
        <v>0</v>
      </c>
      <c r="J91" s="67">
        <f t="shared" si="16"/>
        <v>0</v>
      </c>
      <c r="K91" s="100">
        <f t="shared" si="18"/>
        <v>0</v>
      </c>
      <c r="O91" s="96">
        <f>Amnt_Deposited!B86</f>
        <v>2072</v>
      </c>
      <c r="P91" s="99">
        <f>Amnt_Deposited!O86</f>
        <v>0</v>
      </c>
      <c r="Q91" s="284">
        <f>MCF!R90</f>
        <v>0.8</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Amnt_Deposited!O87</f>
        <v>0</v>
      </c>
      <c r="D92" s="418">
        <f>Dry_Matter_Content!O79</f>
        <v>0</v>
      </c>
      <c r="E92" s="284">
        <f>MCF!R91</f>
        <v>0.8</v>
      </c>
      <c r="F92" s="67">
        <f t="shared" si="12"/>
        <v>0</v>
      </c>
      <c r="G92" s="67">
        <f t="shared" si="13"/>
        <v>0</v>
      </c>
      <c r="H92" s="67">
        <f t="shared" si="14"/>
        <v>0</v>
      </c>
      <c r="I92" s="67">
        <f t="shared" si="15"/>
        <v>0</v>
      </c>
      <c r="J92" s="67">
        <f t="shared" si="16"/>
        <v>0</v>
      </c>
      <c r="K92" s="100">
        <f t="shared" si="18"/>
        <v>0</v>
      </c>
      <c r="O92" s="96">
        <f>Amnt_Deposited!B87</f>
        <v>2073</v>
      </c>
      <c r="P92" s="99">
        <f>Amnt_Deposited!O87</f>
        <v>0</v>
      </c>
      <c r="Q92" s="284">
        <f>MCF!R91</f>
        <v>0.8</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Amnt_Deposited!O88</f>
        <v>0</v>
      </c>
      <c r="D93" s="418">
        <f>Dry_Matter_Content!O80</f>
        <v>0</v>
      </c>
      <c r="E93" s="284">
        <f>MCF!R92</f>
        <v>0.8</v>
      </c>
      <c r="F93" s="67">
        <f t="shared" si="12"/>
        <v>0</v>
      </c>
      <c r="G93" s="67">
        <f t="shared" si="13"/>
        <v>0</v>
      </c>
      <c r="H93" s="67">
        <f t="shared" si="14"/>
        <v>0</v>
      </c>
      <c r="I93" s="67">
        <f t="shared" si="15"/>
        <v>0</v>
      </c>
      <c r="J93" s="67">
        <f t="shared" si="16"/>
        <v>0</v>
      </c>
      <c r="K93" s="100">
        <f t="shared" si="18"/>
        <v>0</v>
      </c>
      <c r="O93" s="96">
        <f>Amnt_Deposited!B88</f>
        <v>2074</v>
      </c>
      <c r="P93" s="99">
        <f>Amnt_Deposited!O88</f>
        <v>0</v>
      </c>
      <c r="Q93" s="284">
        <f>MCF!R92</f>
        <v>0.8</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Amnt_Deposited!O89</f>
        <v>0</v>
      </c>
      <c r="D94" s="418">
        <f>Dry_Matter_Content!O81</f>
        <v>0</v>
      </c>
      <c r="E94" s="284">
        <f>MCF!R93</f>
        <v>0.8</v>
      </c>
      <c r="F94" s="67">
        <f t="shared" si="12"/>
        <v>0</v>
      </c>
      <c r="G94" s="67">
        <f t="shared" si="13"/>
        <v>0</v>
      </c>
      <c r="H94" s="67">
        <f t="shared" si="14"/>
        <v>0</v>
      </c>
      <c r="I94" s="67">
        <f t="shared" si="15"/>
        <v>0</v>
      </c>
      <c r="J94" s="67">
        <f t="shared" si="16"/>
        <v>0</v>
      </c>
      <c r="K94" s="100">
        <f t="shared" si="18"/>
        <v>0</v>
      </c>
      <c r="O94" s="96">
        <f>Amnt_Deposited!B89</f>
        <v>2075</v>
      </c>
      <c r="P94" s="99">
        <f>Amnt_Deposited!O89</f>
        <v>0</v>
      </c>
      <c r="Q94" s="284">
        <f>MCF!R93</f>
        <v>0.8</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Amnt_Deposited!O90</f>
        <v>0</v>
      </c>
      <c r="D95" s="418">
        <f>Dry_Matter_Content!O82</f>
        <v>0</v>
      </c>
      <c r="E95" s="284">
        <f>MCF!R94</f>
        <v>0.8</v>
      </c>
      <c r="F95" s="67">
        <f t="shared" si="12"/>
        <v>0</v>
      </c>
      <c r="G95" s="67">
        <f t="shared" si="13"/>
        <v>0</v>
      </c>
      <c r="H95" s="67">
        <f t="shared" si="14"/>
        <v>0</v>
      </c>
      <c r="I95" s="67">
        <f t="shared" si="15"/>
        <v>0</v>
      </c>
      <c r="J95" s="67">
        <f t="shared" si="16"/>
        <v>0</v>
      </c>
      <c r="K95" s="100">
        <f t="shared" si="18"/>
        <v>0</v>
      </c>
      <c r="O95" s="96">
        <f>Amnt_Deposited!B90</f>
        <v>2076</v>
      </c>
      <c r="P95" s="99">
        <f>Amnt_Deposited!O90</f>
        <v>0</v>
      </c>
      <c r="Q95" s="284">
        <f>MCF!R94</f>
        <v>0.8</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Amnt_Deposited!O91</f>
        <v>0</v>
      </c>
      <c r="D96" s="418">
        <f>Dry_Matter_Content!O83</f>
        <v>0</v>
      </c>
      <c r="E96" s="284">
        <f>MCF!R95</f>
        <v>0.8</v>
      </c>
      <c r="F96" s="67">
        <f t="shared" si="12"/>
        <v>0</v>
      </c>
      <c r="G96" s="67">
        <f t="shared" si="13"/>
        <v>0</v>
      </c>
      <c r="H96" s="67">
        <f t="shared" si="14"/>
        <v>0</v>
      </c>
      <c r="I96" s="67">
        <f t="shared" si="15"/>
        <v>0</v>
      </c>
      <c r="J96" s="67">
        <f t="shared" si="16"/>
        <v>0</v>
      </c>
      <c r="K96" s="100">
        <f t="shared" si="18"/>
        <v>0</v>
      </c>
      <c r="O96" s="96">
        <f>Amnt_Deposited!B91</f>
        <v>2077</v>
      </c>
      <c r="P96" s="99">
        <f>Amnt_Deposited!O91</f>
        <v>0</v>
      </c>
      <c r="Q96" s="284">
        <f>MCF!R95</f>
        <v>0.8</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Amnt_Deposited!O92</f>
        <v>0</v>
      </c>
      <c r="D97" s="418">
        <f>Dry_Matter_Content!O84</f>
        <v>0</v>
      </c>
      <c r="E97" s="284">
        <f>MCF!R96</f>
        <v>0.8</v>
      </c>
      <c r="F97" s="67">
        <f t="shared" si="12"/>
        <v>0</v>
      </c>
      <c r="G97" s="67">
        <f t="shared" si="13"/>
        <v>0</v>
      </c>
      <c r="H97" s="67">
        <f t="shared" si="14"/>
        <v>0</v>
      </c>
      <c r="I97" s="67">
        <f t="shared" si="15"/>
        <v>0</v>
      </c>
      <c r="J97" s="67">
        <f t="shared" si="16"/>
        <v>0</v>
      </c>
      <c r="K97" s="100">
        <f t="shared" si="18"/>
        <v>0</v>
      </c>
      <c r="O97" s="96">
        <f>Amnt_Deposited!B92</f>
        <v>2078</v>
      </c>
      <c r="P97" s="99">
        <f>Amnt_Deposited!O92</f>
        <v>0</v>
      </c>
      <c r="Q97" s="284">
        <f>MCF!R96</f>
        <v>0.8</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Amnt_Deposited!O93</f>
        <v>0</v>
      </c>
      <c r="D98" s="418">
        <f>Dry_Matter_Content!O85</f>
        <v>0</v>
      </c>
      <c r="E98" s="284">
        <f>MCF!R97</f>
        <v>0.8</v>
      </c>
      <c r="F98" s="67">
        <f t="shared" si="12"/>
        <v>0</v>
      </c>
      <c r="G98" s="67">
        <f t="shared" si="13"/>
        <v>0</v>
      </c>
      <c r="H98" s="67">
        <f t="shared" si="14"/>
        <v>0</v>
      </c>
      <c r="I98" s="67">
        <f t="shared" si="15"/>
        <v>0</v>
      </c>
      <c r="J98" s="67">
        <f t="shared" si="16"/>
        <v>0</v>
      </c>
      <c r="K98" s="100">
        <f t="shared" si="18"/>
        <v>0</v>
      </c>
      <c r="O98" s="96">
        <f>Amnt_Deposited!B93</f>
        <v>2079</v>
      </c>
      <c r="P98" s="99">
        <f>Amnt_Deposited!O93</f>
        <v>0</v>
      </c>
      <c r="Q98" s="284">
        <f>MCF!R97</f>
        <v>0.8</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Amnt_Deposited!O94</f>
        <v>0</v>
      </c>
      <c r="D99" s="419">
        <f>Dry_Matter_Content!O86</f>
        <v>0</v>
      </c>
      <c r="E99" s="285">
        <f>MCF!R98</f>
        <v>0.8</v>
      </c>
      <c r="F99" s="68">
        <f t="shared" si="12"/>
        <v>0</v>
      </c>
      <c r="G99" s="68">
        <f t="shared" si="13"/>
        <v>0</v>
      </c>
      <c r="H99" s="68">
        <f t="shared" si="14"/>
        <v>0</v>
      </c>
      <c r="I99" s="68">
        <f t="shared" si="15"/>
        <v>0</v>
      </c>
      <c r="J99" s="68">
        <f t="shared" si="16"/>
        <v>0</v>
      </c>
      <c r="K99" s="102">
        <f t="shared" si="18"/>
        <v>0</v>
      </c>
      <c r="O99" s="97">
        <f>Amnt_Deposited!B94</f>
        <v>2080</v>
      </c>
      <c r="P99" s="99">
        <f>Amnt_Deposited!O94</f>
        <v>0</v>
      </c>
      <c r="Q99" s="285">
        <f>MCF!R98</f>
        <v>0.8</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0.8</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0.8</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0.8</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0.8</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0.8</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0.8</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0.8</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0.8</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0.8</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0.8</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0.8</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0.8</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0.8</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0.8</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0.8</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0.8</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0.8</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0.8</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0.8</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0.8</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0.8</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0.8</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0.8</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0.8</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0.8</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0.8</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0.8</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0.8</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0.8</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0.8</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0.8</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0.8</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0.8</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0.8</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0.8</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0.8</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0.8</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0.8</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0.8</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0.8</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0.8</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0.8</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0.8</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0.8</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0.8</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0.8</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0.8</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0.8</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0.8</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0.8</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0.8</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0.8</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0.8</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0.8</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0.8</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0.8</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0.8</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0.8</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0.8</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0.8</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0.8</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0.8</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0.8</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0.8</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0.8</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0.8</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0.8</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0.8</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0.8</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0.8</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0.8</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0.8</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0.8</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0.8</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0.8</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0.8</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0.8</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0.8</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0.8</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0.8</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0.8</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0.8</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0.8</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0.8</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0.8</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0.8</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0.8</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0.8</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0.8</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0.8</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0.8</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0.8</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0.8</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0.8</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0.8</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0.8</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0.8</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0.8</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0.8</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C16" sqref="C16:G16"/>
    </sheetView>
  </sheetViews>
  <sheetFormatPr defaultColWidth="11.42578125" defaultRowHeight="12.75"/>
  <cols>
    <col min="1" max="1" width="3.42578125" style="587" customWidth="1"/>
    <col min="2" max="2" width="15.28515625" style="587" customWidth="1"/>
    <col min="3" max="4" width="10.140625" style="587" bestFit="1" customWidth="1"/>
    <col min="5" max="5" width="9.42578125" style="587" customWidth="1"/>
    <col min="6" max="6" width="11.28515625" style="587" customWidth="1"/>
    <col min="7" max="7" width="9.42578125" style="587" customWidth="1"/>
    <col min="8" max="8" width="8.42578125" style="587" customWidth="1"/>
    <col min="9" max="10" width="10.85546875" style="587" customWidth="1"/>
    <col min="11" max="11" width="9.42578125" style="587" bestFit="1" customWidth="1"/>
    <col min="12" max="12" width="10.28515625" style="587" customWidth="1"/>
    <col min="13" max="13" width="10.140625" style="587" customWidth="1"/>
    <col min="14" max="14" width="8.42578125" style="587" customWidth="1"/>
    <col min="15" max="15" width="23.7109375" style="587" customWidth="1"/>
    <col min="16" max="16" width="9.28515625" style="587" customWidth="1"/>
    <col min="17" max="17" width="3.85546875" style="587" customWidth="1"/>
    <col min="18" max="19" width="13" style="587" customWidth="1"/>
    <col min="20" max="20" width="9.42578125" style="587" customWidth="1"/>
    <col min="21" max="16384" width="11.42578125" style="587"/>
  </cols>
  <sheetData>
    <row r="2" spans="2:20" ht="15.75">
      <c r="C2" s="709" t="s">
        <v>106</v>
      </c>
      <c r="Q2" s="807" t="s">
        <v>107</v>
      </c>
      <c r="R2" s="807"/>
      <c r="S2" s="807"/>
      <c r="T2" s="807"/>
    </row>
    <row r="4" spans="2:20">
      <c r="C4" s="587" t="s">
        <v>26</v>
      </c>
    </row>
    <row r="5" spans="2:20">
      <c r="C5" s="587" t="s">
        <v>281</v>
      </c>
    </row>
    <row r="6" spans="2:20">
      <c r="C6" s="587" t="s">
        <v>29</v>
      </c>
    </row>
    <row r="7" spans="2:20">
      <c r="C7" s="587" t="s">
        <v>109</v>
      </c>
    </row>
    <row r="8" spans="2:20" ht="13.5" thickBot="1"/>
    <row r="9" spans="2:20" ht="13.5" thickBot="1">
      <c r="C9" s="808" t="s">
        <v>95</v>
      </c>
      <c r="D9" s="809"/>
      <c r="E9" s="809"/>
      <c r="F9" s="809"/>
      <c r="G9" s="809"/>
      <c r="H9" s="810"/>
      <c r="I9" s="816" t="s">
        <v>308</v>
      </c>
      <c r="J9" s="817"/>
      <c r="K9" s="817"/>
      <c r="L9" s="817"/>
      <c r="M9" s="817"/>
      <c r="N9" s="818"/>
      <c r="R9" s="710" t="s">
        <v>95</v>
      </c>
      <c r="S9" s="708" t="s">
        <v>308</v>
      </c>
    </row>
    <row r="10" spans="2:20" s="718" customFormat="1" ht="38.25" customHeight="1">
      <c r="B10" s="711"/>
      <c r="C10" s="712" t="s">
        <v>341</v>
      </c>
      <c r="D10" s="713" t="s">
        <v>340</v>
      </c>
      <c r="E10" s="713" t="s">
        <v>338</v>
      </c>
      <c r="F10" s="713" t="s">
        <v>206</v>
      </c>
      <c r="G10" s="713" t="s">
        <v>339</v>
      </c>
      <c r="H10" s="714" t="s">
        <v>161</v>
      </c>
      <c r="I10" s="715" t="s">
        <v>104</v>
      </c>
      <c r="J10" s="716" t="s">
        <v>105</v>
      </c>
      <c r="K10" s="716" t="s">
        <v>0</v>
      </c>
      <c r="L10" s="716" t="s">
        <v>206</v>
      </c>
      <c r="M10" s="716" t="s">
        <v>103</v>
      </c>
      <c r="N10" s="717" t="s">
        <v>161</v>
      </c>
      <c r="O10" s="707" t="s">
        <v>28</v>
      </c>
      <c r="R10" s="811" t="s">
        <v>147</v>
      </c>
      <c r="S10" s="811" t="s">
        <v>315</v>
      </c>
    </row>
    <row r="11" spans="2:20" s="723" customFormat="1" ht="13.5" thickBot="1">
      <c r="B11" s="719"/>
      <c r="C11" s="719" t="s">
        <v>11</v>
      </c>
      <c r="D11" s="720" t="s">
        <v>11</v>
      </c>
      <c r="E11" s="720" t="s">
        <v>11</v>
      </c>
      <c r="F11" s="720" t="s">
        <v>11</v>
      </c>
      <c r="G11" s="720" t="s">
        <v>11</v>
      </c>
      <c r="H11" s="721"/>
      <c r="I11" s="719" t="s">
        <v>11</v>
      </c>
      <c r="J11" s="720" t="s">
        <v>11</v>
      </c>
      <c r="K11" s="720" t="s">
        <v>11</v>
      </c>
      <c r="L11" s="720" t="s">
        <v>11</v>
      </c>
      <c r="M11" s="720" t="s">
        <v>11</v>
      </c>
      <c r="N11" s="721"/>
      <c r="O11" s="722"/>
      <c r="R11" s="812"/>
      <c r="S11" s="812"/>
    </row>
    <row r="12" spans="2:20" s="723" customFormat="1" ht="13.5" thickBot="1">
      <c r="B12" s="724" t="s">
        <v>25</v>
      </c>
      <c r="C12" s="725">
        <v>0.4</v>
      </c>
      <c r="D12" s="726">
        <v>0.8</v>
      </c>
      <c r="E12" s="726">
        <v>1</v>
      </c>
      <c r="F12" s="726">
        <v>0.5</v>
      </c>
      <c r="G12" s="726">
        <v>0.6</v>
      </c>
      <c r="H12" s="727"/>
      <c r="I12" s="725">
        <v>0.4</v>
      </c>
      <c r="J12" s="726">
        <v>0.8</v>
      </c>
      <c r="K12" s="726">
        <v>1</v>
      </c>
      <c r="L12" s="726">
        <v>0.5</v>
      </c>
      <c r="M12" s="726">
        <v>0.6</v>
      </c>
      <c r="N12" s="727"/>
      <c r="O12" s="728"/>
      <c r="R12" s="812"/>
      <c r="S12" s="812"/>
    </row>
    <row r="13" spans="2:20" s="723" customFormat="1" ht="26.25" thickBot="1">
      <c r="B13" s="724" t="s">
        <v>159</v>
      </c>
      <c r="C13" s="729">
        <f>C12</f>
        <v>0.4</v>
      </c>
      <c r="D13" s="730">
        <f>D12</f>
        <v>0.8</v>
      </c>
      <c r="E13" s="730">
        <f>E12</f>
        <v>1</v>
      </c>
      <c r="F13" s="730">
        <f>F12</f>
        <v>0.5</v>
      </c>
      <c r="G13" s="730">
        <f>G12</f>
        <v>0.6</v>
      </c>
      <c r="H13" s="731"/>
      <c r="I13" s="729">
        <v>0.4</v>
      </c>
      <c r="J13" s="730">
        <v>0.8</v>
      </c>
      <c r="K13" s="730">
        <v>1</v>
      </c>
      <c r="L13" s="730">
        <v>0.5</v>
      </c>
      <c r="M13" s="730">
        <v>0.6</v>
      </c>
      <c r="N13" s="731"/>
      <c r="O13" s="732"/>
      <c r="R13" s="812"/>
      <c r="S13" s="812"/>
    </row>
    <row r="14" spans="2:20" s="723" customFormat="1" ht="13.5" thickBot="1">
      <c r="B14" s="733"/>
      <c r="C14" s="733"/>
      <c r="D14" s="734"/>
      <c r="E14" s="734"/>
      <c r="F14" s="734"/>
      <c r="G14" s="734"/>
      <c r="H14" s="735"/>
      <c r="I14" s="733"/>
      <c r="J14" s="734"/>
      <c r="K14" s="734"/>
      <c r="L14" s="734"/>
      <c r="M14" s="734"/>
      <c r="N14" s="735"/>
      <c r="O14" s="736"/>
      <c r="R14" s="812"/>
      <c r="S14" s="812"/>
    </row>
    <row r="15" spans="2:20" s="723" customFormat="1" ht="12.75" customHeight="1" thickBot="1">
      <c r="B15" s="737"/>
      <c r="C15" s="804" t="s">
        <v>158</v>
      </c>
      <c r="D15" s="805"/>
      <c r="E15" s="805"/>
      <c r="F15" s="805"/>
      <c r="G15" s="805"/>
      <c r="H15" s="806"/>
      <c r="I15" s="804" t="s">
        <v>158</v>
      </c>
      <c r="J15" s="805"/>
      <c r="K15" s="805"/>
      <c r="L15" s="805"/>
      <c r="M15" s="805"/>
      <c r="N15" s="806"/>
      <c r="O15" s="738"/>
      <c r="R15" s="812"/>
      <c r="S15" s="812"/>
    </row>
    <row r="16" spans="2:20" s="723" customFormat="1" ht="26.25" thickBot="1">
      <c r="B16" s="724" t="s">
        <v>160</v>
      </c>
      <c r="C16" s="762">
        <v>0</v>
      </c>
      <c r="D16" s="763">
        <v>1</v>
      </c>
      <c r="E16" s="763">
        <v>0</v>
      </c>
      <c r="F16" s="763">
        <v>0</v>
      </c>
      <c r="G16" s="763">
        <v>0</v>
      </c>
      <c r="H16" s="814" t="s">
        <v>36</v>
      </c>
      <c r="I16" s="739">
        <v>0.2</v>
      </c>
      <c r="J16" s="740">
        <v>0.3</v>
      </c>
      <c r="K16" s="740">
        <v>0.25</v>
      </c>
      <c r="L16" s="740">
        <v>0.05</v>
      </c>
      <c r="M16" s="740">
        <v>0.2</v>
      </c>
      <c r="N16" s="814" t="s">
        <v>36</v>
      </c>
      <c r="O16" s="741"/>
      <c r="R16" s="813"/>
      <c r="S16" s="813"/>
    </row>
    <row r="17" spans="2:19" s="723" customFormat="1" ht="13.5" thickBot="1">
      <c r="B17" s="742" t="s">
        <v>1</v>
      </c>
      <c r="C17" s="742" t="s">
        <v>24</v>
      </c>
      <c r="D17" s="743" t="s">
        <v>24</v>
      </c>
      <c r="E17" s="743" t="s">
        <v>24</v>
      </c>
      <c r="F17" s="743" t="s">
        <v>24</v>
      </c>
      <c r="G17" s="743" t="s">
        <v>24</v>
      </c>
      <c r="H17" s="815"/>
      <c r="I17" s="742" t="s">
        <v>24</v>
      </c>
      <c r="J17" s="743" t="s">
        <v>24</v>
      </c>
      <c r="K17" s="743" t="s">
        <v>24</v>
      </c>
      <c r="L17" s="743" t="s">
        <v>24</v>
      </c>
      <c r="M17" s="743" t="s">
        <v>24</v>
      </c>
      <c r="N17" s="815"/>
      <c r="O17" s="722"/>
      <c r="R17" s="724" t="s">
        <v>157</v>
      </c>
      <c r="S17" s="744" t="s">
        <v>157</v>
      </c>
    </row>
    <row r="18" spans="2:19">
      <c r="B18" s="745">
        <f>year</f>
        <v>2000</v>
      </c>
      <c r="C18" s="746">
        <f>C$16</f>
        <v>0</v>
      </c>
      <c r="D18" s="747">
        <f t="shared" ref="D18:G33" si="0">D$16</f>
        <v>1</v>
      </c>
      <c r="E18" s="747">
        <f t="shared" si="0"/>
        <v>0</v>
      </c>
      <c r="F18" s="747">
        <f t="shared" si="0"/>
        <v>0</v>
      </c>
      <c r="G18" s="747">
        <f t="shared" si="0"/>
        <v>0</v>
      </c>
      <c r="H18" s="748">
        <f>SUM(C18:G18)</f>
        <v>1</v>
      </c>
      <c r="I18" s="746">
        <f>I$16</f>
        <v>0.2</v>
      </c>
      <c r="J18" s="747">
        <f t="shared" ref="J18:M33" si="1">J$16</f>
        <v>0.3</v>
      </c>
      <c r="K18" s="747">
        <f t="shared" si="1"/>
        <v>0.25</v>
      </c>
      <c r="L18" s="747">
        <f t="shared" si="1"/>
        <v>0.05</v>
      </c>
      <c r="M18" s="747">
        <f t="shared" si="1"/>
        <v>0.2</v>
      </c>
      <c r="N18" s="748">
        <f>SUM(I18:M18)</f>
        <v>1</v>
      </c>
      <c r="O18" s="623"/>
      <c r="R18" s="749">
        <f>C18*C$13+D18*D$13+E18*E$13+F18*F$13+G18*G$13</f>
        <v>0.8</v>
      </c>
      <c r="S18" s="750">
        <f>I18*I$13+J18*J$13+K18*K$13+L18*L$13+M18*M$13</f>
        <v>0.71500000000000008</v>
      </c>
    </row>
    <row r="19" spans="2:19">
      <c r="B19" s="751">
        <f t="shared" ref="B19:B50" si="2">B18+1</f>
        <v>2001</v>
      </c>
      <c r="C19" s="752">
        <f t="shared" ref="C19:G50" si="3">C$16</f>
        <v>0</v>
      </c>
      <c r="D19" s="753">
        <f t="shared" si="0"/>
        <v>1</v>
      </c>
      <c r="E19" s="753">
        <f t="shared" si="0"/>
        <v>0</v>
      </c>
      <c r="F19" s="753">
        <f t="shared" si="0"/>
        <v>0</v>
      </c>
      <c r="G19" s="753">
        <f t="shared" si="0"/>
        <v>0</v>
      </c>
      <c r="H19" s="754">
        <f t="shared" ref="H19:H82" si="4">SUM(C19:G19)</f>
        <v>1</v>
      </c>
      <c r="I19" s="752">
        <f t="shared" ref="I19:M50" si="5">I$16</f>
        <v>0.2</v>
      </c>
      <c r="J19" s="753">
        <f t="shared" si="1"/>
        <v>0.3</v>
      </c>
      <c r="K19" s="753">
        <f t="shared" si="1"/>
        <v>0.25</v>
      </c>
      <c r="L19" s="753">
        <f t="shared" si="1"/>
        <v>0.05</v>
      </c>
      <c r="M19" s="753">
        <f t="shared" si="1"/>
        <v>0.2</v>
      </c>
      <c r="N19" s="754">
        <f t="shared" ref="N19:N82" si="6">SUM(I19:M19)</f>
        <v>1</v>
      </c>
      <c r="O19" s="755"/>
      <c r="R19" s="749">
        <f t="shared" ref="R19:R82" si="7">C19*C$13+D19*D$13+E19*E$13+F19*F$13+G19*G$13</f>
        <v>0.8</v>
      </c>
      <c r="S19" s="750">
        <f t="shared" ref="S19:S82" si="8">I19*I$13+J19*J$13+K19*K$13+L19*L$13+M19*M$13</f>
        <v>0.71500000000000008</v>
      </c>
    </row>
    <row r="20" spans="2:19">
      <c r="B20" s="751">
        <f t="shared" si="2"/>
        <v>2002</v>
      </c>
      <c r="C20" s="752">
        <f t="shared" si="3"/>
        <v>0</v>
      </c>
      <c r="D20" s="753">
        <f t="shared" si="0"/>
        <v>1</v>
      </c>
      <c r="E20" s="753">
        <f t="shared" si="0"/>
        <v>0</v>
      </c>
      <c r="F20" s="753">
        <f t="shared" si="0"/>
        <v>0</v>
      </c>
      <c r="G20" s="753">
        <f t="shared" si="0"/>
        <v>0</v>
      </c>
      <c r="H20" s="754">
        <f t="shared" si="4"/>
        <v>1</v>
      </c>
      <c r="I20" s="752">
        <f t="shared" si="5"/>
        <v>0.2</v>
      </c>
      <c r="J20" s="753">
        <f t="shared" si="1"/>
        <v>0.3</v>
      </c>
      <c r="K20" s="753">
        <f t="shared" si="1"/>
        <v>0.25</v>
      </c>
      <c r="L20" s="753">
        <f t="shared" si="1"/>
        <v>0.05</v>
      </c>
      <c r="M20" s="753">
        <f t="shared" si="1"/>
        <v>0.2</v>
      </c>
      <c r="N20" s="754">
        <f t="shared" si="6"/>
        <v>1</v>
      </c>
      <c r="O20" s="755"/>
      <c r="R20" s="749">
        <f t="shared" si="7"/>
        <v>0.8</v>
      </c>
      <c r="S20" s="750">
        <f t="shared" si="8"/>
        <v>0.71500000000000008</v>
      </c>
    </row>
    <row r="21" spans="2:19">
      <c r="B21" s="751">
        <f t="shared" si="2"/>
        <v>2003</v>
      </c>
      <c r="C21" s="752">
        <f t="shared" si="3"/>
        <v>0</v>
      </c>
      <c r="D21" s="753">
        <f t="shared" si="0"/>
        <v>1</v>
      </c>
      <c r="E21" s="753">
        <f t="shared" si="0"/>
        <v>0</v>
      </c>
      <c r="F21" s="753">
        <f t="shared" si="0"/>
        <v>0</v>
      </c>
      <c r="G21" s="753">
        <f t="shared" si="0"/>
        <v>0</v>
      </c>
      <c r="H21" s="754">
        <f t="shared" si="4"/>
        <v>1</v>
      </c>
      <c r="I21" s="752">
        <f t="shared" si="5"/>
        <v>0.2</v>
      </c>
      <c r="J21" s="753">
        <f t="shared" si="1"/>
        <v>0.3</v>
      </c>
      <c r="K21" s="753">
        <f t="shared" si="1"/>
        <v>0.25</v>
      </c>
      <c r="L21" s="753">
        <f t="shared" si="1"/>
        <v>0.05</v>
      </c>
      <c r="M21" s="753">
        <f t="shared" si="1"/>
        <v>0.2</v>
      </c>
      <c r="N21" s="754">
        <f t="shared" si="6"/>
        <v>1</v>
      </c>
      <c r="O21" s="755"/>
      <c r="R21" s="749">
        <f t="shared" si="7"/>
        <v>0.8</v>
      </c>
      <c r="S21" s="750">
        <f t="shared" si="8"/>
        <v>0.71500000000000008</v>
      </c>
    </row>
    <row r="22" spans="2:19">
      <c r="B22" s="751">
        <f t="shared" si="2"/>
        <v>2004</v>
      </c>
      <c r="C22" s="752">
        <f t="shared" si="3"/>
        <v>0</v>
      </c>
      <c r="D22" s="753">
        <f t="shared" si="0"/>
        <v>1</v>
      </c>
      <c r="E22" s="753">
        <f t="shared" si="0"/>
        <v>0</v>
      </c>
      <c r="F22" s="753">
        <f t="shared" si="0"/>
        <v>0</v>
      </c>
      <c r="G22" s="753">
        <f t="shared" si="0"/>
        <v>0</v>
      </c>
      <c r="H22" s="754">
        <f t="shared" si="4"/>
        <v>1</v>
      </c>
      <c r="I22" s="752">
        <f t="shared" si="5"/>
        <v>0.2</v>
      </c>
      <c r="J22" s="753">
        <f t="shared" si="1"/>
        <v>0.3</v>
      </c>
      <c r="K22" s="753">
        <f t="shared" si="1"/>
        <v>0.25</v>
      </c>
      <c r="L22" s="753">
        <f t="shared" si="1"/>
        <v>0.05</v>
      </c>
      <c r="M22" s="753">
        <f t="shared" si="1"/>
        <v>0.2</v>
      </c>
      <c r="N22" s="754">
        <f t="shared" si="6"/>
        <v>1</v>
      </c>
      <c r="O22" s="755"/>
      <c r="R22" s="749">
        <f t="shared" si="7"/>
        <v>0.8</v>
      </c>
      <c r="S22" s="750">
        <f t="shared" si="8"/>
        <v>0.71500000000000008</v>
      </c>
    </row>
    <row r="23" spans="2:19">
      <c r="B23" s="751">
        <f t="shared" si="2"/>
        <v>2005</v>
      </c>
      <c r="C23" s="752">
        <f t="shared" si="3"/>
        <v>0</v>
      </c>
      <c r="D23" s="753">
        <f t="shared" si="0"/>
        <v>1</v>
      </c>
      <c r="E23" s="753">
        <f t="shared" si="0"/>
        <v>0</v>
      </c>
      <c r="F23" s="753">
        <f t="shared" si="0"/>
        <v>0</v>
      </c>
      <c r="G23" s="753">
        <f t="shared" si="0"/>
        <v>0</v>
      </c>
      <c r="H23" s="754">
        <f t="shared" si="4"/>
        <v>1</v>
      </c>
      <c r="I23" s="752">
        <f t="shared" si="5"/>
        <v>0.2</v>
      </c>
      <c r="J23" s="753">
        <f t="shared" si="1"/>
        <v>0.3</v>
      </c>
      <c r="K23" s="753">
        <f t="shared" si="1"/>
        <v>0.25</v>
      </c>
      <c r="L23" s="753">
        <f t="shared" si="1"/>
        <v>0.05</v>
      </c>
      <c r="M23" s="753">
        <f t="shared" si="1"/>
        <v>0.2</v>
      </c>
      <c r="N23" s="754">
        <f t="shared" si="6"/>
        <v>1</v>
      </c>
      <c r="O23" s="755"/>
      <c r="R23" s="749">
        <f t="shared" si="7"/>
        <v>0.8</v>
      </c>
      <c r="S23" s="750">
        <f t="shared" si="8"/>
        <v>0.71500000000000008</v>
      </c>
    </row>
    <row r="24" spans="2:19">
      <c r="B24" s="751">
        <f t="shared" si="2"/>
        <v>2006</v>
      </c>
      <c r="C24" s="752">
        <f t="shared" si="3"/>
        <v>0</v>
      </c>
      <c r="D24" s="753">
        <f t="shared" si="0"/>
        <v>1</v>
      </c>
      <c r="E24" s="753">
        <f t="shared" si="0"/>
        <v>0</v>
      </c>
      <c r="F24" s="753">
        <f t="shared" si="0"/>
        <v>0</v>
      </c>
      <c r="G24" s="753">
        <f t="shared" si="0"/>
        <v>0</v>
      </c>
      <c r="H24" s="754">
        <f t="shared" si="4"/>
        <v>1</v>
      </c>
      <c r="I24" s="752">
        <f t="shared" si="5"/>
        <v>0.2</v>
      </c>
      <c r="J24" s="753">
        <f t="shared" si="1"/>
        <v>0.3</v>
      </c>
      <c r="K24" s="753">
        <f t="shared" si="1"/>
        <v>0.25</v>
      </c>
      <c r="L24" s="753">
        <f t="shared" si="1"/>
        <v>0.05</v>
      </c>
      <c r="M24" s="753">
        <f t="shared" si="1"/>
        <v>0.2</v>
      </c>
      <c r="N24" s="754">
        <f t="shared" si="6"/>
        <v>1</v>
      </c>
      <c r="O24" s="755"/>
      <c r="R24" s="749">
        <f t="shared" si="7"/>
        <v>0.8</v>
      </c>
      <c r="S24" s="750">
        <f t="shared" si="8"/>
        <v>0.71500000000000008</v>
      </c>
    </row>
    <row r="25" spans="2:19">
      <c r="B25" s="751">
        <f t="shared" si="2"/>
        <v>2007</v>
      </c>
      <c r="C25" s="752">
        <f t="shared" si="3"/>
        <v>0</v>
      </c>
      <c r="D25" s="753">
        <f t="shared" si="0"/>
        <v>1</v>
      </c>
      <c r="E25" s="753">
        <f t="shared" si="0"/>
        <v>0</v>
      </c>
      <c r="F25" s="753">
        <f t="shared" si="0"/>
        <v>0</v>
      </c>
      <c r="G25" s="753">
        <f t="shared" si="0"/>
        <v>0</v>
      </c>
      <c r="H25" s="754">
        <f t="shared" si="4"/>
        <v>1</v>
      </c>
      <c r="I25" s="752">
        <f t="shared" si="5"/>
        <v>0.2</v>
      </c>
      <c r="J25" s="753">
        <f t="shared" si="1"/>
        <v>0.3</v>
      </c>
      <c r="K25" s="753">
        <f t="shared" si="1"/>
        <v>0.25</v>
      </c>
      <c r="L25" s="753">
        <f t="shared" si="1"/>
        <v>0.05</v>
      </c>
      <c r="M25" s="753">
        <f t="shared" si="1"/>
        <v>0.2</v>
      </c>
      <c r="N25" s="754">
        <f t="shared" si="6"/>
        <v>1</v>
      </c>
      <c r="O25" s="755"/>
      <c r="R25" s="749">
        <f t="shared" si="7"/>
        <v>0.8</v>
      </c>
      <c r="S25" s="750">
        <f t="shared" si="8"/>
        <v>0.71500000000000008</v>
      </c>
    </row>
    <row r="26" spans="2:19">
      <c r="B26" s="751">
        <f t="shared" si="2"/>
        <v>2008</v>
      </c>
      <c r="C26" s="752">
        <f t="shared" si="3"/>
        <v>0</v>
      </c>
      <c r="D26" s="753">
        <f t="shared" si="0"/>
        <v>1</v>
      </c>
      <c r="E26" s="753">
        <f t="shared" si="0"/>
        <v>0</v>
      </c>
      <c r="F26" s="753">
        <f t="shared" si="0"/>
        <v>0</v>
      </c>
      <c r="G26" s="753">
        <f t="shared" si="0"/>
        <v>0</v>
      </c>
      <c r="H26" s="754">
        <f t="shared" si="4"/>
        <v>1</v>
      </c>
      <c r="I26" s="752">
        <f t="shared" si="5"/>
        <v>0.2</v>
      </c>
      <c r="J26" s="753">
        <f t="shared" si="1"/>
        <v>0.3</v>
      </c>
      <c r="K26" s="753">
        <f t="shared" si="1"/>
        <v>0.25</v>
      </c>
      <c r="L26" s="753">
        <f t="shared" si="1"/>
        <v>0.05</v>
      </c>
      <c r="M26" s="753">
        <f t="shared" si="1"/>
        <v>0.2</v>
      </c>
      <c r="N26" s="754">
        <f t="shared" si="6"/>
        <v>1</v>
      </c>
      <c r="O26" s="755"/>
      <c r="R26" s="749">
        <f t="shared" si="7"/>
        <v>0.8</v>
      </c>
      <c r="S26" s="750">
        <f t="shared" si="8"/>
        <v>0.71500000000000008</v>
      </c>
    </row>
    <row r="27" spans="2:19">
      <c r="B27" s="751">
        <f t="shared" si="2"/>
        <v>2009</v>
      </c>
      <c r="C27" s="752">
        <f t="shared" si="3"/>
        <v>0</v>
      </c>
      <c r="D27" s="753">
        <f t="shared" si="0"/>
        <v>1</v>
      </c>
      <c r="E27" s="753">
        <f t="shared" si="0"/>
        <v>0</v>
      </c>
      <c r="F27" s="753">
        <f t="shared" si="0"/>
        <v>0</v>
      </c>
      <c r="G27" s="753">
        <f t="shared" si="0"/>
        <v>0</v>
      </c>
      <c r="H27" s="754">
        <f t="shared" si="4"/>
        <v>1</v>
      </c>
      <c r="I27" s="752">
        <f t="shared" si="5"/>
        <v>0.2</v>
      </c>
      <c r="J27" s="753">
        <f t="shared" si="1"/>
        <v>0.3</v>
      </c>
      <c r="K27" s="753">
        <f t="shared" si="1"/>
        <v>0.25</v>
      </c>
      <c r="L27" s="753">
        <f t="shared" si="1"/>
        <v>0.05</v>
      </c>
      <c r="M27" s="753">
        <f t="shared" si="1"/>
        <v>0.2</v>
      </c>
      <c r="N27" s="754">
        <f t="shared" si="6"/>
        <v>1</v>
      </c>
      <c r="O27" s="755"/>
      <c r="R27" s="749">
        <f t="shared" si="7"/>
        <v>0.8</v>
      </c>
      <c r="S27" s="750">
        <f t="shared" si="8"/>
        <v>0.71500000000000008</v>
      </c>
    </row>
    <row r="28" spans="2:19">
      <c r="B28" s="751">
        <f t="shared" si="2"/>
        <v>2010</v>
      </c>
      <c r="C28" s="752">
        <f t="shared" si="3"/>
        <v>0</v>
      </c>
      <c r="D28" s="753">
        <f t="shared" si="0"/>
        <v>1</v>
      </c>
      <c r="E28" s="753">
        <f t="shared" si="0"/>
        <v>0</v>
      </c>
      <c r="F28" s="753">
        <f t="shared" si="0"/>
        <v>0</v>
      </c>
      <c r="G28" s="753">
        <f t="shared" si="0"/>
        <v>0</v>
      </c>
      <c r="H28" s="754">
        <f t="shared" si="4"/>
        <v>1</v>
      </c>
      <c r="I28" s="752">
        <f t="shared" si="5"/>
        <v>0.2</v>
      </c>
      <c r="J28" s="753">
        <f t="shared" si="1"/>
        <v>0.3</v>
      </c>
      <c r="K28" s="753">
        <f t="shared" si="1"/>
        <v>0.25</v>
      </c>
      <c r="L28" s="753">
        <f t="shared" si="1"/>
        <v>0.05</v>
      </c>
      <c r="M28" s="753">
        <f t="shared" si="1"/>
        <v>0.2</v>
      </c>
      <c r="N28" s="754">
        <f t="shared" si="6"/>
        <v>1</v>
      </c>
      <c r="O28" s="755"/>
      <c r="R28" s="749">
        <f t="shared" si="7"/>
        <v>0.8</v>
      </c>
      <c r="S28" s="750">
        <f t="shared" si="8"/>
        <v>0.71500000000000008</v>
      </c>
    </row>
    <row r="29" spans="2:19">
      <c r="B29" s="751">
        <f t="shared" si="2"/>
        <v>2011</v>
      </c>
      <c r="C29" s="752">
        <f t="shared" si="3"/>
        <v>0</v>
      </c>
      <c r="D29" s="753">
        <f t="shared" si="0"/>
        <v>1</v>
      </c>
      <c r="E29" s="753">
        <f t="shared" si="0"/>
        <v>0</v>
      </c>
      <c r="F29" s="753">
        <f t="shared" si="0"/>
        <v>0</v>
      </c>
      <c r="G29" s="753">
        <f t="shared" si="0"/>
        <v>0</v>
      </c>
      <c r="H29" s="754">
        <f t="shared" si="4"/>
        <v>1</v>
      </c>
      <c r="I29" s="752">
        <f t="shared" si="5"/>
        <v>0.2</v>
      </c>
      <c r="J29" s="753">
        <f t="shared" si="1"/>
        <v>0.3</v>
      </c>
      <c r="K29" s="753">
        <f t="shared" si="1"/>
        <v>0.25</v>
      </c>
      <c r="L29" s="753">
        <f t="shared" si="1"/>
        <v>0.05</v>
      </c>
      <c r="M29" s="753">
        <f t="shared" si="1"/>
        <v>0.2</v>
      </c>
      <c r="N29" s="754">
        <f t="shared" si="6"/>
        <v>1</v>
      </c>
      <c r="O29" s="755"/>
      <c r="R29" s="749">
        <f t="shared" si="7"/>
        <v>0.8</v>
      </c>
      <c r="S29" s="750">
        <f t="shared" si="8"/>
        <v>0.71500000000000008</v>
      </c>
    </row>
    <row r="30" spans="2:19">
      <c r="B30" s="751">
        <f t="shared" si="2"/>
        <v>2012</v>
      </c>
      <c r="C30" s="752">
        <f t="shared" si="3"/>
        <v>0</v>
      </c>
      <c r="D30" s="753">
        <f t="shared" si="0"/>
        <v>1</v>
      </c>
      <c r="E30" s="753">
        <f t="shared" si="0"/>
        <v>0</v>
      </c>
      <c r="F30" s="753">
        <f t="shared" si="0"/>
        <v>0</v>
      </c>
      <c r="G30" s="753">
        <f t="shared" si="0"/>
        <v>0</v>
      </c>
      <c r="H30" s="754">
        <f t="shared" si="4"/>
        <v>1</v>
      </c>
      <c r="I30" s="752">
        <f t="shared" si="5"/>
        <v>0.2</v>
      </c>
      <c r="J30" s="753">
        <f t="shared" si="1"/>
        <v>0.3</v>
      </c>
      <c r="K30" s="753">
        <f t="shared" si="1"/>
        <v>0.25</v>
      </c>
      <c r="L30" s="753">
        <f t="shared" si="1"/>
        <v>0.05</v>
      </c>
      <c r="M30" s="753">
        <f t="shared" si="1"/>
        <v>0.2</v>
      </c>
      <c r="N30" s="754">
        <f t="shared" si="6"/>
        <v>1</v>
      </c>
      <c r="O30" s="755"/>
      <c r="R30" s="749">
        <f t="shared" si="7"/>
        <v>0.8</v>
      </c>
      <c r="S30" s="750">
        <f t="shared" si="8"/>
        <v>0.71500000000000008</v>
      </c>
    </row>
    <row r="31" spans="2:19">
      <c r="B31" s="751">
        <f t="shared" si="2"/>
        <v>2013</v>
      </c>
      <c r="C31" s="752">
        <f t="shared" si="3"/>
        <v>0</v>
      </c>
      <c r="D31" s="753">
        <f t="shared" si="0"/>
        <v>1</v>
      </c>
      <c r="E31" s="753">
        <f t="shared" si="0"/>
        <v>0</v>
      </c>
      <c r="F31" s="753">
        <f t="shared" si="0"/>
        <v>0</v>
      </c>
      <c r="G31" s="753">
        <f t="shared" si="0"/>
        <v>0</v>
      </c>
      <c r="H31" s="754">
        <f t="shared" si="4"/>
        <v>1</v>
      </c>
      <c r="I31" s="752">
        <f t="shared" si="5"/>
        <v>0.2</v>
      </c>
      <c r="J31" s="753">
        <f t="shared" si="1"/>
        <v>0.3</v>
      </c>
      <c r="K31" s="753">
        <f t="shared" si="1"/>
        <v>0.25</v>
      </c>
      <c r="L31" s="753">
        <f t="shared" si="1"/>
        <v>0.05</v>
      </c>
      <c r="M31" s="753">
        <f t="shared" si="1"/>
        <v>0.2</v>
      </c>
      <c r="N31" s="754">
        <f t="shared" si="6"/>
        <v>1</v>
      </c>
      <c r="O31" s="755"/>
      <c r="R31" s="749">
        <f t="shared" si="7"/>
        <v>0.8</v>
      </c>
      <c r="S31" s="750">
        <f t="shared" si="8"/>
        <v>0.71500000000000008</v>
      </c>
    </row>
    <row r="32" spans="2:19">
      <c r="B32" s="751">
        <f t="shared" si="2"/>
        <v>2014</v>
      </c>
      <c r="C32" s="752">
        <f t="shared" si="3"/>
        <v>0</v>
      </c>
      <c r="D32" s="753">
        <f t="shared" si="0"/>
        <v>1</v>
      </c>
      <c r="E32" s="753">
        <f t="shared" si="0"/>
        <v>0</v>
      </c>
      <c r="F32" s="753">
        <f t="shared" si="0"/>
        <v>0</v>
      </c>
      <c r="G32" s="753">
        <f t="shared" si="0"/>
        <v>0</v>
      </c>
      <c r="H32" s="754">
        <f t="shared" si="4"/>
        <v>1</v>
      </c>
      <c r="I32" s="752">
        <f t="shared" si="5"/>
        <v>0.2</v>
      </c>
      <c r="J32" s="753">
        <f t="shared" si="1"/>
        <v>0.3</v>
      </c>
      <c r="K32" s="753">
        <f t="shared" si="1"/>
        <v>0.25</v>
      </c>
      <c r="L32" s="753">
        <f t="shared" si="1"/>
        <v>0.05</v>
      </c>
      <c r="M32" s="753">
        <f t="shared" si="1"/>
        <v>0.2</v>
      </c>
      <c r="N32" s="754">
        <f t="shared" si="6"/>
        <v>1</v>
      </c>
      <c r="O32" s="755"/>
      <c r="R32" s="749">
        <f t="shared" si="7"/>
        <v>0.8</v>
      </c>
      <c r="S32" s="750">
        <f t="shared" si="8"/>
        <v>0.71500000000000008</v>
      </c>
    </row>
    <row r="33" spans="2:19">
      <c r="B33" s="751">
        <f t="shared" si="2"/>
        <v>2015</v>
      </c>
      <c r="C33" s="752">
        <f t="shared" si="3"/>
        <v>0</v>
      </c>
      <c r="D33" s="753">
        <f t="shared" si="0"/>
        <v>1</v>
      </c>
      <c r="E33" s="753">
        <f t="shared" si="0"/>
        <v>0</v>
      </c>
      <c r="F33" s="753">
        <f t="shared" si="0"/>
        <v>0</v>
      </c>
      <c r="G33" s="753">
        <f t="shared" si="0"/>
        <v>0</v>
      </c>
      <c r="H33" s="754">
        <f t="shared" si="4"/>
        <v>1</v>
      </c>
      <c r="I33" s="752">
        <f t="shared" si="5"/>
        <v>0.2</v>
      </c>
      <c r="J33" s="753">
        <f t="shared" si="1"/>
        <v>0.3</v>
      </c>
      <c r="K33" s="753">
        <f t="shared" si="1"/>
        <v>0.25</v>
      </c>
      <c r="L33" s="753">
        <f t="shared" si="1"/>
        <v>0.05</v>
      </c>
      <c r="M33" s="753">
        <f t="shared" si="1"/>
        <v>0.2</v>
      </c>
      <c r="N33" s="754">
        <f t="shared" si="6"/>
        <v>1</v>
      </c>
      <c r="O33" s="755"/>
      <c r="R33" s="749">
        <f t="shared" si="7"/>
        <v>0.8</v>
      </c>
      <c r="S33" s="750">
        <f t="shared" si="8"/>
        <v>0.71500000000000008</v>
      </c>
    </row>
    <row r="34" spans="2:19">
      <c r="B34" s="751">
        <f t="shared" si="2"/>
        <v>2016</v>
      </c>
      <c r="C34" s="752">
        <f t="shared" si="3"/>
        <v>0</v>
      </c>
      <c r="D34" s="753">
        <f t="shared" si="3"/>
        <v>1</v>
      </c>
      <c r="E34" s="753">
        <f t="shared" si="3"/>
        <v>0</v>
      </c>
      <c r="F34" s="753">
        <f t="shared" si="3"/>
        <v>0</v>
      </c>
      <c r="G34" s="753">
        <f t="shared" si="3"/>
        <v>0</v>
      </c>
      <c r="H34" s="754">
        <f t="shared" si="4"/>
        <v>1</v>
      </c>
      <c r="I34" s="752">
        <f t="shared" si="5"/>
        <v>0.2</v>
      </c>
      <c r="J34" s="753">
        <f t="shared" si="5"/>
        <v>0.3</v>
      </c>
      <c r="K34" s="753">
        <f t="shared" si="5"/>
        <v>0.25</v>
      </c>
      <c r="L34" s="753">
        <f t="shared" si="5"/>
        <v>0.05</v>
      </c>
      <c r="M34" s="753">
        <f t="shared" si="5"/>
        <v>0.2</v>
      </c>
      <c r="N34" s="754">
        <f t="shared" si="6"/>
        <v>1</v>
      </c>
      <c r="O34" s="755"/>
      <c r="R34" s="749">
        <f t="shared" si="7"/>
        <v>0.8</v>
      </c>
      <c r="S34" s="750">
        <f t="shared" si="8"/>
        <v>0.71500000000000008</v>
      </c>
    </row>
    <row r="35" spans="2:19">
      <c r="B35" s="751">
        <f t="shared" si="2"/>
        <v>2017</v>
      </c>
      <c r="C35" s="752">
        <f t="shared" si="3"/>
        <v>0</v>
      </c>
      <c r="D35" s="753">
        <f t="shared" si="3"/>
        <v>1</v>
      </c>
      <c r="E35" s="753">
        <f t="shared" si="3"/>
        <v>0</v>
      </c>
      <c r="F35" s="753">
        <f t="shared" si="3"/>
        <v>0</v>
      </c>
      <c r="G35" s="753">
        <f t="shared" si="3"/>
        <v>0</v>
      </c>
      <c r="H35" s="754">
        <f t="shared" si="4"/>
        <v>1</v>
      </c>
      <c r="I35" s="752">
        <f t="shared" si="5"/>
        <v>0.2</v>
      </c>
      <c r="J35" s="753">
        <f t="shared" si="5"/>
        <v>0.3</v>
      </c>
      <c r="K35" s="753">
        <f t="shared" si="5"/>
        <v>0.25</v>
      </c>
      <c r="L35" s="753">
        <f t="shared" si="5"/>
        <v>0.05</v>
      </c>
      <c r="M35" s="753">
        <f t="shared" si="5"/>
        <v>0.2</v>
      </c>
      <c r="N35" s="754">
        <f t="shared" si="6"/>
        <v>1</v>
      </c>
      <c r="O35" s="755"/>
      <c r="R35" s="749">
        <f t="shared" si="7"/>
        <v>0.8</v>
      </c>
      <c r="S35" s="750">
        <f t="shared" si="8"/>
        <v>0.71500000000000008</v>
      </c>
    </row>
    <row r="36" spans="2:19">
      <c r="B36" s="751">
        <f t="shared" si="2"/>
        <v>2018</v>
      </c>
      <c r="C36" s="752">
        <f t="shared" si="3"/>
        <v>0</v>
      </c>
      <c r="D36" s="753">
        <f t="shared" si="3"/>
        <v>1</v>
      </c>
      <c r="E36" s="753">
        <f t="shared" si="3"/>
        <v>0</v>
      </c>
      <c r="F36" s="753">
        <f t="shared" si="3"/>
        <v>0</v>
      </c>
      <c r="G36" s="753">
        <f t="shared" si="3"/>
        <v>0</v>
      </c>
      <c r="H36" s="754">
        <f t="shared" si="4"/>
        <v>1</v>
      </c>
      <c r="I36" s="752">
        <f t="shared" si="5"/>
        <v>0.2</v>
      </c>
      <c r="J36" s="753">
        <f t="shared" si="5"/>
        <v>0.3</v>
      </c>
      <c r="K36" s="753">
        <f t="shared" si="5"/>
        <v>0.25</v>
      </c>
      <c r="L36" s="753">
        <f t="shared" si="5"/>
        <v>0.05</v>
      </c>
      <c r="M36" s="753">
        <f t="shared" si="5"/>
        <v>0.2</v>
      </c>
      <c r="N36" s="754">
        <f t="shared" si="6"/>
        <v>1</v>
      </c>
      <c r="O36" s="755"/>
      <c r="R36" s="749">
        <f t="shared" si="7"/>
        <v>0.8</v>
      </c>
      <c r="S36" s="750">
        <f t="shared" si="8"/>
        <v>0.71500000000000008</v>
      </c>
    </row>
    <row r="37" spans="2:19">
      <c r="B37" s="751">
        <f t="shared" si="2"/>
        <v>2019</v>
      </c>
      <c r="C37" s="752">
        <f t="shared" si="3"/>
        <v>0</v>
      </c>
      <c r="D37" s="753">
        <f t="shared" si="3"/>
        <v>1</v>
      </c>
      <c r="E37" s="753">
        <f t="shared" si="3"/>
        <v>0</v>
      </c>
      <c r="F37" s="753">
        <f t="shared" si="3"/>
        <v>0</v>
      </c>
      <c r="G37" s="753">
        <f t="shared" si="3"/>
        <v>0</v>
      </c>
      <c r="H37" s="754">
        <f t="shared" si="4"/>
        <v>1</v>
      </c>
      <c r="I37" s="752">
        <f t="shared" si="5"/>
        <v>0.2</v>
      </c>
      <c r="J37" s="753">
        <f t="shared" si="5"/>
        <v>0.3</v>
      </c>
      <c r="K37" s="753">
        <f t="shared" si="5"/>
        <v>0.25</v>
      </c>
      <c r="L37" s="753">
        <f t="shared" si="5"/>
        <v>0.05</v>
      </c>
      <c r="M37" s="753">
        <f t="shared" si="5"/>
        <v>0.2</v>
      </c>
      <c r="N37" s="754">
        <f t="shared" si="6"/>
        <v>1</v>
      </c>
      <c r="O37" s="755"/>
      <c r="R37" s="749">
        <f t="shared" si="7"/>
        <v>0.8</v>
      </c>
      <c r="S37" s="750">
        <f t="shared" si="8"/>
        <v>0.71500000000000008</v>
      </c>
    </row>
    <row r="38" spans="2:19">
      <c r="B38" s="751">
        <f t="shared" si="2"/>
        <v>2020</v>
      </c>
      <c r="C38" s="752">
        <f t="shared" si="3"/>
        <v>0</v>
      </c>
      <c r="D38" s="753">
        <f t="shared" si="3"/>
        <v>1</v>
      </c>
      <c r="E38" s="753">
        <f t="shared" si="3"/>
        <v>0</v>
      </c>
      <c r="F38" s="753">
        <f t="shared" si="3"/>
        <v>0</v>
      </c>
      <c r="G38" s="753">
        <f t="shared" si="3"/>
        <v>0</v>
      </c>
      <c r="H38" s="754">
        <f t="shared" si="4"/>
        <v>1</v>
      </c>
      <c r="I38" s="752">
        <f t="shared" si="5"/>
        <v>0.2</v>
      </c>
      <c r="J38" s="753">
        <f t="shared" si="5"/>
        <v>0.3</v>
      </c>
      <c r="K38" s="753">
        <f t="shared" si="5"/>
        <v>0.25</v>
      </c>
      <c r="L38" s="753">
        <f t="shared" si="5"/>
        <v>0.05</v>
      </c>
      <c r="M38" s="753">
        <f t="shared" si="5"/>
        <v>0.2</v>
      </c>
      <c r="N38" s="754">
        <f t="shared" si="6"/>
        <v>1</v>
      </c>
      <c r="O38" s="755"/>
      <c r="R38" s="749">
        <f t="shared" si="7"/>
        <v>0.8</v>
      </c>
      <c r="S38" s="750">
        <f t="shared" si="8"/>
        <v>0.71500000000000008</v>
      </c>
    </row>
    <row r="39" spans="2:19">
      <c r="B39" s="751">
        <f t="shared" si="2"/>
        <v>2021</v>
      </c>
      <c r="C39" s="752">
        <f t="shared" si="3"/>
        <v>0</v>
      </c>
      <c r="D39" s="753">
        <f t="shared" si="3"/>
        <v>1</v>
      </c>
      <c r="E39" s="753">
        <f t="shared" si="3"/>
        <v>0</v>
      </c>
      <c r="F39" s="753">
        <f t="shared" si="3"/>
        <v>0</v>
      </c>
      <c r="G39" s="753">
        <f t="shared" si="3"/>
        <v>0</v>
      </c>
      <c r="H39" s="754">
        <f t="shared" si="4"/>
        <v>1</v>
      </c>
      <c r="I39" s="752">
        <f t="shared" si="5"/>
        <v>0.2</v>
      </c>
      <c r="J39" s="753">
        <f t="shared" si="5"/>
        <v>0.3</v>
      </c>
      <c r="K39" s="753">
        <f t="shared" si="5"/>
        <v>0.25</v>
      </c>
      <c r="L39" s="753">
        <f t="shared" si="5"/>
        <v>0.05</v>
      </c>
      <c r="M39" s="753">
        <f t="shared" si="5"/>
        <v>0.2</v>
      </c>
      <c r="N39" s="754">
        <f t="shared" si="6"/>
        <v>1</v>
      </c>
      <c r="O39" s="755"/>
      <c r="R39" s="749">
        <f t="shared" si="7"/>
        <v>0.8</v>
      </c>
      <c r="S39" s="750">
        <f t="shared" si="8"/>
        <v>0.71500000000000008</v>
      </c>
    </row>
    <row r="40" spans="2:19">
      <c r="B40" s="751">
        <f t="shared" si="2"/>
        <v>2022</v>
      </c>
      <c r="C40" s="752">
        <f t="shared" si="3"/>
        <v>0</v>
      </c>
      <c r="D40" s="753">
        <f t="shared" si="3"/>
        <v>1</v>
      </c>
      <c r="E40" s="753">
        <f t="shared" si="3"/>
        <v>0</v>
      </c>
      <c r="F40" s="753">
        <f t="shared" si="3"/>
        <v>0</v>
      </c>
      <c r="G40" s="753">
        <f t="shared" si="3"/>
        <v>0</v>
      </c>
      <c r="H40" s="754">
        <f t="shared" si="4"/>
        <v>1</v>
      </c>
      <c r="I40" s="752">
        <f t="shared" si="5"/>
        <v>0.2</v>
      </c>
      <c r="J40" s="753">
        <f t="shared" si="5"/>
        <v>0.3</v>
      </c>
      <c r="K40" s="753">
        <f t="shared" si="5"/>
        <v>0.25</v>
      </c>
      <c r="L40" s="753">
        <f t="shared" si="5"/>
        <v>0.05</v>
      </c>
      <c r="M40" s="753">
        <f t="shared" si="5"/>
        <v>0.2</v>
      </c>
      <c r="N40" s="754">
        <f t="shared" si="6"/>
        <v>1</v>
      </c>
      <c r="O40" s="755"/>
      <c r="R40" s="749">
        <f t="shared" si="7"/>
        <v>0.8</v>
      </c>
      <c r="S40" s="750">
        <f t="shared" si="8"/>
        <v>0.71500000000000008</v>
      </c>
    </row>
    <row r="41" spans="2:19">
      <c r="B41" s="751">
        <f t="shared" si="2"/>
        <v>2023</v>
      </c>
      <c r="C41" s="752">
        <f t="shared" si="3"/>
        <v>0</v>
      </c>
      <c r="D41" s="753">
        <f t="shared" si="3"/>
        <v>1</v>
      </c>
      <c r="E41" s="753">
        <f t="shared" si="3"/>
        <v>0</v>
      </c>
      <c r="F41" s="753">
        <f t="shared" si="3"/>
        <v>0</v>
      </c>
      <c r="G41" s="753">
        <f t="shared" si="3"/>
        <v>0</v>
      </c>
      <c r="H41" s="754">
        <f t="shared" si="4"/>
        <v>1</v>
      </c>
      <c r="I41" s="752">
        <f t="shared" si="5"/>
        <v>0.2</v>
      </c>
      <c r="J41" s="753">
        <f t="shared" si="5"/>
        <v>0.3</v>
      </c>
      <c r="K41" s="753">
        <f t="shared" si="5"/>
        <v>0.25</v>
      </c>
      <c r="L41" s="753">
        <f t="shared" si="5"/>
        <v>0.05</v>
      </c>
      <c r="M41" s="753">
        <f t="shared" si="5"/>
        <v>0.2</v>
      </c>
      <c r="N41" s="754">
        <f t="shared" si="6"/>
        <v>1</v>
      </c>
      <c r="O41" s="755"/>
      <c r="R41" s="749">
        <f t="shared" si="7"/>
        <v>0.8</v>
      </c>
      <c r="S41" s="750">
        <f t="shared" si="8"/>
        <v>0.71500000000000008</v>
      </c>
    </row>
    <row r="42" spans="2:19">
      <c r="B42" s="751">
        <f t="shared" si="2"/>
        <v>2024</v>
      </c>
      <c r="C42" s="752">
        <f t="shared" si="3"/>
        <v>0</v>
      </c>
      <c r="D42" s="753">
        <f t="shared" si="3"/>
        <v>1</v>
      </c>
      <c r="E42" s="753">
        <f t="shared" si="3"/>
        <v>0</v>
      </c>
      <c r="F42" s="753">
        <f t="shared" si="3"/>
        <v>0</v>
      </c>
      <c r="G42" s="753">
        <f t="shared" si="3"/>
        <v>0</v>
      </c>
      <c r="H42" s="754">
        <f t="shared" si="4"/>
        <v>1</v>
      </c>
      <c r="I42" s="752">
        <f t="shared" si="5"/>
        <v>0.2</v>
      </c>
      <c r="J42" s="753">
        <f t="shared" si="5"/>
        <v>0.3</v>
      </c>
      <c r="K42" s="753">
        <f t="shared" si="5"/>
        <v>0.25</v>
      </c>
      <c r="L42" s="753">
        <f t="shared" si="5"/>
        <v>0.05</v>
      </c>
      <c r="M42" s="753">
        <f t="shared" si="5"/>
        <v>0.2</v>
      </c>
      <c r="N42" s="754">
        <f t="shared" si="6"/>
        <v>1</v>
      </c>
      <c r="O42" s="755"/>
      <c r="R42" s="749">
        <f t="shared" si="7"/>
        <v>0.8</v>
      </c>
      <c r="S42" s="750">
        <f t="shared" si="8"/>
        <v>0.71500000000000008</v>
      </c>
    </row>
    <row r="43" spans="2:19">
      <c r="B43" s="751">
        <f t="shared" si="2"/>
        <v>2025</v>
      </c>
      <c r="C43" s="752">
        <f t="shared" si="3"/>
        <v>0</v>
      </c>
      <c r="D43" s="753">
        <f t="shared" si="3"/>
        <v>1</v>
      </c>
      <c r="E43" s="753">
        <f t="shared" si="3"/>
        <v>0</v>
      </c>
      <c r="F43" s="753">
        <f t="shared" si="3"/>
        <v>0</v>
      </c>
      <c r="G43" s="753">
        <f t="shared" si="3"/>
        <v>0</v>
      </c>
      <c r="H43" s="754">
        <f t="shared" si="4"/>
        <v>1</v>
      </c>
      <c r="I43" s="752">
        <f t="shared" si="5"/>
        <v>0.2</v>
      </c>
      <c r="J43" s="753">
        <f t="shared" si="5"/>
        <v>0.3</v>
      </c>
      <c r="K43" s="753">
        <f t="shared" si="5"/>
        <v>0.25</v>
      </c>
      <c r="L43" s="753">
        <f t="shared" si="5"/>
        <v>0.05</v>
      </c>
      <c r="M43" s="753">
        <f t="shared" si="5"/>
        <v>0.2</v>
      </c>
      <c r="N43" s="754">
        <f t="shared" si="6"/>
        <v>1</v>
      </c>
      <c r="O43" s="755"/>
      <c r="R43" s="749">
        <f t="shared" si="7"/>
        <v>0.8</v>
      </c>
      <c r="S43" s="750">
        <f t="shared" si="8"/>
        <v>0.71500000000000008</v>
      </c>
    </row>
    <row r="44" spans="2:19">
      <c r="B44" s="751">
        <f t="shared" si="2"/>
        <v>2026</v>
      </c>
      <c r="C44" s="752">
        <f t="shared" si="3"/>
        <v>0</v>
      </c>
      <c r="D44" s="753">
        <f t="shared" si="3"/>
        <v>1</v>
      </c>
      <c r="E44" s="753">
        <f t="shared" si="3"/>
        <v>0</v>
      </c>
      <c r="F44" s="753">
        <f t="shared" si="3"/>
        <v>0</v>
      </c>
      <c r="G44" s="753">
        <f t="shared" si="3"/>
        <v>0</v>
      </c>
      <c r="H44" s="754">
        <f t="shared" si="4"/>
        <v>1</v>
      </c>
      <c r="I44" s="752">
        <f t="shared" si="5"/>
        <v>0.2</v>
      </c>
      <c r="J44" s="753">
        <f t="shared" si="5"/>
        <v>0.3</v>
      </c>
      <c r="K44" s="753">
        <f t="shared" si="5"/>
        <v>0.25</v>
      </c>
      <c r="L44" s="753">
        <f t="shared" si="5"/>
        <v>0.05</v>
      </c>
      <c r="M44" s="753">
        <f t="shared" si="5"/>
        <v>0.2</v>
      </c>
      <c r="N44" s="754">
        <f t="shared" si="6"/>
        <v>1</v>
      </c>
      <c r="O44" s="755"/>
      <c r="R44" s="749">
        <f t="shared" si="7"/>
        <v>0.8</v>
      </c>
      <c r="S44" s="750">
        <f t="shared" si="8"/>
        <v>0.71500000000000008</v>
      </c>
    </row>
    <row r="45" spans="2:19">
      <c r="B45" s="751">
        <f t="shared" si="2"/>
        <v>2027</v>
      </c>
      <c r="C45" s="752">
        <f t="shared" si="3"/>
        <v>0</v>
      </c>
      <c r="D45" s="753">
        <f t="shared" si="3"/>
        <v>1</v>
      </c>
      <c r="E45" s="753">
        <f t="shared" si="3"/>
        <v>0</v>
      </c>
      <c r="F45" s="753">
        <f t="shared" si="3"/>
        <v>0</v>
      </c>
      <c r="G45" s="753">
        <f t="shared" si="3"/>
        <v>0</v>
      </c>
      <c r="H45" s="754">
        <f t="shared" si="4"/>
        <v>1</v>
      </c>
      <c r="I45" s="752">
        <f t="shared" si="5"/>
        <v>0.2</v>
      </c>
      <c r="J45" s="753">
        <f t="shared" si="5"/>
        <v>0.3</v>
      </c>
      <c r="K45" s="753">
        <f t="shared" si="5"/>
        <v>0.25</v>
      </c>
      <c r="L45" s="753">
        <f t="shared" si="5"/>
        <v>0.05</v>
      </c>
      <c r="M45" s="753">
        <f t="shared" si="5"/>
        <v>0.2</v>
      </c>
      <c r="N45" s="754">
        <f t="shared" si="6"/>
        <v>1</v>
      </c>
      <c r="O45" s="755"/>
      <c r="R45" s="749">
        <f t="shared" si="7"/>
        <v>0.8</v>
      </c>
      <c r="S45" s="750">
        <f t="shared" si="8"/>
        <v>0.71500000000000008</v>
      </c>
    </row>
    <row r="46" spans="2:19">
      <c r="B46" s="751">
        <f t="shared" si="2"/>
        <v>2028</v>
      </c>
      <c r="C46" s="752">
        <f t="shared" si="3"/>
        <v>0</v>
      </c>
      <c r="D46" s="753">
        <f t="shared" si="3"/>
        <v>1</v>
      </c>
      <c r="E46" s="753">
        <f t="shared" si="3"/>
        <v>0</v>
      </c>
      <c r="F46" s="753">
        <f t="shared" si="3"/>
        <v>0</v>
      </c>
      <c r="G46" s="753">
        <f t="shared" si="3"/>
        <v>0</v>
      </c>
      <c r="H46" s="754">
        <f t="shared" si="4"/>
        <v>1</v>
      </c>
      <c r="I46" s="752">
        <f t="shared" si="5"/>
        <v>0.2</v>
      </c>
      <c r="J46" s="753">
        <f t="shared" si="5"/>
        <v>0.3</v>
      </c>
      <c r="K46" s="753">
        <f t="shared" si="5"/>
        <v>0.25</v>
      </c>
      <c r="L46" s="753">
        <f t="shared" si="5"/>
        <v>0.05</v>
      </c>
      <c r="M46" s="753">
        <f t="shared" si="5"/>
        <v>0.2</v>
      </c>
      <c r="N46" s="754">
        <f t="shared" si="6"/>
        <v>1</v>
      </c>
      <c r="O46" s="755"/>
      <c r="R46" s="749">
        <f t="shared" si="7"/>
        <v>0.8</v>
      </c>
      <c r="S46" s="750">
        <f t="shared" si="8"/>
        <v>0.71500000000000008</v>
      </c>
    </row>
    <row r="47" spans="2:19">
      <c r="B47" s="751">
        <f t="shared" si="2"/>
        <v>2029</v>
      </c>
      <c r="C47" s="752">
        <f t="shared" si="3"/>
        <v>0</v>
      </c>
      <c r="D47" s="753">
        <f t="shared" si="3"/>
        <v>1</v>
      </c>
      <c r="E47" s="753">
        <f t="shared" si="3"/>
        <v>0</v>
      </c>
      <c r="F47" s="753">
        <f t="shared" si="3"/>
        <v>0</v>
      </c>
      <c r="G47" s="753">
        <f t="shared" si="3"/>
        <v>0</v>
      </c>
      <c r="H47" s="754">
        <f t="shared" si="4"/>
        <v>1</v>
      </c>
      <c r="I47" s="752">
        <f t="shared" si="5"/>
        <v>0.2</v>
      </c>
      <c r="J47" s="753">
        <f t="shared" si="5"/>
        <v>0.3</v>
      </c>
      <c r="K47" s="753">
        <f t="shared" si="5"/>
        <v>0.25</v>
      </c>
      <c r="L47" s="753">
        <f t="shared" si="5"/>
        <v>0.05</v>
      </c>
      <c r="M47" s="753">
        <f t="shared" si="5"/>
        <v>0.2</v>
      </c>
      <c r="N47" s="754">
        <f t="shared" si="6"/>
        <v>1</v>
      </c>
      <c r="O47" s="755"/>
      <c r="R47" s="749">
        <f t="shared" si="7"/>
        <v>0.8</v>
      </c>
      <c r="S47" s="750">
        <f t="shared" si="8"/>
        <v>0.71500000000000008</v>
      </c>
    </row>
    <row r="48" spans="2:19">
      <c r="B48" s="751">
        <f t="shared" si="2"/>
        <v>2030</v>
      </c>
      <c r="C48" s="752">
        <f t="shared" si="3"/>
        <v>0</v>
      </c>
      <c r="D48" s="753">
        <f t="shared" si="3"/>
        <v>1</v>
      </c>
      <c r="E48" s="753">
        <f t="shared" si="3"/>
        <v>0</v>
      </c>
      <c r="F48" s="753">
        <f t="shared" si="3"/>
        <v>0</v>
      </c>
      <c r="G48" s="753">
        <f t="shared" si="3"/>
        <v>0</v>
      </c>
      <c r="H48" s="754">
        <f t="shared" si="4"/>
        <v>1</v>
      </c>
      <c r="I48" s="752">
        <f t="shared" si="5"/>
        <v>0.2</v>
      </c>
      <c r="J48" s="753">
        <f t="shared" si="5"/>
        <v>0.3</v>
      </c>
      <c r="K48" s="753">
        <f t="shared" si="5"/>
        <v>0.25</v>
      </c>
      <c r="L48" s="753">
        <f t="shared" si="5"/>
        <v>0.05</v>
      </c>
      <c r="M48" s="753">
        <f t="shared" si="5"/>
        <v>0.2</v>
      </c>
      <c r="N48" s="754">
        <f t="shared" si="6"/>
        <v>1</v>
      </c>
      <c r="O48" s="755"/>
      <c r="R48" s="749">
        <f t="shared" si="7"/>
        <v>0.8</v>
      </c>
      <c r="S48" s="750">
        <f t="shared" si="8"/>
        <v>0.71500000000000008</v>
      </c>
    </row>
    <row r="49" spans="2:19">
      <c r="B49" s="751">
        <f t="shared" si="2"/>
        <v>2031</v>
      </c>
      <c r="C49" s="752">
        <f t="shared" si="3"/>
        <v>0</v>
      </c>
      <c r="D49" s="753">
        <f t="shared" si="3"/>
        <v>1</v>
      </c>
      <c r="E49" s="753">
        <f t="shared" si="3"/>
        <v>0</v>
      </c>
      <c r="F49" s="753">
        <f t="shared" si="3"/>
        <v>0</v>
      </c>
      <c r="G49" s="753">
        <f t="shared" si="3"/>
        <v>0</v>
      </c>
      <c r="H49" s="754">
        <f t="shared" si="4"/>
        <v>1</v>
      </c>
      <c r="I49" s="752">
        <f t="shared" si="5"/>
        <v>0.2</v>
      </c>
      <c r="J49" s="753">
        <f t="shared" si="5"/>
        <v>0.3</v>
      </c>
      <c r="K49" s="753">
        <f t="shared" si="5"/>
        <v>0.25</v>
      </c>
      <c r="L49" s="753">
        <f t="shared" si="5"/>
        <v>0.05</v>
      </c>
      <c r="M49" s="753">
        <f t="shared" si="5"/>
        <v>0.2</v>
      </c>
      <c r="N49" s="754">
        <f t="shared" si="6"/>
        <v>1</v>
      </c>
      <c r="O49" s="755"/>
      <c r="R49" s="749">
        <f t="shared" si="7"/>
        <v>0.8</v>
      </c>
      <c r="S49" s="750">
        <f t="shared" si="8"/>
        <v>0.71500000000000008</v>
      </c>
    </row>
    <row r="50" spans="2:19">
      <c r="B50" s="751">
        <f t="shared" si="2"/>
        <v>2032</v>
      </c>
      <c r="C50" s="752">
        <f t="shared" si="3"/>
        <v>0</v>
      </c>
      <c r="D50" s="753">
        <f t="shared" si="3"/>
        <v>1</v>
      </c>
      <c r="E50" s="753">
        <f t="shared" si="3"/>
        <v>0</v>
      </c>
      <c r="F50" s="753">
        <f t="shared" si="3"/>
        <v>0</v>
      </c>
      <c r="G50" s="753">
        <f t="shared" si="3"/>
        <v>0</v>
      </c>
      <c r="H50" s="754">
        <f t="shared" si="4"/>
        <v>1</v>
      </c>
      <c r="I50" s="752">
        <f t="shared" si="5"/>
        <v>0.2</v>
      </c>
      <c r="J50" s="753">
        <f t="shared" si="5"/>
        <v>0.3</v>
      </c>
      <c r="K50" s="753">
        <f t="shared" si="5"/>
        <v>0.25</v>
      </c>
      <c r="L50" s="753">
        <f t="shared" si="5"/>
        <v>0.05</v>
      </c>
      <c r="M50" s="753">
        <f t="shared" si="5"/>
        <v>0.2</v>
      </c>
      <c r="N50" s="754">
        <f t="shared" si="6"/>
        <v>1</v>
      </c>
      <c r="O50" s="755"/>
      <c r="R50" s="749">
        <f t="shared" si="7"/>
        <v>0.8</v>
      </c>
      <c r="S50" s="750">
        <f t="shared" si="8"/>
        <v>0.71500000000000008</v>
      </c>
    </row>
    <row r="51" spans="2:19">
      <c r="B51" s="751">
        <f t="shared" ref="B51:B82" si="9">B50+1</f>
        <v>2033</v>
      </c>
      <c r="C51" s="752">
        <f t="shared" ref="C51:G98" si="10">C$16</f>
        <v>0</v>
      </c>
      <c r="D51" s="753">
        <f t="shared" si="10"/>
        <v>1</v>
      </c>
      <c r="E51" s="753">
        <f t="shared" si="10"/>
        <v>0</v>
      </c>
      <c r="F51" s="753">
        <f t="shared" si="10"/>
        <v>0</v>
      </c>
      <c r="G51" s="753">
        <f t="shared" si="10"/>
        <v>0</v>
      </c>
      <c r="H51" s="754">
        <f t="shared" si="4"/>
        <v>1</v>
      </c>
      <c r="I51" s="752">
        <f t="shared" ref="I51:M98" si="11">I$16</f>
        <v>0.2</v>
      </c>
      <c r="J51" s="753">
        <f t="shared" si="11"/>
        <v>0.3</v>
      </c>
      <c r="K51" s="753">
        <f t="shared" si="11"/>
        <v>0.25</v>
      </c>
      <c r="L51" s="753">
        <f t="shared" si="11"/>
        <v>0.05</v>
      </c>
      <c r="M51" s="753">
        <f t="shared" si="11"/>
        <v>0.2</v>
      </c>
      <c r="N51" s="754">
        <f t="shared" si="6"/>
        <v>1</v>
      </c>
      <c r="O51" s="755"/>
      <c r="R51" s="749">
        <f t="shared" si="7"/>
        <v>0.8</v>
      </c>
      <c r="S51" s="750">
        <f t="shared" si="8"/>
        <v>0.71500000000000008</v>
      </c>
    </row>
    <row r="52" spans="2:19">
      <c r="B52" s="751">
        <f t="shared" si="9"/>
        <v>2034</v>
      </c>
      <c r="C52" s="752">
        <f t="shared" si="10"/>
        <v>0</v>
      </c>
      <c r="D52" s="753">
        <f t="shared" si="10"/>
        <v>1</v>
      </c>
      <c r="E52" s="753">
        <f t="shared" si="10"/>
        <v>0</v>
      </c>
      <c r="F52" s="753">
        <f t="shared" si="10"/>
        <v>0</v>
      </c>
      <c r="G52" s="753">
        <f t="shared" si="10"/>
        <v>0</v>
      </c>
      <c r="H52" s="754">
        <f t="shared" si="4"/>
        <v>1</v>
      </c>
      <c r="I52" s="752">
        <f t="shared" si="11"/>
        <v>0.2</v>
      </c>
      <c r="J52" s="753">
        <f t="shared" si="11"/>
        <v>0.3</v>
      </c>
      <c r="K52" s="753">
        <f t="shared" si="11"/>
        <v>0.25</v>
      </c>
      <c r="L52" s="753">
        <f t="shared" si="11"/>
        <v>0.05</v>
      </c>
      <c r="M52" s="753">
        <f t="shared" si="11"/>
        <v>0.2</v>
      </c>
      <c r="N52" s="754">
        <f t="shared" si="6"/>
        <v>1</v>
      </c>
      <c r="O52" s="755"/>
      <c r="R52" s="749">
        <f t="shared" si="7"/>
        <v>0.8</v>
      </c>
      <c r="S52" s="750">
        <f t="shared" si="8"/>
        <v>0.71500000000000008</v>
      </c>
    </row>
    <row r="53" spans="2:19">
      <c r="B53" s="751">
        <f t="shared" si="9"/>
        <v>2035</v>
      </c>
      <c r="C53" s="752">
        <f t="shared" si="10"/>
        <v>0</v>
      </c>
      <c r="D53" s="753">
        <f t="shared" si="10"/>
        <v>1</v>
      </c>
      <c r="E53" s="753">
        <f t="shared" si="10"/>
        <v>0</v>
      </c>
      <c r="F53" s="753">
        <f t="shared" si="10"/>
        <v>0</v>
      </c>
      <c r="G53" s="753">
        <f t="shared" si="10"/>
        <v>0</v>
      </c>
      <c r="H53" s="754">
        <f t="shared" si="4"/>
        <v>1</v>
      </c>
      <c r="I53" s="752">
        <f t="shared" si="11"/>
        <v>0.2</v>
      </c>
      <c r="J53" s="753">
        <f t="shared" si="11"/>
        <v>0.3</v>
      </c>
      <c r="K53" s="753">
        <f t="shared" si="11"/>
        <v>0.25</v>
      </c>
      <c r="L53" s="753">
        <f t="shared" si="11"/>
        <v>0.05</v>
      </c>
      <c r="M53" s="753">
        <f t="shared" si="11"/>
        <v>0.2</v>
      </c>
      <c r="N53" s="754">
        <f t="shared" si="6"/>
        <v>1</v>
      </c>
      <c r="O53" s="755"/>
      <c r="R53" s="749">
        <f t="shared" si="7"/>
        <v>0.8</v>
      </c>
      <c r="S53" s="750">
        <f t="shared" si="8"/>
        <v>0.71500000000000008</v>
      </c>
    </row>
    <row r="54" spans="2:19">
      <c r="B54" s="751">
        <f t="shared" si="9"/>
        <v>2036</v>
      </c>
      <c r="C54" s="752">
        <f t="shared" si="10"/>
        <v>0</v>
      </c>
      <c r="D54" s="753">
        <f t="shared" si="10"/>
        <v>1</v>
      </c>
      <c r="E54" s="753">
        <f t="shared" si="10"/>
        <v>0</v>
      </c>
      <c r="F54" s="753">
        <f t="shared" si="10"/>
        <v>0</v>
      </c>
      <c r="G54" s="753">
        <f t="shared" si="10"/>
        <v>0</v>
      </c>
      <c r="H54" s="754">
        <f t="shared" si="4"/>
        <v>1</v>
      </c>
      <c r="I54" s="752">
        <f t="shared" si="11"/>
        <v>0.2</v>
      </c>
      <c r="J54" s="753">
        <f t="shared" si="11"/>
        <v>0.3</v>
      </c>
      <c r="K54" s="753">
        <f t="shared" si="11"/>
        <v>0.25</v>
      </c>
      <c r="L54" s="753">
        <f t="shared" si="11"/>
        <v>0.05</v>
      </c>
      <c r="M54" s="753">
        <f t="shared" si="11"/>
        <v>0.2</v>
      </c>
      <c r="N54" s="754">
        <f t="shared" si="6"/>
        <v>1</v>
      </c>
      <c r="O54" s="755"/>
      <c r="R54" s="749">
        <f t="shared" si="7"/>
        <v>0.8</v>
      </c>
      <c r="S54" s="750">
        <f t="shared" si="8"/>
        <v>0.71500000000000008</v>
      </c>
    </row>
    <row r="55" spans="2:19">
      <c r="B55" s="751">
        <f t="shared" si="9"/>
        <v>2037</v>
      </c>
      <c r="C55" s="752">
        <f t="shared" si="10"/>
        <v>0</v>
      </c>
      <c r="D55" s="753">
        <f t="shared" si="10"/>
        <v>1</v>
      </c>
      <c r="E55" s="753">
        <f t="shared" si="10"/>
        <v>0</v>
      </c>
      <c r="F55" s="753">
        <f t="shared" si="10"/>
        <v>0</v>
      </c>
      <c r="G55" s="753">
        <f t="shared" si="10"/>
        <v>0</v>
      </c>
      <c r="H55" s="754">
        <f t="shared" si="4"/>
        <v>1</v>
      </c>
      <c r="I55" s="752">
        <f t="shared" si="11"/>
        <v>0.2</v>
      </c>
      <c r="J55" s="753">
        <f t="shared" si="11"/>
        <v>0.3</v>
      </c>
      <c r="K55" s="753">
        <f t="shared" si="11"/>
        <v>0.25</v>
      </c>
      <c r="L55" s="753">
        <f t="shared" si="11"/>
        <v>0.05</v>
      </c>
      <c r="M55" s="753">
        <f t="shared" si="11"/>
        <v>0.2</v>
      </c>
      <c r="N55" s="754">
        <f t="shared" si="6"/>
        <v>1</v>
      </c>
      <c r="O55" s="755"/>
      <c r="R55" s="749">
        <f t="shared" si="7"/>
        <v>0.8</v>
      </c>
      <c r="S55" s="750">
        <f t="shared" si="8"/>
        <v>0.71500000000000008</v>
      </c>
    </row>
    <row r="56" spans="2:19">
      <c r="B56" s="751">
        <f t="shared" si="9"/>
        <v>2038</v>
      </c>
      <c r="C56" s="752">
        <f t="shared" si="10"/>
        <v>0</v>
      </c>
      <c r="D56" s="753">
        <f t="shared" si="10"/>
        <v>1</v>
      </c>
      <c r="E56" s="753">
        <f t="shared" si="10"/>
        <v>0</v>
      </c>
      <c r="F56" s="753">
        <f t="shared" si="10"/>
        <v>0</v>
      </c>
      <c r="G56" s="753">
        <f t="shared" si="10"/>
        <v>0</v>
      </c>
      <c r="H56" s="754">
        <f t="shared" si="4"/>
        <v>1</v>
      </c>
      <c r="I56" s="752">
        <f t="shared" si="11"/>
        <v>0.2</v>
      </c>
      <c r="J56" s="753">
        <f t="shared" si="11"/>
        <v>0.3</v>
      </c>
      <c r="K56" s="753">
        <f t="shared" si="11"/>
        <v>0.25</v>
      </c>
      <c r="L56" s="753">
        <f t="shared" si="11"/>
        <v>0.05</v>
      </c>
      <c r="M56" s="753">
        <f t="shared" si="11"/>
        <v>0.2</v>
      </c>
      <c r="N56" s="754">
        <f t="shared" si="6"/>
        <v>1</v>
      </c>
      <c r="O56" s="755"/>
      <c r="R56" s="749">
        <f t="shared" si="7"/>
        <v>0.8</v>
      </c>
      <c r="S56" s="750">
        <f t="shared" si="8"/>
        <v>0.71500000000000008</v>
      </c>
    </row>
    <row r="57" spans="2:19">
      <c r="B57" s="751">
        <f t="shared" si="9"/>
        <v>2039</v>
      </c>
      <c r="C57" s="752">
        <f t="shared" si="10"/>
        <v>0</v>
      </c>
      <c r="D57" s="753">
        <f t="shared" si="10"/>
        <v>1</v>
      </c>
      <c r="E57" s="753">
        <f t="shared" si="10"/>
        <v>0</v>
      </c>
      <c r="F57" s="753">
        <f t="shared" si="10"/>
        <v>0</v>
      </c>
      <c r="G57" s="753">
        <f t="shared" si="10"/>
        <v>0</v>
      </c>
      <c r="H57" s="754">
        <f t="shared" si="4"/>
        <v>1</v>
      </c>
      <c r="I57" s="752">
        <f t="shared" si="11"/>
        <v>0.2</v>
      </c>
      <c r="J57" s="753">
        <f t="shared" si="11"/>
        <v>0.3</v>
      </c>
      <c r="K57" s="753">
        <f t="shared" si="11"/>
        <v>0.25</v>
      </c>
      <c r="L57" s="753">
        <f t="shared" si="11"/>
        <v>0.05</v>
      </c>
      <c r="M57" s="753">
        <f t="shared" si="11"/>
        <v>0.2</v>
      </c>
      <c r="N57" s="754">
        <f t="shared" si="6"/>
        <v>1</v>
      </c>
      <c r="O57" s="755"/>
      <c r="R57" s="749">
        <f t="shared" si="7"/>
        <v>0.8</v>
      </c>
      <c r="S57" s="750">
        <f t="shared" si="8"/>
        <v>0.71500000000000008</v>
      </c>
    </row>
    <row r="58" spans="2:19">
      <c r="B58" s="751">
        <f t="shared" si="9"/>
        <v>2040</v>
      </c>
      <c r="C58" s="752">
        <f t="shared" si="10"/>
        <v>0</v>
      </c>
      <c r="D58" s="753">
        <f t="shared" si="10"/>
        <v>1</v>
      </c>
      <c r="E58" s="753">
        <f t="shared" si="10"/>
        <v>0</v>
      </c>
      <c r="F58" s="753">
        <f t="shared" si="10"/>
        <v>0</v>
      </c>
      <c r="G58" s="753">
        <f t="shared" si="10"/>
        <v>0</v>
      </c>
      <c r="H58" s="754">
        <f t="shared" si="4"/>
        <v>1</v>
      </c>
      <c r="I58" s="752">
        <f t="shared" si="11"/>
        <v>0.2</v>
      </c>
      <c r="J58" s="753">
        <f t="shared" si="11"/>
        <v>0.3</v>
      </c>
      <c r="K58" s="753">
        <f t="shared" si="11"/>
        <v>0.25</v>
      </c>
      <c r="L58" s="753">
        <f t="shared" si="11"/>
        <v>0.05</v>
      </c>
      <c r="M58" s="753">
        <f t="shared" si="11"/>
        <v>0.2</v>
      </c>
      <c r="N58" s="754">
        <f t="shared" si="6"/>
        <v>1</v>
      </c>
      <c r="O58" s="755"/>
      <c r="R58" s="749">
        <f t="shared" si="7"/>
        <v>0.8</v>
      </c>
      <c r="S58" s="750">
        <f t="shared" si="8"/>
        <v>0.71500000000000008</v>
      </c>
    </row>
    <row r="59" spans="2:19">
      <c r="B59" s="751">
        <f t="shared" si="9"/>
        <v>2041</v>
      </c>
      <c r="C59" s="752">
        <f t="shared" si="10"/>
        <v>0</v>
      </c>
      <c r="D59" s="753">
        <f t="shared" si="10"/>
        <v>1</v>
      </c>
      <c r="E59" s="753">
        <f t="shared" si="10"/>
        <v>0</v>
      </c>
      <c r="F59" s="753">
        <f t="shared" si="10"/>
        <v>0</v>
      </c>
      <c r="G59" s="753">
        <f t="shared" si="10"/>
        <v>0</v>
      </c>
      <c r="H59" s="754">
        <f t="shared" si="4"/>
        <v>1</v>
      </c>
      <c r="I59" s="752">
        <f t="shared" si="11"/>
        <v>0.2</v>
      </c>
      <c r="J59" s="753">
        <f t="shared" si="11"/>
        <v>0.3</v>
      </c>
      <c r="K59" s="753">
        <f t="shared" si="11"/>
        <v>0.25</v>
      </c>
      <c r="L59" s="753">
        <f t="shared" si="11"/>
        <v>0.05</v>
      </c>
      <c r="M59" s="753">
        <f t="shared" si="11"/>
        <v>0.2</v>
      </c>
      <c r="N59" s="754">
        <f t="shared" si="6"/>
        <v>1</v>
      </c>
      <c r="O59" s="755"/>
      <c r="R59" s="749">
        <f t="shared" si="7"/>
        <v>0.8</v>
      </c>
      <c r="S59" s="750">
        <f t="shared" si="8"/>
        <v>0.71500000000000008</v>
      </c>
    </row>
    <row r="60" spans="2:19">
      <c r="B60" s="751">
        <f t="shared" si="9"/>
        <v>2042</v>
      </c>
      <c r="C60" s="752">
        <f t="shared" si="10"/>
        <v>0</v>
      </c>
      <c r="D60" s="753">
        <f t="shared" si="10"/>
        <v>1</v>
      </c>
      <c r="E60" s="753">
        <f t="shared" si="10"/>
        <v>0</v>
      </c>
      <c r="F60" s="753">
        <f t="shared" si="10"/>
        <v>0</v>
      </c>
      <c r="G60" s="753">
        <f t="shared" si="10"/>
        <v>0</v>
      </c>
      <c r="H60" s="754">
        <f t="shared" si="4"/>
        <v>1</v>
      </c>
      <c r="I60" s="752">
        <f t="shared" si="11"/>
        <v>0.2</v>
      </c>
      <c r="J60" s="753">
        <f t="shared" si="11"/>
        <v>0.3</v>
      </c>
      <c r="K60" s="753">
        <f t="shared" si="11"/>
        <v>0.25</v>
      </c>
      <c r="L60" s="753">
        <f t="shared" si="11"/>
        <v>0.05</v>
      </c>
      <c r="M60" s="753">
        <f t="shared" si="11"/>
        <v>0.2</v>
      </c>
      <c r="N60" s="754">
        <f t="shared" si="6"/>
        <v>1</v>
      </c>
      <c r="O60" s="755"/>
      <c r="R60" s="749">
        <f t="shared" si="7"/>
        <v>0.8</v>
      </c>
      <c r="S60" s="750">
        <f t="shared" si="8"/>
        <v>0.71500000000000008</v>
      </c>
    </row>
    <row r="61" spans="2:19">
      <c r="B61" s="751">
        <f t="shared" si="9"/>
        <v>2043</v>
      </c>
      <c r="C61" s="752">
        <f t="shared" si="10"/>
        <v>0</v>
      </c>
      <c r="D61" s="753">
        <f t="shared" si="10"/>
        <v>1</v>
      </c>
      <c r="E61" s="753">
        <f t="shared" si="10"/>
        <v>0</v>
      </c>
      <c r="F61" s="753">
        <f t="shared" si="10"/>
        <v>0</v>
      </c>
      <c r="G61" s="753">
        <f t="shared" si="10"/>
        <v>0</v>
      </c>
      <c r="H61" s="754">
        <f t="shared" si="4"/>
        <v>1</v>
      </c>
      <c r="I61" s="752">
        <f t="shared" si="11"/>
        <v>0.2</v>
      </c>
      <c r="J61" s="753">
        <f t="shared" si="11"/>
        <v>0.3</v>
      </c>
      <c r="K61" s="753">
        <f t="shared" si="11"/>
        <v>0.25</v>
      </c>
      <c r="L61" s="753">
        <f t="shared" si="11"/>
        <v>0.05</v>
      </c>
      <c r="M61" s="753">
        <f t="shared" si="11"/>
        <v>0.2</v>
      </c>
      <c r="N61" s="754">
        <f t="shared" si="6"/>
        <v>1</v>
      </c>
      <c r="O61" s="755"/>
      <c r="R61" s="749">
        <f t="shared" si="7"/>
        <v>0.8</v>
      </c>
      <c r="S61" s="750">
        <f t="shared" si="8"/>
        <v>0.71500000000000008</v>
      </c>
    </row>
    <row r="62" spans="2:19">
      <c r="B62" s="751">
        <f t="shared" si="9"/>
        <v>2044</v>
      </c>
      <c r="C62" s="752">
        <f t="shared" si="10"/>
        <v>0</v>
      </c>
      <c r="D62" s="753">
        <f t="shared" si="10"/>
        <v>1</v>
      </c>
      <c r="E62" s="753">
        <f t="shared" si="10"/>
        <v>0</v>
      </c>
      <c r="F62" s="753">
        <f t="shared" si="10"/>
        <v>0</v>
      </c>
      <c r="G62" s="753">
        <f t="shared" si="10"/>
        <v>0</v>
      </c>
      <c r="H62" s="754">
        <f t="shared" si="4"/>
        <v>1</v>
      </c>
      <c r="I62" s="752">
        <f t="shared" si="11"/>
        <v>0.2</v>
      </c>
      <c r="J62" s="753">
        <f t="shared" si="11"/>
        <v>0.3</v>
      </c>
      <c r="K62" s="753">
        <f t="shared" si="11"/>
        <v>0.25</v>
      </c>
      <c r="L62" s="753">
        <f t="shared" si="11"/>
        <v>0.05</v>
      </c>
      <c r="M62" s="753">
        <f t="shared" si="11"/>
        <v>0.2</v>
      </c>
      <c r="N62" s="754">
        <f t="shared" si="6"/>
        <v>1</v>
      </c>
      <c r="O62" s="755"/>
      <c r="R62" s="749">
        <f t="shared" si="7"/>
        <v>0.8</v>
      </c>
      <c r="S62" s="750">
        <f t="shared" si="8"/>
        <v>0.71500000000000008</v>
      </c>
    </row>
    <row r="63" spans="2:19">
      <c r="B63" s="751">
        <f t="shared" si="9"/>
        <v>2045</v>
      </c>
      <c r="C63" s="752">
        <f t="shared" si="10"/>
        <v>0</v>
      </c>
      <c r="D63" s="753">
        <f t="shared" si="10"/>
        <v>1</v>
      </c>
      <c r="E63" s="753">
        <f t="shared" si="10"/>
        <v>0</v>
      </c>
      <c r="F63" s="753">
        <f t="shared" si="10"/>
        <v>0</v>
      </c>
      <c r="G63" s="753">
        <f t="shared" si="10"/>
        <v>0</v>
      </c>
      <c r="H63" s="754">
        <f t="shared" si="4"/>
        <v>1</v>
      </c>
      <c r="I63" s="752">
        <f t="shared" si="11"/>
        <v>0.2</v>
      </c>
      <c r="J63" s="753">
        <f t="shared" si="11"/>
        <v>0.3</v>
      </c>
      <c r="K63" s="753">
        <f t="shared" si="11"/>
        <v>0.25</v>
      </c>
      <c r="L63" s="753">
        <f t="shared" si="11"/>
        <v>0.05</v>
      </c>
      <c r="M63" s="753">
        <f t="shared" si="11"/>
        <v>0.2</v>
      </c>
      <c r="N63" s="754">
        <f t="shared" si="6"/>
        <v>1</v>
      </c>
      <c r="O63" s="755"/>
      <c r="R63" s="749">
        <f t="shared" si="7"/>
        <v>0.8</v>
      </c>
      <c r="S63" s="750">
        <f t="shared" si="8"/>
        <v>0.71500000000000008</v>
      </c>
    </row>
    <row r="64" spans="2:19">
      <c r="B64" s="751">
        <f t="shared" si="9"/>
        <v>2046</v>
      </c>
      <c r="C64" s="752">
        <f t="shared" si="10"/>
        <v>0</v>
      </c>
      <c r="D64" s="753">
        <f t="shared" si="10"/>
        <v>1</v>
      </c>
      <c r="E64" s="753">
        <f t="shared" si="10"/>
        <v>0</v>
      </c>
      <c r="F64" s="753">
        <f t="shared" si="10"/>
        <v>0</v>
      </c>
      <c r="G64" s="753">
        <f t="shared" si="10"/>
        <v>0</v>
      </c>
      <c r="H64" s="754">
        <f t="shared" si="4"/>
        <v>1</v>
      </c>
      <c r="I64" s="752">
        <f t="shared" si="11"/>
        <v>0.2</v>
      </c>
      <c r="J64" s="753">
        <f t="shared" si="11"/>
        <v>0.3</v>
      </c>
      <c r="K64" s="753">
        <f t="shared" si="11"/>
        <v>0.25</v>
      </c>
      <c r="L64" s="753">
        <f t="shared" si="11"/>
        <v>0.05</v>
      </c>
      <c r="M64" s="753">
        <f t="shared" si="11"/>
        <v>0.2</v>
      </c>
      <c r="N64" s="754">
        <f t="shared" si="6"/>
        <v>1</v>
      </c>
      <c r="O64" s="755"/>
      <c r="R64" s="749">
        <f t="shared" si="7"/>
        <v>0.8</v>
      </c>
      <c r="S64" s="750">
        <f t="shared" si="8"/>
        <v>0.71500000000000008</v>
      </c>
    </row>
    <row r="65" spans="2:19">
      <c r="B65" s="751">
        <f t="shared" si="9"/>
        <v>2047</v>
      </c>
      <c r="C65" s="752">
        <f t="shared" si="10"/>
        <v>0</v>
      </c>
      <c r="D65" s="753">
        <f t="shared" si="10"/>
        <v>1</v>
      </c>
      <c r="E65" s="753">
        <f t="shared" si="10"/>
        <v>0</v>
      </c>
      <c r="F65" s="753">
        <f t="shared" si="10"/>
        <v>0</v>
      </c>
      <c r="G65" s="753">
        <f t="shared" si="10"/>
        <v>0</v>
      </c>
      <c r="H65" s="754">
        <f t="shared" si="4"/>
        <v>1</v>
      </c>
      <c r="I65" s="752">
        <f t="shared" si="11"/>
        <v>0.2</v>
      </c>
      <c r="J65" s="753">
        <f t="shared" si="11"/>
        <v>0.3</v>
      </c>
      <c r="K65" s="753">
        <f t="shared" si="11"/>
        <v>0.25</v>
      </c>
      <c r="L65" s="753">
        <f t="shared" si="11"/>
        <v>0.05</v>
      </c>
      <c r="M65" s="753">
        <f t="shared" si="11"/>
        <v>0.2</v>
      </c>
      <c r="N65" s="754">
        <f t="shared" si="6"/>
        <v>1</v>
      </c>
      <c r="O65" s="755"/>
      <c r="R65" s="749">
        <f t="shared" si="7"/>
        <v>0.8</v>
      </c>
      <c r="S65" s="750">
        <f t="shared" si="8"/>
        <v>0.71500000000000008</v>
      </c>
    </row>
    <row r="66" spans="2:19">
      <c r="B66" s="751">
        <f t="shared" si="9"/>
        <v>2048</v>
      </c>
      <c r="C66" s="752">
        <f t="shared" si="10"/>
        <v>0</v>
      </c>
      <c r="D66" s="753">
        <f t="shared" si="10"/>
        <v>1</v>
      </c>
      <c r="E66" s="753">
        <f t="shared" si="10"/>
        <v>0</v>
      </c>
      <c r="F66" s="753">
        <f t="shared" si="10"/>
        <v>0</v>
      </c>
      <c r="G66" s="753">
        <f t="shared" si="10"/>
        <v>0</v>
      </c>
      <c r="H66" s="754">
        <f t="shared" si="4"/>
        <v>1</v>
      </c>
      <c r="I66" s="752">
        <f t="shared" si="11"/>
        <v>0.2</v>
      </c>
      <c r="J66" s="753">
        <f t="shared" si="11"/>
        <v>0.3</v>
      </c>
      <c r="K66" s="753">
        <f t="shared" si="11"/>
        <v>0.25</v>
      </c>
      <c r="L66" s="753">
        <f t="shared" si="11"/>
        <v>0.05</v>
      </c>
      <c r="M66" s="753">
        <f t="shared" si="11"/>
        <v>0.2</v>
      </c>
      <c r="N66" s="754">
        <f t="shared" si="6"/>
        <v>1</v>
      </c>
      <c r="O66" s="755"/>
      <c r="R66" s="749">
        <f t="shared" si="7"/>
        <v>0.8</v>
      </c>
      <c r="S66" s="750">
        <f t="shared" si="8"/>
        <v>0.71500000000000008</v>
      </c>
    </row>
    <row r="67" spans="2:19">
      <c r="B67" s="751">
        <f t="shared" si="9"/>
        <v>2049</v>
      </c>
      <c r="C67" s="752">
        <f t="shared" si="10"/>
        <v>0</v>
      </c>
      <c r="D67" s="753">
        <f t="shared" si="10"/>
        <v>1</v>
      </c>
      <c r="E67" s="753">
        <f t="shared" si="10"/>
        <v>0</v>
      </c>
      <c r="F67" s="753">
        <f t="shared" si="10"/>
        <v>0</v>
      </c>
      <c r="G67" s="753">
        <f t="shared" si="10"/>
        <v>0</v>
      </c>
      <c r="H67" s="754">
        <f t="shared" si="4"/>
        <v>1</v>
      </c>
      <c r="I67" s="752">
        <f t="shared" si="11"/>
        <v>0.2</v>
      </c>
      <c r="J67" s="753">
        <f t="shared" si="11"/>
        <v>0.3</v>
      </c>
      <c r="K67" s="753">
        <f t="shared" si="11"/>
        <v>0.25</v>
      </c>
      <c r="L67" s="753">
        <f t="shared" si="11"/>
        <v>0.05</v>
      </c>
      <c r="M67" s="753">
        <f t="shared" si="11"/>
        <v>0.2</v>
      </c>
      <c r="N67" s="754">
        <f t="shared" si="6"/>
        <v>1</v>
      </c>
      <c r="O67" s="755"/>
      <c r="R67" s="749">
        <f t="shared" si="7"/>
        <v>0.8</v>
      </c>
      <c r="S67" s="750">
        <f t="shared" si="8"/>
        <v>0.71500000000000008</v>
      </c>
    </row>
    <row r="68" spans="2:19">
      <c r="B68" s="751">
        <f t="shared" si="9"/>
        <v>2050</v>
      </c>
      <c r="C68" s="752">
        <f t="shared" si="10"/>
        <v>0</v>
      </c>
      <c r="D68" s="753">
        <f t="shared" si="10"/>
        <v>1</v>
      </c>
      <c r="E68" s="753">
        <f t="shared" si="10"/>
        <v>0</v>
      </c>
      <c r="F68" s="753">
        <f t="shared" si="10"/>
        <v>0</v>
      </c>
      <c r="G68" s="753">
        <f t="shared" si="10"/>
        <v>0</v>
      </c>
      <c r="H68" s="754">
        <f t="shared" si="4"/>
        <v>1</v>
      </c>
      <c r="I68" s="752">
        <f t="shared" si="11"/>
        <v>0.2</v>
      </c>
      <c r="J68" s="753">
        <f t="shared" si="11"/>
        <v>0.3</v>
      </c>
      <c r="K68" s="753">
        <f t="shared" si="11"/>
        <v>0.25</v>
      </c>
      <c r="L68" s="753">
        <f t="shared" si="11"/>
        <v>0.05</v>
      </c>
      <c r="M68" s="753">
        <f t="shared" si="11"/>
        <v>0.2</v>
      </c>
      <c r="N68" s="754">
        <f t="shared" si="6"/>
        <v>1</v>
      </c>
      <c r="O68" s="755"/>
      <c r="R68" s="749">
        <f t="shared" si="7"/>
        <v>0.8</v>
      </c>
      <c r="S68" s="750">
        <f t="shared" si="8"/>
        <v>0.71500000000000008</v>
      </c>
    </row>
    <row r="69" spans="2:19">
      <c r="B69" s="751">
        <f t="shared" si="9"/>
        <v>2051</v>
      </c>
      <c r="C69" s="752">
        <f t="shared" si="10"/>
        <v>0</v>
      </c>
      <c r="D69" s="753">
        <f t="shared" si="10"/>
        <v>1</v>
      </c>
      <c r="E69" s="753">
        <f t="shared" si="10"/>
        <v>0</v>
      </c>
      <c r="F69" s="753">
        <f t="shared" si="10"/>
        <v>0</v>
      </c>
      <c r="G69" s="753">
        <f t="shared" si="10"/>
        <v>0</v>
      </c>
      <c r="H69" s="754">
        <f t="shared" si="4"/>
        <v>1</v>
      </c>
      <c r="I69" s="752">
        <f t="shared" si="11"/>
        <v>0.2</v>
      </c>
      <c r="J69" s="753">
        <f t="shared" si="11"/>
        <v>0.3</v>
      </c>
      <c r="K69" s="753">
        <f t="shared" si="11"/>
        <v>0.25</v>
      </c>
      <c r="L69" s="753">
        <f t="shared" si="11"/>
        <v>0.05</v>
      </c>
      <c r="M69" s="753">
        <f t="shared" si="11"/>
        <v>0.2</v>
      </c>
      <c r="N69" s="754">
        <f t="shared" si="6"/>
        <v>1</v>
      </c>
      <c r="O69" s="755"/>
      <c r="R69" s="749">
        <f t="shared" si="7"/>
        <v>0.8</v>
      </c>
      <c r="S69" s="750">
        <f t="shared" si="8"/>
        <v>0.71500000000000008</v>
      </c>
    </row>
    <row r="70" spans="2:19">
      <c r="B70" s="751">
        <f t="shared" si="9"/>
        <v>2052</v>
      </c>
      <c r="C70" s="752">
        <f t="shared" si="10"/>
        <v>0</v>
      </c>
      <c r="D70" s="753">
        <f t="shared" si="10"/>
        <v>1</v>
      </c>
      <c r="E70" s="753">
        <f t="shared" si="10"/>
        <v>0</v>
      </c>
      <c r="F70" s="753">
        <f t="shared" si="10"/>
        <v>0</v>
      </c>
      <c r="G70" s="753">
        <f t="shared" si="10"/>
        <v>0</v>
      </c>
      <c r="H70" s="754">
        <f t="shared" si="4"/>
        <v>1</v>
      </c>
      <c r="I70" s="752">
        <f t="shared" si="11"/>
        <v>0.2</v>
      </c>
      <c r="J70" s="753">
        <f t="shared" si="11"/>
        <v>0.3</v>
      </c>
      <c r="K70" s="753">
        <f t="shared" si="11"/>
        <v>0.25</v>
      </c>
      <c r="L70" s="753">
        <f t="shared" si="11"/>
        <v>0.05</v>
      </c>
      <c r="M70" s="753">
        <f t="shared" si="11"/>
        <v>0.2</v>
      </c>
      <c r="N70" s="754">
        <f t="shared" si="6"/>
        <v>1</v>
      </c>
      <c r="O70" s="755"/>
      <c r="R70" s="749">
        <f t="shared" si="7"/>
        <v>0.8</v>
      </c>
      <c r="S70" s="750">
        <f t="shared" si="8"/>
        <v>0.71500000000000008</v>
      </c>
    </row>
    <row r="71" spans="2:19">
      <c r="B71" s="751">
        <f t="shared" si="9"/>
        <v>2053</v>
      </c>
      <c r="C71" s="752">
        <f t="shared" si="10"/>
        <v>0</v>
      </c>
      <c r="D71" s="753">
        <f t="shared" si="10"/>
        <v>1</v>
      </c>
      <c r="E71" s="753">
        <f t="shared" si="10"/>
        <v>0</v>
      </c>
      <c r="F71" s="753">
        <f t="shared" si="10"/>
        <v>0</v>
      </c>
      <c r="G71" s="753">
        <f t="shared" si="10"/>
        <v>0</v>
      </c>
      <c r="H71" s="754">
        <f t="shared" si="4"/>
        <v>1</v>
      </c>
      <c r="I71" s="752">
        <f t="shared" si="11"/>
        <v>0.2</v>
      </c>
      <c r="J71" s="753">
        <f t="shared" si="11"/>
        <v>0.3</v>
      </c>
      <c r="K71" s="753">
        <f t="shared" si="11"/>
        <v>0.25</v>
      </c>
      <c r="L71" s="753">
        <f t="shared" si="11"/>
        <v>0.05</v>
      </c>
      <c r="M71" s="753">
        <f t="shared" si="11"/>
        <v>0.2</v>
      </c>
      <c r="N71" s="754">
        <f t="shared" si="6"/>
        <v>1</v>
      </c>
      <c r="O71" s="755"/>
      <c r="R71" s="749">
        <f t="shared" si="7"/>
        <v>0.8</v>
      </c>
      <c r="S71" s="750">
        <f t="shared" si="8"/>
        <v>0.71500000000000008</v>
      </c>
    </row>
    <row r="72" spans="2:19">
      <c r="B72" s="751">
        <f t="shared" si="9"/>
        <v>2054</v>
      </c>
      <c r="C72" s="752">
        <f t="shared" si="10"/>
        <v>0</v>
      </c>
      <c r="D72" s="753">
        <f t="shared" si="10"/>
        <v>1</v>
      </c>
      <c r="E72" s="753">
        <f t="shared" si="10"/>
        <v>0</v>
      </c>
      <c r="F72" s="753">
        <f t="shared" si="10"/>
        <v>0</v>
      </c>
      <c r="G72" s="753">
        <f t="shared" si="10"/>
        <v>0</v>
      </c>
      <c r="H72" s="754">
        <f t="shared" si="4"/>
        <v>1</v>
      </c>
      <c r="I72" s="752">
        <f t="shared" si="11"/>
        <v>0.2</v>
      </c>
      <c r="J72" s="753">
        <f t="shared" si="11"/>
        <v>0.3</v>
      </c>
      <c r="K72" s="753">
        <f t="shared" si="11"/>
        <v>0.25</v>
      </c>
      <c r="L72" s="753">
        <f t="shared" si="11"/>
        <v>0.05</v>
      </c>
      <c r="M72" s="753">
        <f t="shared" si="11"/>
        <v>0.2</v>
      </c>
      <c r="N72" s="754">
        <f t="shared" si="6"/>
        <v>1</v>
      </c>
      <c r="O72" s="755"/>
      <c r="R72" s="749">
        <f t="shared" si="7"/>
        <v>0.8</v>
      </c>
      <c r="S72" s="750">
        <f t="shared" si="8"/>
        <v>0.71500000000000008</v>
      </c>
    </row>
    <row r="73" spans="2:19">
      <c r="B73" s="751">
        <f t="shared" si="9"/>
        <v>2055</v>
      </c>
      <c r="C73" s="752">
        <f t="shared" si="10"/>
        <v>0</v>
      </c>
      <c r="D73" s="753">
        <f t="shared" si="10"/>
        <v>1</v>
      </c>
      <c r="E73" s="753">
        <f t="shared" si="10"/>
        <v>0</v>
      </c>
      <c r="F73" s="753">
        <f t="shared" si="10"/>
        <v>0</v>
      </c>
      <c r="G73" s="753">
        <f t="shared" si="10"/>
        <v>0</v>
      </c>
      <c r="H73" s="754">
        <f t="shared" si="4"/>
        <v>1</v>
      </c>
      <c r="I73" s="752">
        <f t="shared" si="11"/>
        <v>0.2</v>
      </c>
      <c r="J73" s="753">
        <f t="shared" si="11"/>
        <v>0.3</v>
      </c>
      <c r="K73" s="753">
        <f t="shared" si="11"/>
        <v>0.25</v>
      </c>
      <c r="L73" s="753">
        <f t="shared" si="11"/>
        <v>0.05</v>
      </c>
      <c r="M73" s="753">
        <f t="shared" si="11"/>
        <v>0.2</v>
      </c>
      <c r="N73" s="754">
        <f t="shared" si="6"/>
        <v>1</v>
      </c>
      <c r="O73" s="755"/>
      <c r="R73" s="749">
        <f t="shared" si="7"/>
        <v>0.8</v>
      </c>
      <c r="S73" s="750">
        <f t="shared" si="8"/>
        <v>0.71500000000000008</v>
      </c>
    </row>
    <row r="74" spans="2:19">
      <c r="B74" s="751">
        <f t="shared" si="9"/>
        <v>2056</v>
      </c>
      <c r="C74" s="752">
        <f t="shared" si="10"/>
        <v>0</v>
      </c>
      <c r="D74" s="753">
        <f t="shared" si="10"/>
        <v>1</v>
      </c>
      <c r="E74" s="753">
        <f t="shared" si="10"/>
        <v>0</v>
      </c>
      <c r="F74" s="753">
        <f t="shared" si="10"/>
        <v>0</v>
      </c>
      <c r="G74" s="753">
        <f t="shared" si="10"/>
        <v>0</v>
      </c>
      <c r="H74" s="754">
        <f t="shared" si="4"/>
        <v>1</v>
      </c>
      <c r="I74" s="752">
        <f t="shared" si="11"/>
        <v>0.2</v>
      </c>
      <c r="J74" s="753">
        <f t="shared" si="11"/>
        <v>0.3</v>
      </c>
      <c r="K74" s="753">
        <f t="shared" si="11"/>
        <v>0.25</v>
      </c>
      <c r="L74" s="753">
        <f t="shared" si="11"/>
        <v>0.05</v>
      </c>
      <c r="M74" s="753">
        <f t="shared" si="11"/>
        <v>0.2</v>
      </c>
      <c r="N74" s="754">
        <f t="shared" si="6"/>
        <v>1</v>
      </c>
      <c r="O74" s="755"/>
      <c r="R74" s="749">
        <f t="shared" si="7"/>
        <v>0.8</v>
      </c>
      <c r="S74" s="750">
        <f t="shared" si="8"/>
        <v>0.71500000000000008</v>
      </c>
    </row>
    <row r="75" spans="2:19">
      <c r="B75" s="751">
        <f t="shared" si="9"/>
        <v>2057</v>
      </c>
      <c r="C75" s="752">
        <f t="shared" si="10"/>
        <v>0</v>
      </c>
      <c r="D75" s="753">
        <f t="shared" si="10"/>
        <v>1</v>
      </c>
      <c r="E75" s="753">
        <f t="shared" si="10"/>
        <v>0</v>
      </c>
      <c r="F75" s="753">
        <f t="shared" si="10"/>
        <v>0</v>
      </c>
      <c r="G75" s="753">
        <f t="shared" si="10"/>
        <v>0</v>
      </c>
      <c r="H75" s="754">
        <f t="shared" si="4"/>
        <v>1</v>
      </c>
      <c r="I75" s="752">
        <f t="shared" si="11"/>
        <v>0.2</v>
      </c>
      <c r="J75" s="753">
        <f t="shared" si="11"/>
        <v>0.3</v>
      </c>
      <c r="K75" s="753">
        <f t="shared" si="11"/>
        <v>0.25</v>
      </c>
      <c r="L75" s="753">
        <f t="shared" si="11"/>
        <v>0.05</v>
      </c>
      <c r="M75" s="753">
        <f t="shared" si="11"/>
        <v>0.2</v>
      </c>
      <c r="N75" s="754">
        <f t="shared" si="6"/>
        <v>1</v>
      </c>
      <c r="O75" s="755"/>
      <c r="R75" s="749">
        <f t="shared" si="7"/>
        <v>0.8</v>
      </c>
      <c r="S75" s="750">
        <f t="shared" si="8"/>
        <v>0.71500000000000008</v>
      </c>
    </row>
    <row r="76" spans="2:19">
      <c r="B76" s="751">
        <f t="shared" si="9"/>
        <v>2058</v>
      </c>
      <c r="C76" s="752">
        <f t="shared" si="10"/>
        <v>0</v>
      </c>
      <c r="D76" s="753">
        <f t="shared" si="10"/>
        <v>1</v>
      </c>
      <c r="E76" s="753">
        <f t="shared" si="10"/>
        <v>0</v>
      </c>
      <c r="F76" s="753">
        <f t="shared" si="10"/>
        <v>0</v>
      </c>
      <c r="G76" s="753">
        <f t="shared" si="10"/>
        <v>0</v>
      </c>
      <c r="H76" s="754">
        <f t="shared" si="4"/>
        <v>1</v>
      </c>
      <c r="I76" s="752">
        <f t="shared" si="11"/>
        <v>0.2</v>
      </c>
      <c r="J76" s="753">
        <f t="shared" si="11"/>
        <v>0.3</v>
      </c>
      <c r="K76" s="753">
        <f t="shared" si="11"/>
        <v>0.25</v>
      </c>
      <c r="L76" s="753">
        <f t="shared" si="11"/>
        <v>0.05</v>
      </c>
      <c r="M76" s="753">
        <f t="shared" si="11"/>
        <v>0.2</v>
      </c>
      <c r="N76" s="754">
        <f t="shared" si="6"/>
        <v>1</v>
      </c>
      <c r="O76" s="755"/>
      <c r="R76" s="749">
        <f t="shared" si="7"/>
        <v>0.8</v>
      </c>
      <c r="S76" s="750">
        <f t="shared" si="8"/>
        <v>0.71500000000000008</v>
      </c>
    </row>
    <row r="77" spans="2:19">
      <c r="B77" s="751">
        <f t="shared" si="9"/>
        <v>2059</v>
      </c>
      <c r="C77" s="752">
        <f t="shared" si="10"/>
        <v>0</v>
      </c>
      <c r="D77" s="753">
        <f t="shared" si="10"/>
        <v>1</v>
      </c>
      <c r="E77" s="753">
        <f t="shared" si="10"/>
        <v>0</v>
      </c>
      <c r="F77" s="753">
        <f t="shared" si="10"/>
        <v>0</v>
      </c>
      <c r="G77" s="753">
        <f t="shared" si="10"/>
        <v>0</v>
      </c>
      <c r="H77" s="754">
        <f t="shared" si="4"/>
        <v>1</v>
      </c>
      <c r="I77" s="752">
        <f t="shared" si="11"/>
        <v>0.2</v>
      </c>
      <c r="J77" s="753">
        <f t="shared" si="11"/>
        <v>0.3</v>
      </c>
      <c r="K77" s="753">
        <f t="shared" si="11"/>
        <v>0.25</v>
      </c>
      <c r="L77" s="753">
        <f t="shared" si="11"/>
        <v>0.05</v>
      </c>
      <c r="M77" s="753">
        <f t="shared" si="11"/>
        <v>0.2</v>
      </c>
      <c r="N77" s="754">
        <f t="shared" si="6"/>
        <v>1</v>
      </c>
      <c r="O77" s="755"/>
      <c r="R77" s="749">
        <f t="shared" si="7"/>
        <v>0.8</v>
      </c>
      <c r="S77" s="750">
        <f t="shared" si="8"/>
        <v>0.71500000000000008</v>
      </c>
    </row>
    <row r="78" spans="2:19">
      <c r="B78" s="751">
        <f t="shared" si="9"/>
        <v>2060</v>
      </c>
      <c r="C78" s="752">
        <f t="shared" si="10"/>
        <v>0</v>
      </c>
      <c r="D78" s="753">
        <f t="shared" si="10"/>
        <v>1</v>
      </c>
      <c r="E78" s="753">
        <f t="shared" si="10"/>
        <v>0</v>
      </c>
      <c r="F78" s="753">
        <f t="shared" si="10"/>
        <v>0</v>
      </c>
      <c r="G78" s="753">
        <f t="shared" si="10"/>
        <v>0</v>
      </c>
      <c r="H78" s="754">
        <f t="shared" si="4"/>
        <v>1</v>
      </c>
      <c r="I78" s="752">
        <f t="shared" si="11"/>
        <v>0.2</v>
      </c>
      <c r="J78" s="753">
        <f t="shared" si="11"/>
        <v>0.3</v>
      </c>
      <c r="K78" s="753">
        <f t="shared" si="11"/>
        <v>0.25</v>
      </c>
      <c r="L78" s="753">
        <f t="shared" si="11"/>
        <v>0.05</v>
      </c>
      <c r="M78" s="753">
        <f t="shared" si="11"/>
        <v>0.2</v>
      </c>
      <c r="N78" s="754">
        <f t="shared" si="6"/>
        <v>1</v>
      </c>
      <c r="O78" s="755"/>
      <c r="R78" s="749">
        <f t="shared" si="7"/>
        <v>0.8</v>
      </c>
      <c r="S78" s="750">
        <f t="shared" si="8"/>
        <v>0.71500000000000008</v>
      </c>
    </row>
    <row r="79" spans="2:19">
      <c r="B79" s="751">
        <f t="shared" si="9"/>
        <v>2061</v>
      </c>
      <c r="C79" s="752">
        <f t="shared" si="10"/>
        <v>0</v>
      </c>
      <c r="D79" s="753">
        <f t="shared" si="10"/>
        <v>1</v>
      </c>
      <c r="E79" s="753">
        <f t="shared" si="10"/>
        <v>0</v>
      </c>
      <c r="F79" s="753">
        <f t="shared" si="10"/>
        <v>0</v>
      </c>
      <c r="G79" s="753">
        <f t="shared" si="10"/>
        <v>0</v>
      </c>
      <c r="H79" s="754">
        <f t="shared" si="4"/>
        <v>1</v>
      </c>
      <c r="I79" s="752">
        <f t="shared" si="11"/>
        <v>0.2</v>
      </c>
      <c r="J79" s="753">
        <f t="shared" si="11"/>
        <v>0.3</v>
      </c>
      <c r="K79" s="753">
        <f t="shared" si="11"/>
        <v>0.25</v>
      </c>
      <c r="L79" s="753">
        <f t="shared" si="11"/>
        <v>0.05</v>
      </c>
      <c r="M79" s="753">
        <f t="shared" si="11"/>
        <v>0.2</v>
      </c>
      <c r="N79" s="754">
        <f t="shared" si="6"/>
        <v>1</v>
      </c>
      <c r="O79" s="755"/>
      <c r="R79" s="749">
        <f t="shared" si="7"/>
        <v>0.8</v>
      </c>
      <c r="S79" s="750">
        <f t="shared" si="8"/>
        <v>0.71500000000000008</v>
      </c>
    </row>
    <row r="80" spans="2:19">
      <c r="B80" s="751">
        <f t="shared" si="9"/>
        <v>2062</v>
      </c>
      <c r="C80" s="752">
        <f t="shared" si="10"/>
        <v>0</v>
      </c>
      <c r="D80" s="753">
        <f t="shared" si="10"/>
        <v>1</v>
      </c>
      <c r="E80" s="753">
        <f t="shared" si="10"/>
        <v>0</v>
      </c>
      <c r="F80" s="753">
        <f t="shared" si="10"/>
        <v>0</v>
      </c>
      <c r="G80" s="753">
        <f t="shared" si="10"/>
        <v>0</v>
      </c>
      <c r="H80" s="754">
        <f t="shared" si="4"/>
        <v>1</v>
      </c>
      <c r="I80" s="752">
        <f t="shared" si="11"/>
        <v>0.2</v>
      </c>
      <c r="J80" s="753">
        <f t="shared" si="11"/>
        <v>0.3</v>
      </c>
      <c r="K80" s="753">
        <f t="shared" si="11"/>
        <v>0.25</v>
      </c>
      <c r="L80" s="753">
        <f t="shared" si="11"/>
        <v>0.05</v>
      </c>
      <c r="M80" s="753">
        <f t="shared" si="11"/>
        <v>0.2</v>
      </c>
      <c r="N80" s="754">
        <f t="shared" si="6"/>
        <v>1</v>
      </c>
      <c r="O80" s="755"/>
      <c r="R80" s="749">
        <f t="shared" si="7"/>
        <v>0.8</v>
      </c>
      <c r="S80" s="750">
        <f t="shared" si="8"/>
        <v>0.71500000000000008</v>
      </c>
    </row>
    <row r="81" spans="2:19">
      <c r="B81" s="751">
        <f t="shared" si="9"/>
        <v>2063</v>
      </c>
      <c r="C81" s="752">
        <f t="shared" si="10"/>
        <v>0</v>
      </c>
      <c r="D81" s="753">
        <f t="shared" si="10"/>
        <v>1</v>
      </c>
      <c r="E81" s="753">
        <f t="shared" si="10"/>
        <v>0</v>
      </c>
      <c r="F81" s="753">
        <f t="shared" si="10"/>
        <v>0</v>
      </c>
      <c r="G81" s="753">
        <f t="shared" si="10"/>
        <v>0</v>
      </c>
      <c r="H81" s="754">
        <f t="shared" si="4"/>
        <v>1</v>
      </c>
      <c r="I81" s="752">
        <f t="shared" si="11"/>
        <v>0.2</v>
      </c>
      <c r="J81" s="753">
        <f t="shared" si="11"/>
        <v>0.3</v>
      </c>
      <c r="K81" s="753">
        <f t="shared" si="11"/>
        <v>0.25</v>
      </c>
      <c r="L81" s="753">
        <f t="shared" si="11"/>
        <v>0.05</v>
      </c>
      <c r="M81" s="753">
        <f t="shared" si="11"/>
        <v>0.2</v>
      </c>
      <c r="N81" s="754">
        <f t="shared" si="6"/>
        <v>1</v>
      </c>
      <c r="O81" s="755"/>
      <c r="R81" s="749">
        <f t="shared" si="7"/>
        <v>0.8</v>
      </c>
      <c r="S81" s="750">
        <f t="shared" si="8"/>
        <v>0.71500000000000008</v>
      </c>
    </row>
    <row r="82" spans="2:19">
      <c r="B82" s="751">
        <f t="shared" si="9"/>
        <v>2064</v>
      </c>
      <c r="C82" s="752">
        <f t="shared" si="10"/>
        <v>0</v>
      </c>
      <c r="D82" s="753">
        <f t="shared" si="10"/>
        <v>1</v>
      </c>
      <c r="E82" s="753">
        <f t="shared" si="10"/>
        <v>0</v>
      </c>
      <c r="F82" s="753">
        <f t="shared" si="10"/>
        <v>0</v>
      </c>
      <c r="G82" s="753">
        <f t="shared" si="10"/>
        <v>0</v>
      </c>
      <c r="H82" s="754">
        <f t="shared" si="4"/>
        <v>1</v>
      </c>
      <c r="I82" s="752">
        <f t="shared" si="11"/>
        <v>0.2</v>
      </c>
      <c r="J82" s="753">
        <f t="shared" si="11"/>
        <v>0.3</v>
      </c>
      <c r="K82" s="753">
        <f t="shared" si="11"/>
        <v>0.25</v>
      </c>
      <c r="L82" s="753">
        <f t="shared" si="11"/>
        <v>0.05</v>
      </c>
      <c r="M82" s="753">
        <f t="shared" si="11"/>
        <v>0.2</v>
      </c>
      <c r="N82" s="754">
        <f t="shared" si="6"/>
        <v>1</v>
      </c>
      <c r="O82" s="755"/>
      <c r="R82" s="749">
        <f t="shared" si="7"/>
        <v>0.8</v>
      </c>
      <c r="S82" s="750">
        <f t="shared" si="8"/>
        <v>0.71500000000000008</v>
      </c>
    </row>
    <row r="83" spans="2:19">
      <c r="B83" s="751">
        <f t="shared" ref="B83:B98" si="12">B82+1</f>
        <v>2065</v>
      </c>
      <c r="C83" s="752">
        <f t="shared" si="10"/>
        <v>0</v>
      </c>
      <c r="D83" s="753">
        <f t="shared" si="10"/>
        <v>1</v>
      </c>
      <c r="E83" s="753">
        <f t="shared" si="10"/>
        <v>0</v>
      </c>
      <c r="F83" s="753">
        <f t="shared" si="10"/>
        <v>0</v>
      </c>
      <c r="G83" s="753">
        <f t="shared" si="10"/>
        <v>0</v>
      </c>
      <c r="H83" s="754">
        <f t="shared" ref="H83:H98" si="13">SUM(C83:G83)</f>
        <v>1</v>
      </c>
      <c r="I83" s="752">
        <f t="shared" si="11"/>
        <v>0.2</v>
      </c>
      <c r="J83" s="753">
        <f t="shared" si="11"/>
        <v>0.3</v>
      </c>
      <c r="K83" s="753">
        <f t="shared" si="11"/>
        <v>0.25</v>
      </c>
      <c r="L83" s="753">
        <f t="shared" si="11"/>
        <v>0.05</v>
      </c>
      <c r="M83" s="753">
        <f t="shared" si="11"/>
        <v>0.2</v>
      </c>
      <c r="N83" s="754">
        <f t="shared" ref="N83:N98" si="14">SUM(I83:M83)</f>
        <v>1</v>
      </c>
      <c r="O83" s="755"/>
      <c r="R83" s="749">
        <f t="shared" ref="R83:R98" si="15">C83*C$13+D83*D$13+E83*E$13+F83*F$13+G83*G$13</f>
        <v>0.8</v>
      </c>
      <c r="S83" s="750">
        <f t="shared" ref="S83:S98" si="16">I83*I$13+J83*J$13+K83*K$13+L83*L$13+M83*M$13</f>
        <v>0.71500000000000008</v>
      </c>
    </row>
    <row r="84" spans="2:19">
      <c r="B84" s="751">
        <f t="shared" si="12"/>
        <v>2066</v>
      </c>
      <c r="C84" s="752">
        <f t="shared" si="10"/>
        <v>0</v>
      </c>
      <c r="D84" s="753">
        <f t="shared" si="10"/>
        <v>1</v>
      </c>
      <c r="E84" s="753">
        <f t="shared" si="10"/>
        <v>0</v>
      </c>
      <c r="F84" s="753">
        <f t="shared" si="10"/>
        <v>0</v>
      </c>
      <c r="G84" s="753">
        <f t="shared" si="10"/>
        <v>0</v>
      </c>
      <c r="H84" s="754">
        <f t="shared" si="13"/>
        <v>1</v>
      </c>
      <c r="I84" s="752">
        <f t="shared" si="11"/>
        <v>0.2</v>
      </c>
      <c r="J84" s="753">
        <f t="shared" si="11"/>
        <v>0.3</v>
      </c>
      <c r="K84" s="753">
        <f t="shared" si="11"/>
        <v>0.25</v>
      </c>
      <c r="L84" s="753">
        <f t="shared" si="11"/>
        <v>0.05</v>
      </c>
      <c r="M84" s="753">
        <f t="shared" si="11"/>
        <v>0.2</v>
      </c>
      <c r="N84" s="754">
        <f t="shared" si="14"/>
        <v>1</v>
      </c>
      <c r="O84" s="755"/>
      <c r="R84" s="749">
        <f t="shared" si="15"/>
        <v>0.8</v>
      </c>
      <c r="S84" s="750">
        <f t="shared" si="16"/>
        <v>0.71500000000000008</v>
      </c>
    </row>
    <row r="85" spans="2:19">
      <c r="B85" s="751">
        <f t="shared" si="12"/>
        <v>2067</v>
      </c>
      <c r="C85" s="752">
        <f t="shared" si="10"/>
        <v>0</v>
      </c>
      <c r="D85" s="753">
        <f t="shared" si="10"/>
        <v>1</v>
      </c>
      <c r="E85" s="753">
        <f t="shared" si="10"/>
        <v>0</v>
      </c>
      <c r="F85" s="753">
        <f t="shared" si="10"/>
        <v>0</v>
      </c>
      <c r="G85" s="753">
        <f t="shared" si="10"/>
        <v>0</v>
      </c>
      <c r="H85" s="754">
        <f t="shared" si="13"/>
        <v>1</v>
      </c>
      <c r="I85" s="752">
        <f t="shared" si="11"/>
        <v>0.2</v>
      </c>
      <c r="J85" s="753">
        <f t="shared" si="11"/>
        <v>0.3</v>
      </c>
      <c r="K85" s="753">
        <f t="shared" si="11"/>
        <v>0.25</v>
      </c>
      <c r="L85" s="753">
        <f t="shared" si="11"/>
        <v>0.05</v>
      </c>
      <c r="M85" s="753">
        <f t="shared" si="11"/>
        <v>0.2</v>
      </c>
      <c r="N85" s="754">
        <f t="shared" si="14"/>
        <v>1</v>
      </c>
      <c r="O85" s="755"/>
      <c r="R85" s="749">
        <f t="shared" si="15"/>
        <v>0.8</v>
      </c>
      <c r="S85" s="750">
        <f t="shared" si="16"/>
        <v>0.71500000000000008</v>
      </c>
    </row>
    <row r="86" spans="2:19">
      <c r="B86" s="751">
        <f t="shared" si="12"/>
        <v>2068</v>
      </c>
      <c r="C86" s="752">
        <f t="shared" si="10"/>
        <v>0</v>
      </c>
      <c r="D86" s="753">
        <f t="shared" si="10"/>
        <v>1</v>
      </c>
      <c r="E86" s="753">
        <f t="shared" si="10"/>
        <v>0</v>
      </c>
      <c r="F86" s="753">
        <f t="shared" si="10"/>
        <v>0</v>
      </c>
      <c r="G86" s="753">
        <f t="shared" si="10"/>
        <v>0</v>
      </c>
      <c r="H86" s="754">
        <f t="shared" si="13"/>
        <v>1</v>
      </c>
      <c r="I86" s="752">
        <f t="shared" si="11"/>
        <v>0.2</v>
      </c>
      <c r="J86" s="753">
        <f t="shared" si="11"/>
        <v>0.3</v>
      </c>
      <c r="K86" s="753">
        <f t="shared" si="11"/>
        <v>0.25</v>
      </c>
      <c r="L86" s="753">
        <f t="shared" si="11"/>
        <v>0.05</v>
      </c>
      <c r="M86" s="753">
        <f t="shared" si="11"/>
        <v>0.2</v>
      </c>
      <c r="N86" s="754">
        <f t="shared" si="14"/>
        <v>1</v>
      </c>
      <c r="O86" s="755"/>
      <c r="R86" s="749">
        <f t="shared" si="15"/>
        <v>0.8</v>
      </c>
      <c r="S86" s="750">
        <f t="shared" si="16"/>
        <v>0.71500000000000008</v>
      </c>
    </row>
    <row r="87" spans="2:19">
      <c r="B87" s="751">
        <f t="shared" si="12"/>
        <v>2069</v>
      </c>
      <c r="C87" s="752">
        <f t="shared" si="10"/>
        <v>0</v>
      </c>
      <c r="D87" s="753">
        <f t="shared" si="10"/>
        <v>1</v>
      </c>
      <c r="E87" s="753">
        <f t="shared" si="10"/>
        <v>0</v>
      </c>
      <c r="F87" s="753">
        <f t="shared" si="10"/>
        <v>0</v>
      </c>
      <c r="G87" s="753">
        <f t="shared" si="10"/>
        <v>0</v>
      </c>
      <c r="H87" s="754">
        <f t="shared" si="13"/>
        <v>1</v>
      </c>
      <c r="I87" s="752">
        <f t="shared" si="11"/>
        <v>0.2</v>
      </c>
      <c r="J87" s="753">
        <f t="shared" si="11"/>
        <v>0.3</v>
      </c>
      <c r="K87" s="753">
        <f t="shared" si="11"/>
        <v>0.25</v>
      </c>
      <c r="L87" s="753">
        <f t="shared" si="11"/>
        <v>0.05</v>
      </c>
      <c r="M87" s="753">
        <f t="shared" si="11"/>
        <v>0.2</v>
      </c>
      <c r="N87" s="754">
        <f t="shared" si="14"/>
        <v>1</v>
      </c>
      <c r="O87" s="755"/>
      <c r="R87" s="749">
        <f t="shared" si="15"/>
        <v>0.8</v>
      </c>
      <c r="S87" s="750">
        <f t="shared" si="16"/>
        <v>0.71500000000000008</v>
      </c>
    </row>
    <row r="88" spans="2:19">
      <c r="B88" s="751">
        <f t="shared" si="12"/>
        <v>2070</v>
      </c>
      <c r="C88" s="752">
        <f t="shared" si="10"/>
        <v>0</v>
      </c>
      <c r="D88" s="753">
        <f t="shared" si="10"/>
        <v>1</v>
      </c>
      <c r="E88" s="753">
        <f t="shared" si="10"/>
        <v>0</v>
      </c>
      <c r="F88" s="753">
        <f t="shared" si="10"/>
        <v>0</v>
      </c>
      <c r="G88" s="753">
        <f t="shared" si="10"/>
        <v>0</v>
      </c>
      <c r="H88" s="754">
        <f t="shared" si="13"/>
        <v>1</v>
      </c>
      <c r="I88" s="752">
        <f t="shared" si="11"/>
        <v>0.2</v>
      </c>
      <c r="J88" s="753">
        <f t="shared" si="11"/>
        <v>0.3</v>
      </c>
      <c r="K88" s="753">
        <f t="shared" si="11"/>
        <v>0.25</v>
      </c>
      <c r="L88" s="753">
        <f t="shared" si="11"/>
        <v>0.05</v>
      </c>
      <c r="M88" s="753">
        <f t="shared" si="11"/>
        <v>0.2</v>
      </c>
      <c r="N88" s="754">
        <f t="shared" si="14"/>
        <v>1</v>
      </c>
      <c r="O88" s="755"/>
      <c r="R88" s="749">
        <f t="shared" si="15"/>
        <v>0.8</v>
      </c>
      <c r="S88" s="750">
        <f t="shared" si="16"/>
        <v>0.71500000000000008</v>
      </c>
    </row>
    <row r="89" spans="2:19">
      <c r="B89" s="751">
        <f t="shared" si="12"/>
        <v>2071</v>
      </c>
      <c r="C89" s="752">
        <f t="shared" si="10"/>
        <v>0</v>
      </c>
      <c r="D89" s="753">
        <f t="shared" si="10"/>
        <v>1</v>
      </c>
      <c r="E89" s="753">
        <f t="shared" si="10"/>
        <v>0</v>
      </c>
      <c r="F89" s="753">
        <f t="shared" si="10"/>
        <v>0</v>
      </c>
      <c r="G89" s="753">
        <f t="shared" si="10"/>
        <v>0</v>
      </c>
      <c r="H89" s="754">
        <f t="shared" si="13"/>
        <v>1</v>
      </c>
      <c r="I89" s="752">
        <f t="shared" si="11"/>
        <v>0.2</v>
      </c>
      <c r="J89" s="753">
        <f t="shared" si="11"/>
        <v>0.3</v>
      </c>
      <c r="K89" s="753">
        <f t="shared" si="11"/>
        <v>0.25</v>
      </c>
      <c r="L89" s="753">
        <f t="shared" si="11"/>
        <v>0.05</v>
      </c>
      <c r="M89" s="753">
        <f t="shared" si="11"/>
        <v>0.2</v>
      </c>
      <c r="N89" s="754">
        <f t="shared" si="14"/>
        <v>1</v>
      </c>
      <c r="O89" s="755"/>
      <c r="R89" s="749">
        <f t="shared" si="15"/>
        <v>0.8</v>
      </c>
      <c r="S89" s="750">
        <f t="shared" si="16"/>
        <v>0.71500000000000008</v>
      </c>
    </row>
    <row r="90" spans="2:19">
      <c r="B90" s="751">
        <f t="shared" si="12"/>
        <v>2072</v>
      </c>
      <c r="C90" s="752">
        <f t="shared" si="10"/>
        <v>0</v>
      </c>
      <c r="D90" s="753">
        <f t="shared" si="10"/>
        <v>1</v>
      </c>
      <c r="E90" s="753">
        <f t="shared" si="10"/>
        <v>0</v>
      </c>
      <c r="F90" s="753">
        <f t="shared" si="10"/>
        <v>0</v>
      </c>
      <c r="G90" s="753">
        <f t="shared" si="10"/>
        <v>0</v>
      </c>
      <c r="H90" s="754">
        <f t="shared" si="13"/>
        <v>1</v>
      </c>
      <c r="I90" s="752">
        <f t="shared" si="11"/>
        <v>0.2</v>
      </c>
      <c r="J90" s="753">
        <f t="shared" si="11"/>
        <v>0.3</v>
      </c>
      <c r="K90" s="753">
        <f t="shared" si="11"/>
        <v>0.25</v>
      </c>
      <c r="L90" s="753">
        <f t="shared" si="11"/>
        <v>0.05</v>
      </c>
      <c r="M90" s="753">
        <f t="shared" si="11"/>
        <v>0.2</v>
      </c>
      <c r="N90" s="754">
        <f t="shared" si="14"/>
        <v>1</v>
      </c>
      <c r="O90" s="755"/>
      <c r="R90" s="749">
        <f t="shared" si="15"/>
        <v>0.8</v>
      </c>
      <c r="S90" s="750">
        <f t="shared" si="16"/>
        <v>0.71500000000000008</v>
      </c>
    </row>
    <row r="91" spans="2:19">
      <c r="B91" s="751">
        <f t="shared" si="12"/>
        <v>2073</v>
      </c>
      <c r="C91" s="752">
        <f t="shared" si="10"/>
        <v>0</v>
      </c>
      <c r="D91" s="753">
        <f t="shared" si="10"/>
        <v>1</v>
      </c>
      <c r="E91" s="753">
        <f t="shared" si="10"/>
        <v>0</v>
      </c>
      <c r="F91" s="753">
        <f t="shared" si="10"/>
        <v>0</v>
      </c>
      <c r="G91" s="753">
        <f t="shared" si="10"/>
        <v>0</v>
      </c>
      <c r="H91" s="754">
        <f t="shared" si="13"/>
        <v>1</v>
      </c>
      <c r="I91" s="752">
        <f t="shared" si="11"/>
        <v>0.2</v>
      </c>
      <c r="J91" s="753">
        <f t="shared" si="11"/>
        <v>0.3</v>
      </c>
      <c r="K91" s="753">
        <f t="shared" si="11"/>
        <v>0.25</v>
      </c>
      <c r="L91" s="753">
        <f t="shared" si="11"/>
        <v>0.05</v>
      </c>
      <c r="M91" s="753">
        <f t="shared" si="11"/>
        <v>0.2</v>
      </c>
      <c r="N91" s="754">
        <f t="shared" si="14"/>
        <v>1</v>
      </c>
      <c r="O91" s="755"/>
      <c r="R91" s="749">
        <f t="shared" si="15"/>
        <v>0.8</v>
      </c>
      <c r="S91" s="750">
        <f t="shared" si="16"/>
        <v>0.71500000000000008</v>
      </c>
    </row>
    <row r="92" spans="2:19">
      <c r="B92" s="751">
        <f t="shared" si="12"/>
        <v>2074</v>
      </c>
      <c r="C92" s="752">
        <f t="shared" si="10"/>
        <v>0</v>
      </c>
      <c r="D92" s="753">
        <f t="shared" si="10"/>
        <v>1</v>
      </c>
      <c r="E92" s="753">
        <f t="shared" si="10"/>
        <v>0</v>
      </c>
      <c r="F92" s="753">
        <f t="shared" si="10"/>
        <v>0</v>
      </c>
      <c r="G92" s="753">
        <f t="shared" si="10"/>
        <v>0</v>
      </c>
      <c r="H92" s="754">
        <f t="shared" si="13"/>
        <v>1</v>
      </c>
      <c r="I92" s="752">
        <f t="shared" si="11"/>
        <v>0.2</v>
      </c>
      <c r="J92" s="753">
        <f t="shared" si="11"/>
        <v>0.3</v>
      </c>
      <c r="K92" s="753">
        <f t="shared" si="11"/>
        <v>0.25</v>
      </c>
      <c r="L92" s="753">
        <f t="shared" si="11"/>
        <v>0.05</v>
      </c>
      <c r="M92" s="753">
        <f t="shared" si="11"/>
        <v>0.2</v>
      </c>
      <c r="N92" s="754">
        <f t="shared" si="14"/>
        <v>1</v>
      </c>
      <c r="O92" s="755"/>
      <c r="R92" s="749">
        <f t="shared" si="15"/>
        <v>0.8</v>
      </c>
      <c r="S92" s="750">
        <f t="shared" si="16"/>
        <v>0.71500000000000008</v>
      </c>
    </row>
    <row r="93" spans="2:19">
      <c r="B93" s="751">
        <f t="shared" si="12"/>
        <v>2075</v>
      </c>
      <c r="C93" s="752">
        <f t="shared" si="10"/>
        <v>0</v>
      </c>
      <c r="D93" s="753">
        <f t="shared" si="10"/>
        <v>1</v>
      </c>
      <c r="E93" s="753">
        <f t="shared" si="10"/>
        <v>0</v>
      </c>
      <c r="F93" s="753">
        <f t="shared" si="10"/>
        <v>0</v>
      </c>
      <c r="G93" s="753">
        <f t="shared" si="10"/>
        <v>0</v>
      </c>
      <c r="H93" s="754">
        <f t="shared" si="13"/>
        <v>1</v>
      </c>
      <c r="I93" s="752">
        <f t="shared" si="11"/>
        <v>0.2</v>
      </c>
      <c r="J93" s="753">
        <f t="shared" si="11"/>
        <v>0.3</v>
      </c>
      <c r="K93" s="753">
        <f t="shared" si="11"/>
        <v>0.25</v>
      </c>
      <c r="L93" s="753">
        <f t="shared" si="11"/>
        <v>0.05</v>
      </c>
      <c r="M93" s="753">
        <f t="shared" si="11"/>
        <v>0.2</v>
      </c>
      <c r="N93" s="754">
        <f t="shared" si="14"/>
        <v>1</v>
      </c>
      <c r="O93" s="755"/>
      <c r="R93" s="749">
        <f t="shared" si="15"/>
        <v>0.8</v>
      </c>
      <c r="S93" s="750">
        <f t="shared" si="16"/>
        <v>0.71500000000000008</v>
      </c>
    </row>
    <row r="94" spans="2:19">
      <c r="B94" s="751">
        <f t="shared" si="12"/>
        <v>2076</v>
      </c>
      <c r="C94" s="752">
        <f t="shared" si="10"/>
        <v>0</v>
      </c>
      <c r="D94" s="753">
        <f t="shared" si="10"/>
        <v>1</v>
      </c>
      <c r="E94" s="753">
        <f t="shared" si="10"/>
        <v>0</v>
      </c>
      <c r="F94" s="753">
        <f t="shared" si="10"/>
        <v>0</v>
      </c>
      <c r="G94" s="753">
        <f t="shared" si="10"/>
        <v>0</v>
      </c>
      <c r="H94" s="754">
        <f t="shared" si="13"/>
        <v>1</v>
      </c>
      <c r="I94" s="752">
        <f t="shared" si="11"/>
        <v>0.2</v>
      </c>
      <c r="J94" s="753">
        <f t="shared" si="11"/>
        <v>0.3</v>
      </c>
      <c r="K94" s="753">
        <f t="shared" si="11"/>
        <v>0.25</v>
      </c>
      <c r="L94" s="753">
        <f t="shared" si="11"/>
        <v>0.05</v>
      </c>
      <c r="M94" s="753">
        <f t="shared" si="11"/>
        <v>0.2</v>
      </c>
      <c r="N94" s="754">
        <f t="shared" si="14"/>
        <v>1</v>
      </c>
      <c r="O94" s="755"/>
      <c r="R94" s="749">
        <f t="shared" si="15"/>
        <v>0.8</v>
      </c>
      <c r="S94" s="750">
        <f t="shared" si="16"/>
        <v>0.71500000000000008</v>
      </c>
    </row>
    <row r="95" spans="2:19">
      <c r="B95" s="751">
        <f t="shared" si="12"/>
        <v>2077</v>
      </c>
      <c r="C95" s="752">
        <f t="shared" si="10"/>
        <v>0</v>
      </c>
      <c r="D95" s="753">
        <f t="shared" si="10"/>
        <v>1</v>
      </c>
      <c r="E95" s="753">
        <f t="shared" si="10"/>
        <v>0</v>
      </c>
      <c r="F95" s="753">
        <f t="shared" si="10"/>
        <v>0</v>
      </c>
      <c r="G95" s="753">
        <f t="shared" si="10"/>
        <v>0</v>
      </c>
      <c r="H95" s="754">
        <f t="shared" si="13"/>
        <v>1</v>
      </c>
      <c r="I95" s="752">
        <f t="shared" si="11"/>
        <v>0.2</v>
      </c>
      <c r="J95" s="753">
        <f t="shared" si="11"/>
        <v>0.3</v>
      </c>
      <c r="K95" s="753">
        <f t="shared" si="11"/>
        <v>0.25</v>
      </c>
      <c r="L95" s="753">
        <f t="shared" si="11"/>
        <v>0.05</v>
      </c>
      <c r="M95" s="753">
        <f t="shared" si="11"/>
        <v>0.2</v>
      </c>
      <c r="N95" s="754">
        <f t="shared" si="14"/>
        <v>1</v>
      </c>
      <c r="O95" s="755"/>
      <c r="R95" s="749">
        <f t="shared" si="15"/>
        <v>0.8</v>
      </c>
      <c r="S95" s="750">
        <f t="shared" si="16"/>
        <v>0.71500000000000008</v>
      </c>
    </row>
    <row r="96" spans="2:19">
      <c r="B96" s="751">
        <f t="shared" si="12"/>
        <v>2078</v>
      </c>
      <c r="C96" s="752">
        <f t="shared" si="10"/>
        <v>0</v>
      </c>
      <c r="D96" s="753">
        <f t="shared" si="10"/>
        <v>1</v>
      </c>
      <c r="E96" s="753">
        <f t="shared" si="10"/>
        <v>0</v>
      </c>
      <c r="F96" s="753">
        <f t="shared" si="10"/>
        <v>0</v>
      </c>
      <c r="G96" s="753">
        <f t="shared" si="10"/>
        <v>0</v>
      </c>
      <c r="H96" s="754">
        <f t="shared" si="13"/>
        <v>1</v>
      </c>
      <c r="I96" s="752">
        <f t="shared" si="11"/>
        <v>0.2</v>
      </c>
      <c r="J96" s="753">
        <f t="shared" si="11"/>
        <v>0.3</v>
      </c>
      <c r="K96" s="753">
        <f t="shared" si="11"/>
        <v>0.25</v>
      </c>
      <c r="L96" s="753">
        <f t="shared" si="11"/>
        <v>0.05</v>
      </c>
      <c r="M96" s="753">
        <f t="shared" si="11"/>
        <v>0.2</v>
      </c>
      <c r="N96" s="754">
        <f t="shared" si="14"/>
        <v>1</v>
      </c>
      <c r="O96" s="755"/>
      <c r="R96" s="749">
        <f t="shared" si="15"/>
        <v>0.8</v>
      </c>
      <c r="S96" s="750">
        <f t="shared" si="16"/>
        <v>0.71500000000000008</v>
      </c>
    </row>
    <row r="97" spans="2:19">
      <c r="B97" s="751">
        <f t="shared" si="12"/>
        <v>2079</v>
      </c>
      <c r="C97" s="752">
        <f t="shared" si="10"/>
        <v>0</v>
      </c>
      <c r="D97" s="753">
        <f t="shared" si="10"/>
        <v>1</v>
      </c>
      <c r="E97" s="753">
        <f t="shared" si="10"/>
        <v>0</v>
      </c>
      <c r="F97" s="753">
        <f t="shared" si="10"/>
        <v>0</v>
      </c>
      <c r="G97" s="753">
        <f t="shared" si="10"/>
        <v>0</v>
      </c>
      <c r="H97" s="754">
        <f t="shared" si="13"/>
        <v>1</v>
      </c>
      <c r="I97" s="752">
        <f t="shared" si="11"/>
        <v>0.2</v>
      </c>
      <c r="J97" s="753">
        <f t="shared" si="11"/>
        <v>0.3</v>
      </c>
      <c r="K97" s="753">
        <f t="shared" si="11"/>
        <v>0.25</v>
      </c>
      <c r="L97" s="753">
        <f t="shared" si="11"/>
        <v>0.05</v>
      </c>
      <c r="M97" s="753">
        <f t="shared" si="11"/>
        <v>0.2</v>
      </c>
      <c r="N97" s="754">
        <f t="shared" si="14"/>
        <v>1</v>
      </c>
      <c r="O97" s="755"/>
      <c r="R97" s="749">
        <f t="shared" si="15"/>
        <v>0.8</v>
      </c>
      <c r="S97" s="750">
        <f t="shared" si="16"/>
        <v>0.71500000000000008</v>
      </c>
    </row>
    <row r="98" spans="2:19" ht="13.5" thickBot="1">
      <c r="B98" s="756">
        <f t="shared" si="12"/>
        <v>2080</v>
      </c>
      <c r="C98" s="757">
        <f t="shared" si="10"/>
        <v>0</v>
      </c>
      <c r="D98" s="758">
        <f t="shared" si="10"/>
        <v>1</v>
      </c>
      <c r="E98" s="758">
        <f t="shared" si="10"/>
        <v>0</v>
      </c>
      <c r="F98" s="758">
        <f t="shared" si="10"/>
        <v>0</v>
      </c>
      <c r="G98" s="758">
        <f t="shared" si="10"/>
        <v>0</v>
      </c>
      <c r="H98" s="759">
        <f t="shared" si="13"/>
        <v>1</v>
      </c>
      <c r="I98" s="757">
        <f t="shared" si="11"/>
        <v>0.2</v>
      </c>
      <c r="J98" s="758">
        <f t="shared" si="11"/>
        <v>0.3</v>
      </c>
      <c r="K98" s="758">
        <f t="shared" si="11"/>
        <v>0.25</v>
      </c>
      <c r="L98" s="758">
        <f t="shared" si="11"/>
        <v>0.05</v>
      </c>
      <c r="M98" s="758">
        <f t="shared" si="11"/>
        <v>0.2</v>
      </c>
      <c r="N98" s="759">
        <f t="shared" si="14"/>
        <v>1</v>
      </c>
      <c r="O98" s="633"/>
      <c r="R98" s="760">
        <f t="shared" si="15"/>
        <v>0.8</v>
      </c>
      <c r="S98" s="760">
        <f t="shared" si="16"/>
        <v>0.71500000000000008</v>
      </c>
    </row>
    <row r="99" spans="2:19">
      <c r="H99" s="761"/>
    </row>
    <row r="100" spans="2:19">
      <c r="H100" s="761"/>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pageSetup paperSize="9" orientation="portrait" horizontalDpi="4294967292" verticalDpi="0" r:id="rId1"/>
  <headerFooter alignWithMargins="0"/>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37" activePane="bottomRight" state="frozen"/>
      <selection activeCell="E19" sqref="E19"/>
      <selection pane="topRight" activeCell="E19" sqref="E19"/>
      <selection pane="bottomLeft" activeCell="E19" sqref="E19"/>
      <selection pane="bottomRight" activeCell="E8" sqref="E8"/>
    </sheetView>
  </sheetViews>
  <sheetFormatPr defaultColWidth="11.42578125" defaultRowHeight="12.75"/>
  <cols>
    <col min="1" max="1" width="2.28515625" style="587" customWidth="1"/>
    <col min="2" max="2" width="6.28515625" style="587" customWidth="1"/>
    <col min="3" max="3" width="9.28515625" style="587" customWidth="1"/>
    <col min="4" max="4" width="7.42578125" style="587" customWidth="1"/>
    <col min="5" max="14" width="8" style="587" customWidth="1"/>
    <col min="15" max="16" width="8.42578125" style="587" customWidth="1"/>
    <col min="17" max="17" width="3.85546875" style="587" customWidth="1"/>
    <col min="18" max="18" width="3.42578125" style="587" customWidth="1"/>
    <col min="19" max="21" width="11.42578125" style="587" hidden="1" customWidth="1"/>
    <col min="22" max="22" width="10.28515625" style="587" hidden="1" customWidth="1"/>
    <col min="23" max="23" width="9.7109375" style="587" hidden="1" customWidth="1"/>
    <col min="24" max="24" width="9.42578125" style="587" hidden="1" customWidth="1"/>
    <col min="25" max="27" width="11.42578125" style="587" hidden="1" customWidth="1"/>
    <col min="28" max="29" width="11.42578125" style="587"/>
    <col min="30" max="30" width="10.85546875" style="587" customWidth="1"/>
    <col min="31" max="16384" width="11.42578125" style="587"/>
  </cols>
  <sheetData>
    <row r="2" spans="2:30" ht="15.75">
      <c r="C2" s="588" t="s">
        <v>34</v>
      </c>
      <c r="S2" s="588" t="s">
        <v>300</v>
      </c>
      <c r="AC2" s="587" t="s">
        <v>6</v>
      </c>
      <c r="AD2" s="706">
        <v>0.435</v>
      </c>
    </row>
    <row r="3" spans="2:30">
      <c r="B3" s="589"/>
      <c r="C3" s="589"/>
      <c r="S3" s="589"/>
      <c r="AC3" s="587" t="s">
        <v>256</v>
      </c>
      <c r="AD3" s="706">
        <v>0.129</v>
      </c>
    </row>
    <row r="4" spans="2:30">
      <c r="B4" s="589"/>
      <c r="C4" s="589" t="s">
        <v>38</v>
      </c>
      <c r="S4" s="589" t="s">
        <v>301</v>
      </c>
      <c r="AC4" s="587" t="s">
        <v>2</v>
      </c>
      <c r="AD4" s="706">
        <v>9.9000000000000005E-2</v>
      </c>
    </row>
    <row r="5" spans="2:30">
      <c r="B5" s="589"/>
      <c r="C5" s="589"/>
      <c r="S5" s="589" t="s">
        <v>38</v>
      </c>
      <c r="AC5" s="587" t="s">
        <v>16</v>
      </c>
      <c r="AD5" s="706">
        <v>2.7E-2</v>
      </c>
    </row>
    <row r="6" spans="2:30">
      <c r="B6" s="589"/>
      <c r="S6" s="589"/>
      <c r="AC6" s="587" t="s">
        <v>331</v>
      </c>
      <c r="AD6" s="706">
        <v>8.9999999999999993E-3</v>
      </c>
    </row>
    <row r="7" spans="2:30" ht="13.5" thickBot="1">
      <c r="B7" s="589"/>
      <c r="C7" s="590"/>
      <c r="S7" s="589"/>
      <c r="AC7" s="587" t="s">
        <v>332</v>
      </c>
      <c r="AD7" s="706">
        <v>7.1999999999999995E-2</v>
      </c>
    </row>
    <row r="8" spans="2:30" ht="13.5" thickBot="1">
      <c r="B8" s="589"/>
      <c r="D8" s="591">
        <v>6.2100000000000002E-2</v>
      </c>
      <c r="E8" s="592">
        <f>AD2</f>
        <v>0.435</v>
      </c>
      <c r="F8" s="593">
        <f>AD3</f>
        <v>0.129</v>
      </c>
      <c r="G8" s="594">
        <v>0</v>
      </c>
      <c r="H8" s="593">
        <v>0</v>
      </c>
      <c r="I8" s="593">
        <f>AD4</f>
        <v>9.9000000000000005E-2</v>
      </c>
      <c r="J8" s="593">
        <f>AD5</f>
        <v>2.7E-2</v>
      </c>
      <c r="K8" s="593">
        <f>AD6</f>
        <v>8.9999999999999993E-3</v>
      </c>
      <c r="L8" s="593">
        <f>AD7</f>
        <v>7.1999999999999995E-2</v>
      </c>
      <c r="M8" s="593">
        <f>AD8</f>
        <v>3.3000000000000002E-2</v>
      </c>
      <c r="N8" s="593">
        <f>AD9</f>
        <v>0.04</v>
      </c>
      <c r="O8" s="593">
        <f>AD10</f>
        <v>0.156</v>
      </c>
      <c r="P8" s="595">
        <f>SUM(E8:O8)</f>
        <v>1</v>
      </c>
      <c r="S8" s="589"/>
      <c r="T8" s="589"/>
      <c r="AC8" s="587" t="s">
        <v>231</v>
      </c>
      <c r="AD8" s="706">
        <v>3.3000000000000002E-2</v>
      </c>
    </row>
    <row r="9" spans="2:30" ht="13.5" thickBot="1">
      <c r="B9" s="596"/>
      <c r="C9" s="597"/>
      <c r="D9" s="598"/>
      <c r="E9" s="819" t="s">
        <v>41</v>
      </c>
      <c r="F9" s="820"/>
      <c r="G9" s="820"/>
      <c r="H9" s="820"/>
      <c r="I9" s="820"/>
      <c r="J9" s="820"/>
      <c r="K9" s="820"/>
      <c r="L9" s="820"/>
      <c r="M9" s="820"/>
      <c r="N9" s="820"/>
      <c r="O9" s="820"/>
      <c r="P9" s="599"/>
      <c r="AC9" s="587" t="s">
        <v>232</v>
      </c>
      <c r="AD9" s="706">
        <v>0.04</v>
      </c>
    </row>
    <row r="10" spans="2:30" ht="21.75" customHeight="1" thickBot="1">
      <c r="B10" s="821" t="s">
        <v>1</v>
      </c>
      <c r="C10" s="821" t="s">
        <v>33</v>
      </c>
      <c r="D10" s="821" t="s">
        <v>40</v>
      </c>
      <c r="E10" s="821" t="s">
        <v>228</v>
      </c>
      <c r="F10" s="821" t="s">
        <v>271</v>
      </c>
      <c r="G10" s="811" t="s">
        <v>267</v>
      </c>
      <c r="H10" s="821" t="s">
        <v>270</v>
      </c>
      <c r="I10" s="811" t="s">
        <v>2</v>
      </c>
      <c r="J10" s="821" t="s">
        <v>16</v>
      </c>
      <c r="K10" s="811" t="s">
        <v>229</v>
      </c>
      <c r="L10" s="808" t="s">
        <v>273</v>
      </c>
      <c r="M10" s="809"/>
      <c r="N10" s="809"/>
      <c r="O10" s="810"/>
      <c r="P10" s="821" t="s">
        <v>27</v>
      </c>
      <c r="AC10" s="587" t="s">
        <v>233</v>
      </c>
      <c r="AD10" s="706">
        <v>0.156</v>
      </c>
    </row>
    <row r="11" spans="2:30" s="601" customFormat="1" ht="42" customHeight="1" thickBot="1">
      <c r="B11" s="822"/>
      <c r="C11" s="822"/>
      <c r="D11" s="822"/>
      <c r="E11" s="822"/>
      <c r="F11" s="822"/>
      <c r="G11" s="813"/>
      <c r="H11" s="822"/>
      <c r="I11" s="813"/>
      <c r="J11" s="822"/>
      <c r="K11" s="813"/>
      <c r="L11" s="600" t="s">
        <v>230</v>
      </c>
      <c r="M11" s="600" t="s">
        <v>231</v>
      </c>
      <c r="N11" s="600" t="s">
        <v>232</v>
      </c>
      <c r="O11" s="600" t="s">
        <v>233</v>
      </c>
      <c r="P11" s="822"/>
      <c r="S11" s="365" t="s">
        <v>1</v>
      </c>
      <c r="T11" s="369" t="s">
        <v>302</v>
      </c>
      <c r="U11" s="365" t="s">
        <v>303</v>
      </c>
      <c r="V11" s="369" t="s">
        <v>304</v>
      </c>
      <c r="W11" s="365" t="s">
        <v>40</v>
      </c>
      <c r="X11" s="369" t="s">
        <v>305</v>
      </c>
    </row>
    <row r="12" spans="2:30" s="608" customFormat="1" ht="26.25" thickBot="1">
      <c r="B12" s="602"/>
      <c r="C12" s="603" t="s">
        <v>15</v>
      </c>
      <c r="D12" s="603" t="s">
        <v>24</v>
      </c>
      <c r="E12" s="604" t="s">
        <v>24</v>
      </c>
      <c r="F12" s="605" t="s">
        <v>24</v>
      </c>
      <c r="G12" s="605" t="s">
        <v>24</v>
      </c>
      <c r="H12" s="605" t="s">
        <v>24</v>
      </c>
      <c r="I12" s="605" t="s">
        <v>24</v>
      </c>
      <c r="J12" s="605" t="s">
        <v>24</v>
      </c>
      <c r="K12" s="605" t="s">
        <v>24</v>
      </c>
      <c r="L12" s="605" t="s">
        <v>24</v>
      </c>
      <c r="M12" s="605" t="s">
        <v>24</v>
      </c>
      <c r="N12" s="605" t="s">
        <v>24</v>
      </c>
      <c r="O12" s="606" t="s">
        <v>24</v>
      </c>
      <c r="P12" s="607" t="s">
        <v>39</v>
      </c>
      <c r="S12" s="609"/>
      <c r="T12" s="610" t="s">
        <v>306</v>
      </c>
      <c r="U12" s="609" t="s">
        <v>307</v>
      </c>
      <c r="V12" s="610" t="s">
        <v>15</v>
      </c>
      <c r="W12" s="611" t="s">
        <v>24</v>
      </c>
      <c r="X12" s="610" t="s">
        <v>15</v>
      </c>
    </row>
    <row r="13" spans="2:30">
      <c r="B13" s="612">
        <f>year</f>
        <v>2000</v>
      </c>
      <c r="C13" s="613">
        <f>'[2]Fraksi pengelolaan sampah BaU'!C30</f>
        <v>9.0937228799999996</v>
      </c>
      <c r="D13" s="614">
        <v>1</v>
      </c>
      <c r="E13" s="615">
        <f t="shared" ref="E13:O28" si="0">E$8</f>
        <v>0.435</v>
      </c>
      <c r="F13" s="615">
        <f t="shared" si="0"/>
        <v>0.129</v>
      </c>
      <c r="G13" s="615">
        <f t="shared" si="0"/>
        <v>0</v>
      </c>
      <c r="H13" s="615">
        <f t="shared" si="0"/>
        <v>0</v>
      </c>
      <c r="I13" s="615">
        <f t="shared" si="0"/>
        <v>9.9000000000000005E-2</v>
      </c>
      <c r="J13" s="615">
        <f t="shared" si="0"/>
        <v>2.7E-2</v>
      </c>
      <c r="K13" s="615">
        <f t="shared" si="0"/>
        <v>8.9999999999999993E-3</v>
      </c>
      <c r="L13" s="615">
        <f t="shared" si="0"/>
        <v>7.1999999999999995E-2</v>
      </c>
      <c r="M13" s="615">
        <f t="shared" si="0"/>
        <v>3.3000000000000002E-2</v>
      </c>
      <c r="N13" s="615">
        <f t="shared" si="0"/>
        <v>0.04</v>
      </c>
      <c r="O13" s="615">
        <f t="shared" si="0"/>
        <v>0.156</v>
      </c>
      <c r="P13" s="616">
        <f t="shared" ref="P13:P44" si="1">SUM(E13:O13)</f>
        <v>1</v>
      </c>
      <c r="S13" s="612">
        <f>year</f>
        <v>2000</v>
      </c>
      <c r="T13" s="617">
        <v>0</v>
      </c>
      <c r="U13" s="617">
        <v>5</v>
      </c>
      <c r="V13" s="618">
        <f>T13*U13</f>
        <v>0</v>
      </c>
      <c r="W13" s="619">
        <v>1</v>
      </c>
      <c r="X13" s="620">
        <f t="shared" ref="X13:X44" si="2">V13*W13</f>
        <v>0</v>
      </c>
    </row>
    <row r="14" spans="2:30">
      <c r="B14" s="621">
        <f t="shared" ref="B14:B45" si="3">B13+1</f>
        <v>2001</v>
      </c>
      <c r="C14" s="613">
        <f>'[2]Fraksi pengelolaan sampah BaU'!C31</f>
        <v>9.3589770120000004</v>
      </c>
      <c r="D14" s="614">
        <v>1</v>
      </c>
      <c r="E14" s="615">
        <f t="shared" si="0"/>
        <v>0.435</v>
      </c>
      <c r="F14" s="615">
        <f t="shared" si="0"/>
        <v>0.129</v>
      </c>
      <c r="G14" s="615">
        <f t="shared" si="0"/>
        <v>0</v>
      </c>
      <c r="H14" s="615">
        <f t="shared" si="0"/>
        <v>0</v>
      </c>
      <c r="I14" s="615">
        <f t="shared" si="0"/>
        <v>9.9000000000000005E-2</v>
      </c>
      <c r="J14" s="615">
        <f t="shared" si="0"/>
        <v>2.7E-2</v>
      </c>
      <c r="K14" s="615">
        <f t="shared" si="0"/>
        <v>8.9999999999999993E-3</v>
      </c>
      <c r="L14" s="615">
        <f t="shared" si="0"/>
        <v>7.1999999999999995E-2</v>
      </c>
      <c r="M14" s="615">
        <f t="shared" si="0"/>
        <v>3.3000000000000002E-2</v>
      </c>
      <c r="N14" s="615">
        <f t="shared" si="0"/>
        <v>0.04</v>
      </c>
      <c r="O14" s="615">
        <f t="shared" si="0"/>
        <v>0.156</v>
      </c>
      <c r="P14" s="622">
        <f t="shared" si="1"/>
        <v>1</v>
      </c>
      <c r="S14" s="621">
        <f t="shared" ref="S14:S77" si="4">S13+1</f>
        <v>2001</v>
      </c>
      <c r="T14" s="623">
        <v>0</v>
      </c>
      <c r="U14" s="623">
        <v>5</v>
      </c>
      <c r="V14" s="624">
        <f>T14*U14</f>
        <v>0</v>
      </c>
      <c r="W14" s="625">
        <v>1</v>
      </c>
      <c r="X14" s="626">
        <f t="shared" si="2"/>
        <v>0</v>
      </c>
    </row>
    <row r="15" spans="2:30">
      <c r="B15" s="621">
        <f t="shared" si="3"/>
        <v>2002</v>
      </c>
      <c r="C15" s="613">
        <f>'[2]Fraksi pengelolaan sampah BaU'!C32</f>
        <v>9.7755055199999994</v>
      </c>
      <c r="D15" s="614">
        <v>1</v>
      </c>
      <c r="E15" s="615">
        <f t="shared" si="0"/>
        <v>0.435</v>
      </c>
      <c r="F15" s="615">
        <f t="shared" si="0"/>
        <v>0.129</v>
      </c>
      <c r="G15" s="615">
        <f t="shared" si="0"/>
        <v>0</v>
      </c>
      <c r="H15" s="615">
        <f t="shared" si="0"/>
        <v>0</v>
      </c>
      <c r="I15" s="615">
        <f t="shared" si="0"/>
        <v>9.9000000000000005E-2</v>
      </c>
      <c r="J15" s="615">
        <f t="shared" si="0"/>
        <v>2.7E-2</v>
      </c>
      <c r="K15" s="615">
        <f t="shared" si="0"/>
        <v>8.9999999999999993E-3</v>
      </c>
      <c r="L15" s="615">
        <f t="shared" si="0"/>
        <v>7.1999999999999995E-2</v>
      </c>
      <c r="M15" s="615">
        <f t="shared" si="0"/>
        <v>3.3000000000000002E-2</v>
      </c>
      <c r="N15" s="615">
        <f t="shared" si="0"/>
        <v>0.04</v>
      </c>
      <c r="O15" s="615">
        <f t="shared" si="0"/>
        <v>0.156</v>
      </c>
      <c r="P15" s="622">
        <f t="shared" si="1"/>
        <v>1</v>
      </c>
      <c r="S15" s="621">
        <f t="shared" si="4"/>
        <v>2002</v>
      </c>
      <c r="T15" s="623">
        <v>0</v>
      </c>
      <c r="U15" s="623">
        <v>5</v>
      </c>
      <c r="V15" s="624">
        <f t="shared" ref="V15:V78" si="5">T15*U15</f>
        <v>0</v>
      </c>
      <c r="W15" s="625">
        <v>1</v>
      </c>
      <c r="X15" s="626">
        <f t="shared" si="2"/>
        <v>0</v>
      </c>
    </row>
    <row r="16" spans="2:30">
      <c r="B16" s="621">
        <f t="shared" si="3"/>
        <v>2003</v>
      </c>
      <c r="C16" s="613">
        <f>'[2]Fraksi pengelolaan sampah BaU'!C33</f>
        <v>10.081814555999999</v>
      </c>
      <c r="D16" s="614">
        <v>1</v>
      </c>
      <c r="E16" s="615">
        <f t="shared" si="0"/>
        <v>0.435</v>
      </c>
      <c r="F16" s="615">
        <f t="shared" si="0"/>
        <v>0.129</v>
      </c>
      <c r="G16" s="615">
        <f t="shared" si="0"/>
        <v>0</v>
      </c>
      <c r="H16" s="615">
        <f t="shared" si="0"/>
        <v>0</v>
      </c>
      <c r="I16" s="615">
        <f t="shared" si="0"/>
        <v>9.9000000000000005E-2</v>
      </c>
      <c r="J16" s="615">
        <f t="shared" si="0"/>
        <v>2.7E-2</v>
      </c>
      <c r="K16" s="615">
        <f t="shared" si="0"/>
        <v>8.9999999999999993E-3</v>
      </c>
      <c r="L16" s="615">
        <f t="shared" si="0"/>
        <v>7.1999999999999995E-2</v>
      </c>
      <c r="M16" s="615">
        <f t="shared" si="0"/>
        <v>3.3000000000000002E-2</v>
      </c>
      <c r="N16" s="615">
        <f t="shared" si="0"/>
        <v>0.04</v>
      </c>
      <c r="O16" s="615">
        <f t="shared" si="0"/>
        <v>0.156</v>
      </c>
      <c r="P16" s="622">
        <f t="shared" si="1"/>
        <v>1</v>
      </c>
      <c r="S16" s="621">
        <f t="shared" si="4"/>
        <v>2003</v>
      </c>
      <c r="T16" s="623">
        <v>0</v>
      </c>
      <c r="U16" s="623">
        <v>5</v>
      </c>
      <c r="V16" s="624">
        <f t="shared" si="5"/>
        <v>0</v>
      </c>
      <c r="W16" s="625">
        <v>1</v>
      </c>
      <c r="X16" s="626">
        <f t="shared" si="2"/>
        <v>0</v>
      </c>
    </row>
    <row r="17" spans="2:24">
      <c r="B17" s="621">
        <f t="shared" si="3"/>
        <v>2004</v>
      </c>
      <c r="C17" s="613">
        <f>'[2]Fraksi pengelolaan sampah BaU'!C34</f>
        <v>10.375979724000002</v>
      </c>
      <c r="D17" s="614">
        <v>1</v>
      </c>
      <c r="E17" s="615">
        <f t="shared" si="0"/>
        <v>0.435</v>
      </c>
      <c r="F17" s="615">
        <f t="shared" si="0"/>
        <v>0.129</v>
      </c>
      <c r="G17" s="615">
        <f t="shared" si="0"/>
        <v>0</v>
      </c>
      <c r="H17" s="615">
        <f t="shared" si="0"/>
        <v>0</v>
      </c>
      <c r="I17" s="615">
        <f t="shared" si="0"/>
        <v>9.9000000000000005E-2</v>
      </c>
      <c r="J17" s="615">
        <f t="shared" si="0"/>
        <v>2.7E-2</v>
      </c>
      <c r="K17" s="615">
        <f t="shared" si="0"/>
        <v>8.9999999999999993E-3</v>
      </c>
      <c r="L17" s="615">
        <f t="shared" si="0"/>
        <v>7.1999999999999995E-2</v>
      </c>
      <c r="M17" s="615">
        <f t="shared" si="0"/>
        <v>3.3000000000000002E-2</v>
      </c>
      <c r="N17" s="615">
        <f t="shared" si="0"/>
        <v>0.04</v>
      </c>
      <c r="O17" s="615">
        <f t="shared" si="0"/>
        <v>0.156</v>
      </c>
      <c r="P17" s="622">
        <f t="shared" si="1"/>
        <v>1</v>
      </c>
      <c r="S17" s="621">
        <f t="shared" si="4"/>
        <v>2004</v>
      </c>
      <c r="T17" s="623">
        <v>0</v>
      </c>
      <c r="U17" s="623">
        <v>5</v>
      </c>
      <c r="V17" s="624">
        <f t="shared" si="5"/>
        <v>0</v>
      </c>
      <c r="W17" s="625">
        <v>1</v>
      </c>
      <c r="X17" s="626">
        <f t="shared" si="2"/>
        <v>0</v>
      </c>
    </row>
    <row r="18" spans="2:24">
      <c r="B18" s="621">
        <f t="shared" si="3"/>
        <v>2005</v>
      </c>
      <c r="C18" s="613">
        <f>'[2]Fraksi pengelolaan sampah BaU'!C35</f>
        <v>10.901741399999999</v>
      </c>
      <c r="D18" s="614">
        <v>1</v>
      </c>
      <c r="E18" s="615">
        <f t="shared" si="0"/>
        <v>0.435</v>
      </c>
      <c r="F18" s="615">
        <f t="shared" si="0"/>
        <v>0.129</v>
      </c>
      <c r="G18" s="615">
        <f t="shared" si="0"/>
        <v>0</v>
      </c>
      <c r="H18" s="615">
        <f t="shared" si="0"/>
        <v>0</v>
      </c>
      <c r="I18" s="615">
        <f t="shared" si="0"/>
        <v>9.9000000000000005E-2</v>
      </c>
      <c r="J18" s="615">
        <f t="shared" si="0"/>
        <v>2.7E-2</v>
      </c>
      <c r="K18" s="615">
        <f t="shared" si="0"/>
        <v>8.9999999999999993E-3</v>
      </c>
      <c r="L18" s="615">
        <f t="shared" si="0"/>
        <v>7.1999999999999995E-2</v>
      </c>
      <c r="M18" s="615">
        <f t="shared" si="0"/>
        <v>3.3000000000000002E-2</v>
      </c>
      <c r="N18" s="615">
        <f t="shared" si="0"/>
        <v>0.04</v>
      </c>
      <c r="O18" s="615">
        <f t="shared" si="0"/>
        <v>0.156</v>
      </c>
      <c r="P18" s="622">
        <f t="shared" si="1"/>
        <v>1</v>
      </c>
      <c r="S18" s="621">
        <f t="shared" si="4"/>
        <v>2005</v>
      </c>
      <c r="T18" s="623">
        <v>0</v>
      </c>
      <c r="U18" s="623">
        <v>5</v>
      </c>
      <c r="V18" s="624">
        <f t="shared" si="5"/>
        <v>0</v>
      </c>
      <c r="W18" s="625">
        <v>1</v>
      </c>
      <c r="X18" s="626">
        <f t="shared" si="2"/>
        <v>0</v>
      </c>
    </row>
    <row r="19" spans="2:24">
      <c r="B19" s="621">
        <f t="shared" si="3"/>
        <v>2006</v>
      </c>
      <c r="C19" s="613">
        <f>'[2]Fraksi pengelolaan sampah BaU'!C36</f>
        <v>11.204351796000001</v>
      </c>
      <c r="D19" s="614">
        <v>1</v>
      </c>
      <c r="E19" s="615">
        <f t="shared" si="0"/>
        <v>0.435</v>
      </c>
      <c r="F19" s="615">
        <f t="shared" si="0"/>
        <v>0.129</v>
      </c>
      <c r="G19" s="615">
        <f t="shared" si="0"/>
        <v>0</v>
      </c>
      <c r="H19" s="615">
        <f t="shared" si="0"/>
        <v>0</v>
      </c>
      <c r="I19" s="615">
        <f t="shared" si="0"/>
        <v>9.9000000000000005E-2</v>
      </c>
      <c r="J19" s="615">
        <f t="shared" si="0"/>
        <v>2.7E-2</v>
      </c>
      <c r="K19" s="615">
        <f t="shared" si="0"/>
        <v>8.9999999999999993E-3</v>
      </c>
      <c r="L19" s="615">
        <f t="shared" si="0"/>
        <v>7.1999999999999995E-2</v>
      </c>
      <c r="M19" s="615">
        <f t="shared" si="0"/>
        <v>3.3000000000000002E-2</v>
      </c>
      <c r="N19" s="615">
        <f t="shared" si="0"/>
        <v>0.04</v>
      </c>
      <c r="O19" s="615">
        <f t="shared" si="0"/>
        <v>0.156</v>
      </c>
      <c r="P19" s="622">
        <f t="shared" si="1"/>
        <v>1</v>
      </c>
      <c r="S19" s="621">
        <f t="shared" si="4"/>
        <v>2006</v>
      </c>
      <c r="T19" s="623">
        <v>0</v>
      </c>
      <c r="U19" s="623">
        <v>5</v>
      </c>
      <c r="V19" s="624">
        <f t="shared" si="5"/>
        <v>0</v>
      </c>
      <c r="W19" s="625">
        <v>1</v>
      </c>
      <c r="X19" s="626">
        <f t="shared" si="2"/>
        <v>0</v>
      </c>
    </row>
    <row r="20" spans="2:24">
      <c r="B20" s="621">
        <f t="shared" si="3"/>
        <v>2007</v>
      </c>
      <c r="C20" s="613">
        <f>'[2]Fraksi pengelolaan sampah BaU'!C37</f>
        <v>11.510537544</v>
      </c>
      <c r="D20" s="614">
        <v>1</v>
      </c>
      <c r="E20" s="615">
        <f t="shared" si="0"/>
        <v>0.435</v>
      </c>
      <c r="F20" s="615">
        <f t="shared" si="0"/>
        <v>0.129</v>
      </c>
      <c r="G20" s="615">
        <f t="shared" si="0"/>
        <v>0</v>
      </c>
      <c r="H20" s="615">
        <f t="shared" si="0"/>
        <v>0</v>
      </c>
      <c r="I20" s="615">
        <f t="shared" si="0"/>
        <v>9.9000000000000005E-2</v>
      </c>
      <c r="J20" s="615">
        <f t="shared" si="0"/>
        <v>2.7E-2</v>
      </c>
      <c r="K20" s="615">
        <f t="shared" si="0"/>
        <v>8.9999999999999993E-3</v>
      </c>
      <c r="L20" s="615">
        <f t="shared" si="0"/>
        <v>7.1999999999999995E-2</v>
      </c>
      <c r="M20" s="615">
        <f t="shared" si="0"/>
        <v>3.3000000000000002E-2</v>
      </c>
      <c r="N20" s="615">
        <f t="shared" si="0"/>
        <v>0.04</v>
      </c>
      <c r="O20" s="615">
        <f t="shared" si="0"/>
        <v>0.156</v>
      </c>
      <c r="P20" s="622">
        <f t="shared" si="1"/>
        <v>1</v>
      </c>
      <c r="S20" s="621">
        <f t="shared" si="4"/>
        <v>2007</v>
      </c>
      <c r="T20" s="623">
        <v>0</v>
      </c>
      <c r="U20" s="623">
        <v>5</v>
      </c>
      <c r="V20" s="624">
        <f t="shared" si="5"/>
        <v>0</v>
      </c>
      <c r="W20" s="625">
        <v>1</v>
      </c>
      <c r="X20" s="626">
        <f t="shared" si="2"/>
        <v>0</v>
      </c>
    </row>
    <row r="21" spans="2:24">
      <c r="B21" s="621">
        <f t="shared" si="3"/>
        <v>2008</v>
      </c>
      <c r="C21" s="613">
        <f>'[2]Fraksi pengelolaan sampah BaU'!C38</f>
        <v>11.818880832</v>
      </c>
      <c r="D21" s="614">
        <v>1</v>
      </c>
      <c r="E21" s="615">
        <f t="shared" si="0"/>
        <v>0.435</v>
      </c>
      <c r="F21" s="615">
        <f t="shared" si="0"/>
        <v>0.129</v>
      </c>
      <c r="G21" s="615">
        <f t="shared" si="0"/>
        <v>0</v>
      </c>
      <c r="H21" s="615">
        <f t="shared" si="0"/>
        <v>0</v>
      </c>
      <c r="I21" s="615">
        <f t="shared" si="0"/>
        <v>9.9000000000000005E-2</v>
      </c>
      <c r="J21" s="615">
        <f t="shared" si="0"/>
        <v>2.7E-2</v>
      </c>
      <c r="K21" s="615">
        <f t="shared" si="0"/>
        <v>8.9999999999999993E-3</v>
      </c>
      <c r="L21" s="615">
        <f t="shared" si="0"/>
        <v>7.1999999999999995E-2</v>
      </c>
      <c r="M21" s="615">
        <f t="shared" si="0"/>
        <v>3.3000000000000002E-2</v>
      </c>
      <c r="N21" s="615">
        <f t="shared" si="0"/>
        <v>0.04</v>
      </c>
      <c r="O21" s="615">
        <f t="shared" si="0"/>
        <v>0.156</v>
      </c>
      <c r="P21" s="622">
        <f t="shared" si="1"/>
        <v>1</v>
      </c>
      <c r="S21" s="621">
        <f t="shared" si="4"/>
        <v>2008</v>
      </c>
      <c r="T21" s="623">
        <v>0</v>
      </c>
      <c r="U21" s="623">
        <v>5</v>
      </c>
      <c r="V21" s="624">
        <f t="shared" si="5"/>
        <v>0</v>
      </c>
      <c r="W21" s="625">
        <v>1</v>
      </c>
      <c r="X21" s="626">
        <f t="shared" si="2"/>
        <v>0</v>
      </c>
    </row>
    <row r="22" spans="2:24">
      <c r="B22" s="621">
        <f t="shared" si="3"/>
        <v>2009</v>
      </c>
      <c r="C22" s="613">
        <f>'[2]Fraksi pengelolaan sampah BaU'!C39</f>
        <v>12.127717272</v>
      </c>
      <c r="D22" s="614">
        <v>1</v>
      </c>
      <c r="E22" s="615">
        <f t="shared" si="0"/>
        <v>0.435</v>
      </c>
      <c r="F22" s="615">
        <f t="shared" si="0"/>
        <v>0.129</v>
      </c>
      <c r="G22" s="615">
        <f t="shared" si="0"/>
        <v>0</v>
      </c>
      <c r="H22" s="615">
        <f t="shared" si="0"/>
        <v>0</v>
      </c>
      <c r="I22" s="615">
        <f t="shared" si="0"/>
        <v>9.9000000000000005E-2</v>
      </c>
      <c r="J22" s="615">
        <f t="shared" si="0"/>
        <v>2.7E-2</v>
      </c>
      <c r="K22" s="615">
        <f t="shared" si="0"/>
        <v>8.9999999999999993E-3</v>
      </c>
      <c r="L22" s="615">
        <f t="shared" si="0"/>
        <v>7.1999999999999995E-2</v>
      </c>
      <c r="M22" s="615">
        <f t="shared" si="0"/>
        <v>3.3000000000000002E-2</v>
      </c>
      <c r="N22" s="615">
        <f t="shared" si="0"/>
        <v>0.04</v>
      </c>
      <c r="O22" s="615">
        <f t="shared" si="0"/>
        <v>0.156</v>
      </c>
      <c r="P22" s="622">
        <f t="shared" si="1"/>
        <v>1</v>
      </c>
      <c r="S22" s="621">
        <f t="shared" si="4"/>
        <v>2009</v>
      </c>
      <c r="T22" s="623">
        <v>0</v>
      </c>
      <c r="U22" s="623">
        <v>5</v>
      </c>
      <c r="V22" s="624">
        <f t="shared" si="5"/>
        <v>0</v>
      </c>
      <c r="W22" s="625">
        <v>1</v>
      </c>
      <c r="X22" s="626">
        <f t="shared" si="2"/>
        <v>0</v>
      </c>
    </row>
    <row r="23" spans="2:24">
      <c r="B23" s="621">
        <f t="shared" si="3"/>
        <v>2010</v>
      </c>
      <c r="C23" s="613">
        <f>'[2]Fraksi pengelolaan sampah BaU'!C40</f>
        <v>15.758487228</v>
      </c>
      <c r="D23" s="614">
        <v>1</v>
      </c>
      <c r="E23" s="615">
        <f t="shared" ref="E23:O38" si="6">E$8</f>
        <v>0.435</v>
      </c>
      <c r="F23" s="615">
        <f t="shared" si="6"/>
        <v>0.129</v>
      </c>
      <c r="G23" s="615">
        <f t="shared" si="0"/>
        <v>0</v>
      </c>
      <c r="H23" s="615">
        <f t="shared" si="6"/>
        <v>0</v>
      </c>
      <c r="I23" s="615">
        <f t="shared" si="0"/>
        <v>9.9000000000000005E-2</v>
      </c>
      <c r="J23" s="615">
        <f t="shared" si="6"/>
        <v>2.7E-2</v>
      </c>
      <c r="K23" s="615">
        <f t="shared" si="6"/>
        <v>8.9999999999999993E-3</v>
      </c>
      <c r="L23" s="615">
        <f t="shared" si="6"/>
        <v>7.1999999999999995E-2</v>
      </c>
      <c r="M23" s="615">
        <f t="shared" si="6"/>
        <v>3.3000000000000002E-2</v>
      </c>
      <c r="N23" s="615">
        <f t="shared" si="6"/>
        <v>0.04</v>
      </c>
      <c r="O23" s="615">
        <f t="shared" si="6"/>
        <v>0.156</v>
      </c>
      <c r="P23" s="622">
        <f t="shared" si="1"/>
        <v>1</v>
      </c>
      <c r="S23" s="621">
        <f t="shared" si="4"/>
        <v>2010</v>
      </c>
      <c r="T23" s="623">
        <v>0</v>
      </c>
      <c r="U23" s="623">
        <v>5</v>
      </c>
      <c r="V23" s="624">
        <f t="shared" si="5"/>
        <v>0</v>
      </c>
      <c r="W23" s="625">
        <v>1</v>
      </c>
      <c r="X23" s="626">
        <f t="shared" si="2"/>
        <v>0</v>
      </c>
    </row>
    <row r="24" spans="2:24">
      <c r="B24" s="621">
        <f t="shared" si="3"/>
        <v>2011</v>
      </c>
      <c r="C24" s="613">
        <f>'[3]Fraksi pengelolaan sampah BaU'!C29</f>
        <v>15.095775</v>
      </c>
      <c r="D24" s="614">
        <v>1</v>
      </c>
      <c r="E24" s="615">
        <f t="shared" si="6"/>
        <v>0.435</v>
      </c>
      <c r="F24" s="615">
        <f t="shared" si="6"/>
        <v>0.129</v>
      </c>
      <c r="G24" s="615">
        <f t="shared" si="0"/>
        <v>0</v>
      </c>
      <c r="H24" s="615">
        <f t="shared" si="6"/>
        <v>0</v>
      </c>
      <c r="I24" s="615">
        <f t="shared" si="0"/>
        <v>9.9000000000000005E-2</v>
      </c>
      <c r="J24" s="615">
        <f t="shared" si="6"/>
        <v>2.7E-2</v>
      </c>
      <c r="K24" s="615">
        <f t="shared" si="6"/>
        <v>8.9999999999999993E-3</v>
      </c>
      <c r="L24" s="615">
        <f t="shared" si="6"/>
        <v>7.1999999999999995E-2</v>
      </c>
      <c r="M24" s="615">
        <f t="shared" si="6"/>
        <v>3.3000000000000002E-2</v>
      </c>
      <c r="N24" s="615">
        <f t="shared" si="6"/>
        <v>0.04</v>
      </c>
      <c r="O24" s="615">
        <f t="shared" si="6"/>
        <v>0.156</v>
      </c>
      <c r="P24" s="622">
        <f t="shared" si="1"/>
        <v>1</v>
      </c>
      <c r="S24" s="621">
        <f t="shared" si="4"/>
        <v>2011</v>
      </c>
      <c r="T24" s="623">
        <v>0</v>
      </c>
      <c r="U24" s="623">
        <v>5</v>
      </c>
      <c r="V24" s="624">
        <f t="shared" si="5"/>
        <v>0</v>
      </c>
      <c r="W24" s="625">
        <v>1</v>
      </c>
      <c r="X24" s="626">
        <f t="shared" si="2"/>
        <v>0</v>
      </c>
    </row>
    <row r="25" spans="2:24">
      <c r="B25" s="621">
        <f t="shared" si="3"/>
        <v>2012</v>
      </c>
      <c r="C25" s="613">
        <f>'[3]Fraksi pengelolaan sampah BaU'!C30</f>
        <v>15.780527760000002</v>
      </c>
      <c r="D25" s="614">
        <v>1</v>
      </c>
      <c r="E25" s="615">
        <f t="shared" si="6"/>
        <v>0.435</v>
      </c>
      <c r="F25" s="615">
        <f t="shared" si="6"/>
        <v>0.129</v>
      </c>
      <c r="G25" s="615">
        <f t="shared" si="0"/>
        <v>0</v>
      </c>
      <c r="H25" s="615">
        <f t="shared" si="6"/>
        <v>0</v>
      </c>
      <c r="I25" s="615">
        <f t="shared" si="0"/>
        <v>9.9000000000000005E-2</v>
      </c>
      <c r="J25" s="615">
        <f t="shared" si="6"/>
        <v>2.7E-2</v>
      </c>
      <c r="K25" s="615">
        <f t="shared" si="6"/>
        <v>8.9999999999999993E-3</v>
      </c>
      <c r="L25" s="615">
        <f t="shared" si="6"/>
        <v>7.1999999999999995E-2</v>
      </c>
      <c r="M25" s="615">
        <f t="shared" si="6"/>
        <v>3.3000000000000002E-2</v>
      </c>
      <c r="N25" s="615">
        <f t="shared" si="6"/>
        <v>0.04</v>
      </c>
      <c r="O25" s="615">
        <f t="shared" si="6"/>
        <v>0.156</v>
      </c>
      <c r="P25" s="622">
        <f t="shared" si="1"/>
        <v>1</v>
      </c>
      <c r="S25" s="621">
        <f t="shared" si="4"/>
        <v>2012</v>
      </c>
      <c r="T25" s="623">
        <v>0</v>
      </c>
      <c r="U25" s="623">
        <v>5</v>
      </c>
      <c r="V25" s="624">
        <f t="shared" si="5"/>
        <v>0</v>
      </c>
      <c r="W25" s="625">
        <v>1</v>
      </c>
      <c r="X25" s="626">
        <f t="shared" si="2"/>
        <v>0</v>
      </c>
    </row>
    <row r="26" spans="2:24">
      <c r="B26" s="621">
        <f t="shared" si="3"/>
        <v>2013</v>
      </c>
      <c r="C26" s="613">
        <f>'[3]Fraksi pengelolaan sampah BaU'!C31</f>
        <v>16.487864640000002</v>
      </c>
      <c r="D26" s="614">
        <v>1</v>
      </c>
      <c r="E26" s="615">
        <f t="shared" si="6"/>
        <v>0.435</v>
      </c>
      <c r="F26" s="615">
        <f t="shared" si="6"/>
        <v>0.129</v>
      </c>
      <c r="G26" s="615">
        <f t="shared" si="0"/>
        <v>0</v>
      </c>
      <c r="H26" s="615">
        <f t="shared" si="6"/>
        <v>0</v>
      </c>
      <c r="I26" s="615">
        <f t="shared" si="0"/>
        <v>9.9000000000000005E-2</v>
      </c>
      <c r="J26" s="615">
        <f t="shared" si="6"/>
        <v>2.7E-2</v>
      </c>
      <c r="K26" s="615">
        <f t="shared" si="6"/>
        <v>8.9999999999999993E-3</v>
      </c>
      <c r="L26" s="615">
        <f t="shared" si="6"/>
        <v>7.1999999999999995E-2</v>
      </c>
      <c r="M26" s="615">
        <f t="shared" si="6"/>
        <v>3.3000000000000002E-2</v>
      </c>
      <c r="N26" s="615">
        <f t="shared" si="6"/>
        <v>0.04</v>
      </c>
      <c r="O26" s="615">
        <f t="shared" si="6"/>
        <v>0.156</v>
      </c>
      <c r="P26" s="622">
        <f t="shared" si="1"/>
        <v>1</v>
      </c>
      <c r="S26" s="621">
        <f t="shared" si="4"/>
        <v>2013</v>
      </c>
      <c r="T26" s="623">
        <v>0</v>
      </c>
      <c r="U26" s="623">
        <v>5</v>
      </c>
      <c r="V26" s="624">
        <f t="shared" si="5"/>
        <v>0</v>
      </c>
      <c r="W26" s="625">
        <v>1</v>
      </c>
      <c r="X26" s="626">
        <f t="shared" si="2"/>
        <v>0</v>
      </c>
    </row>
    <row r="27" spans="2:24">
      <c r="B27" s="621">
        <f t="shared" si="3"/>
        <v>2014</v>
      </c>
      <c r="C27" s="613">
        <f>'[3]Fraksi pengelolaan sampah BaU'!C32</f>
        <v>17.202822960000002</v>
      </c>
      <c r="D27" s="614">
        <v>1</v>
      </c>
      <c r="E27" s="615">
        <f t="shared" si="6"/>
        <v>0.435</v>
      </c>
      <c r="F27" s="615">
        <f t="shared" si="6"/>
        <v>0.129</v>
      </c>
      <c r="G27" s="615">
        <f t="shared" si="0"/>
        <v>0</v>
      </c>
      <c r="H27" s="615">
        <f t="shared" si="6"/>
        <v>0</v>
      </c>
      <c r="I27" s="615">
        <f t="shared" si="0"/>
        <v>9.9000000000000005E-2</v>
      </c>
      <c r="J27" s="615">
        <f t="shared" si="6"/>
        <v>2.7E-2</v>
      </c>
      <c r="K27" s="615">
        <f t="shared" si="6"/>
        <v>8.9999999999999993E-3</v>
      </c>
      <c r="L27" s="615">
        <f t="shared" si="6"/>
        <v>7.1999999999999995E-2</v>
      </c>
      <c r="M27" s="615">
        <f t="shared" si="6"/>
        <v>3.3000000000000002E-2</v>
      </c>
      <c r="N27" s="615">
        <f t="shared" si="6"/>
        <v>0.04</v>
      </c>
      <c r="O27" s="615">
        <f t="shared" si="6"/>
        <v>0.156</v>
      </c>
      <c r="P27" s="622">
        <f t="shared" si="1"/>
        <v>1</v>
      </c>
      <c r="S27" s="621">
        <f t="shared" si="4"/>
        <v>2014</v>
      </c>
      <c r="T27" s="623">
        <v>0</v>
      </c>
      <c r="U27" s="623">
        <v>5</v>
      </c>
      <c r="V27" s="624">
        <f t="shared" si="5"/>
        <v>0</v>
      </c>
      <c r="W27" s="625">
        <v>1</v>
      </c>
      <c r="X27" s="626">
        <f t="shared" si="2"/>
        <v>0</v>
      </c>
    </row>
    <row r="28" spans="2:24">
      <c r="B28" s="621">
        <f t="shared" si="3"/>
        <v>2015</v>
      </c>
      <c r="C28" s="613">
        <f>'[3]Fraksi pengelolaan sampah BaU'!C33</f>
        <v>17.939244599999999</v>
      </c>
      <c r="D28" s="614">
        <v>1</v>
      </c>
      <c r="E28" s="615">
        <f t="shared" si="6"/>
        <v>0.435</v>
      </c>
      <c r="F28" s="615">
        <f t="shared" si="6"/>
        <v>0.129</v>
      </c>
      <c r="G28" s="615">
        <f t="shared" si="0"/>
        <v>0</v>
      </c>
      <c r="H28" s="615">
        <f t="shared" si="6"/>
        <v>0</v>
      </c>
      <c r="I28" s="615">
        <f t="shared" si="0"/>
        <v>9.9000000000000005E-2</v>
      </c>
      <c r="J28" s="615">
        <f t="shared" si="6"/>
        <v>2.7E-2</v>
      </c>
      <c r="K28" s="615">
        <f t="shared" si="6"/>
        <v>8.9999999999999993E-3</v>
      </c>
      <c r="L28" s="615">
        <f t="shared" si="6"/>
        <v>7.1999999999999995E-2</v>
      </c>
      <c r="M28" s="615">
        <f t="shared" si="6"/>
        <v>3.3000000000000002E-2</v>
      </c>
      <c r="N28" s="615">
        <f t="shared" si="6"/>
        <v>0.04</v>
      </c>
      <c r="O28" s="615">
        <f t="shared" si="6"/>
        <v>0.156</v>
      </c>
      <c r="P28" s="622">
        <f t="shared" si="1"/>
        <v>1</v>
      </c>
      <c r="S28" s="621">
        <f t="shared" si="4"/>
        <v>2015</v>
      </c>
      <c r="T28" s="623">
        <v>0</v>
      </c>
      <c r="U28" s="623">
        <v>5</v>
      </c>
      <c r="V28" s="624">
        <f t="shared" si="5"/>
        <v>0</v>
      </c>
      <c r="W28" s="625">
        <v>1</v>
      </c>
      <c r="X28" s="626">
        <f t="shared" si="2"/>
        <v>0</v>
      </c>
    </row>
    <row r="29" spans="2:24">
      <c r="B29" s="621">
        <f t="shared" si="3"/>
        <v>2016</v>
      </c>
      <c r="C29" s="613">
        <f>'[3]Fraksi pengelolaan sampah BaU'!C34</f>
        <v>18.694439639999999</v>
      </c>
      <c r="D29" s="614">
        <v>1</v>
      </c>
      <c r="E29" s="615">
        <f t="shared" si="6"/>
        <v>0.435</v>
      </c>
      <c r="F29" s="615">
        <f t="shared" si="6"/>
        <v>0.129</v>
      </c>
      <c r="G29" s="615">
        <f t="shared" si="6"/>
        <v>0</v>
      </c>
      <c r="H29" s="615">
        <f t="shared" si="6"/>
        <v>0</v>
      </c>
      <c r="I29" s="615">
        <f t="shared" si="6"/>
        <v>9.9000000000000005E-2</v>
      </c>
      <c r="J29" s="615">
        <f t="shared" si="6"/>
        <v>2.7E-2</v>
      </c>
      <c r="K29" s="615">
        <f t="shared" si="6"/>
        <v>8.9999999999999993E-3</v>
      </c>
      <c r="L29" s="615">
        <f t="shared" si="6"/>
        <v>7.1999999999999995E-2</v>
      </c>
      <c r="M29" s="615">
        <f t="shared" si="6"/>
        <v>3.3000000000000002E-2</v>
      </c>
      <c r="N29" s="615">
        <f t="shared" si="6"/>
        <v>0.04</v>
      </c>
      <c r="O29" s="615">
        <f t="shared" si="6"/>
        <v>0.156</v>
      </c>
      <c r="P29" s="622">
        <f t="shared" si="1"/>
        <v>1</v>
      </c>
      <c r="S29" s="621">
        <f t="shared" si="4"/>
        <v>2016</v>
      </c>
      <c r="T29" s="623">
        <v>0</v>
      </c>
      <c r="U29" s="623">
        <v>5</v>
      </c>
      <c r="V29" s="624">
        <f t="shared" si="5"/>
        <v>0</v>
      </c>
      <c r="W29" s="625">
        <v>1</v>
      </c>
      <c r="X29" s="626">
        <f t="shared" si="2"/>
        <v>0</v>
      </c>
    </row>
    <row r="30" spans="2:24">
      <c r="B30" s="621">
        <f t="shared" si="3"/>
        <v>2017</v>
      </c>
      <c r="C30" s="613">
        <f>'[3]Fraksi pengelolaan sampah BaU'!C35</f>
        <v>18.333486067248</v>
      </c>
      <c r="D30" s="614">
        <v>1</v>
      </c>
      <c r="E30" s="615">
        <f t="shared" si="6"/>
        <v>0.435</v>
      </c>
      <c r="F30" s="615">
        <f t="shared" si="6"/>
        <v>0.129</v>
      </c>
      <c r="G30" s="615">
        <f t="shared" si="6"/>
        <v>0</v>
      </c>
      <c r="H30" s="615">
        <f t="shared" si="6"/>
        <v>0</v>
      </c>
      <c r="I30" s="615">
        <f t="shared" si="6"/>
        <v>9.9000000000000005E-2</v>
      </c>
      <c r="J30" s="615">
        <f t="shared" si="6"/>
        <v>2.7E-2</v>
      </c>
      <c r="K30" s="615">
        <f t="shared" si="6"/>
        <v>8.9999999999999993E-3</v>
      </c>
      <c r="L30" s="615">
        <f t="shared" si="6"/>
        <v>7.1999999999999995E-2</v>
      </c>
      <c r="M30" s="615">
        <f t="shared" si="6"/>
        <v>3.3000000000000002E-2</v>
      </c>
      <c r="N30" s="615">
        <f t="shared" si="6"/>
        <v>0.04</v>
      </c>
      <c r="O30" s="615">
        <f t="shared" si="6"/>
        <v>0.156</v>
      </c>
      <c r="P30" s="622">
        <f t="shared" si="1"/>
        <v>1</v>
      </c>
      <c r="S30" s="621">
        <f t="shared" si="4"/>
        <v>2017</v>
      </c>
      <c r="T30" s="623">
        <v>0</v>
      </c>
      <c r="U30" s="623">
        <v>5</v>
      </c>
      <c r="V30" s="624">
        <f t="shared" si="5"/>
        <v>0</v>
      </c>
      <c r="W30" s="625">
        <v>1</v>
      </c>
      <c r="X30" s="626">
        <f t="shared" si="2"/>
        <v>0</v>
      </c>
    </row>
    <row r="31" spans="2:24">
      <c r="B31" s="621">
        <f t="shared" si="3"/>
        <v>2018</v>
      </c>
      <c r="C31" s="613">
        <f>'[3]Fraksi pengelolaan sampah BaU'!C36</f>
        <v>18.564541877349605</v>
      </c>
      <c r="D31" s="614">
        <v>1</v>
      </c>
      <c r="E31" s="615">
        <f t="shared" si="6"/>
        <v>0.435</v>
      </c>
      <c r="F31" s="615">
        <f t="shared" si="6"/>
        <v>0.129</v>
      </c>
      <c r="G31" s="615">
        <f t="shared" si="6"/>
        <v>0</v>
      </c>
      <c r="H31" s="615">
        <f t="shared" si="6"/>
        <v>0</v>
      </c>
      <c r="I31" s="615">
        <f t="shared" si="6"/>
        <v>9.9000000000000005E-2</v>
      </c>
      <c r="J31" s="615">
        <f t="shared" si="6"/>
        <v>2.7E-2</v>
      </c>
      <c r="K31" s="615">
        <f t="shared" si="6"/>
        <v>8.9999999999999993E-3</v>
      </c>
      <c r="L31" s="615">
        <f t="shared" si="6"/>
        <v>7.1999999999999995E-2</v>
      </c>
      <c r="M31" s="615">
        <f t="shared" si="6"/>
        <v>3.3000000000000002E-2</v>
      </c>
      <c r="N31" s="615">
        <f t="shared" si="6"/>
        <v>0.04</v>
      </c>
      <c r="O31" s="615">
        <f t="shared" si="6"/>
        <v>0.156</v>
      </c>
      <c r="P31" s="622">
        <f t="shared" si="1"/>
        <v>1</v>
      </c>
      <c r="S31" s="621">
        <f t="shared" si="4"/>
        <v>2018</v>
      </c>
      <c r="T31" s="623">
        <v>0</v>
      </c>
      <c r="U31" s="623">
        <v>5</v>
      </c>
      <c r="V31" s="624">
        <f t="shared" si="5"/>
        <v>0</v>
      </c>
      <c r="W31" s="625">
        <v>1</v>
      </c>
      <c r="X31" s="626">
        <f t="shared" si="2"/>
        <v>0</v>
      </c>
    </row>
    <row r="32" spans="2:24">
      <c r="B32" s="621">
        <f t="shared" si="3"/>
        <v>2019</v>
      </c>
      <c r="C32" s="613">
        <f>'[3]Fraksi pengelolaan sampah BaU'!C37</f>
        <v>18.774214611042439</v>
      </c>
      <c r="D32" s="614">
        <v>1</v>
      </c>
      <c r="E32" s="615">
        <f t="shared" si="6"/>
        <v>0.435</v>
      </c>
      <c r="F32" s="615">
        <f t="shared" si="6"/>
        <v>0.129</v>
      </c>
      <c r="G32" s="615">
        <f t="shared" si="6"/>
        <v>0</v>
      </c>
      <c r="H32" s="615">
        <f t="shared" si="6"/>
        <v>0</v>
      </c>
      <c r="I32" s="615">
        <f t="shared" si="6"/>
        <v>9.9000000000000005E-2</v>
      </c>
      <c r="J32" s="615">
        <f t="shared" si="6"/>
        <v>2.7E-2</v>
      </c>
      <c r="K32" s="615">
        <f t="shared" si="6"/>
        <v>8.9999999999999993E-3</v>
      </c>
      <c r="L32" s="615">
        <f t="shared" si="6"/>
        <v>7.1999999999999995E-2</v>
      </c>
      <c r="M32" s="615">
        <f t="shared" si="6"/>
        <v>3.3000000000000002E-2</v>
      </c>
      <c r="N32" s="615">
        <f t="shared" si="6"/>
        <v>0.04</v>
      </c>
      <c r="O32" s="615">
        <f t="shared" si="6"/>
        <v>0.156</v>
      </c>
      <c r="P32" s="622">
        <f t="shared" si="1"/>
        <v>1</v>
      </c>
      <c r="S32" s="621">
        <f t="shared" si="4"/>
        <v>2019</v>
      </c>
      <c r="T32" s="623">
        <v>0</v>
      </c>
      <c r="U32" s="623">
        <v>5</v>
      </c>
      <c r="V32" s="624">
        <f t="shared" si="5"/>
        <v>0</v>
      </c>
      <c r="W32" s="625">
        <v>1</v>
      </c>
      <c r="X32" s="626">
        <f t="shared" si="2"/>
        <v>0</v>
      </c>
    </row>
    <row r="33" spans="2:24">
      <c r="B33" s="621">
        <f t="shared" si="3"/>
        <v>2020</v>
      </c>
      <c r="C33" s="613">
        <f>'[3]Fraksi pengelolaan sampah BaU'!C38</f>
        <v>18.963391223510492</v>
      </c>
      <c r="D33" s="614">
        <v>1</v>
      </c>
      <c r="E33" s="615">
        <f t="shared" ref="E33:O48" si="7">E$8</f>
        <v>0.435</v>
      </c>
      <c r="F33" s="615">
        <f t="shared" si="7"/>
        <v>0.129</v>
      </c>
      <c r="G33" s="615">
        <f t="shared" si="6"/>
        <v>0</v>
      </c>
      <c r="H33" s="615">
        <f t="shared" si="7"/>
        <v>0</v>
      </c>
      <c r="I33" s="615">
        <f t="shared" si="6"/>
        <v>9.9000000000000005E-2</v>
      </c>
      <c r="J33" s="615">
        <f t="shared" si="7"/>
        <v>2.7E-2</v>
      </c>
      <c r="K33" s="615">
        <f t="shared" si="7"/>
        <v>8.9999999999999993E-3</v>
      </c>
      <c r="L33" s="615">
        <f t="shared" si="7"/>
        <v>7.1999999999999995E-2</v>
      </c>
      <c r="M33" s="615">
        <f t="shared" si="7"/>
        <v>3.3000000000000002E-2</v>
      </c>
      <c r="N33" s="615">
        <f t="shared" si="7"/>
        <v>0.04</v>
      </c>
      <c r="O33" s="615">
        <f t="shared" si="7"/>
        <v>0.156</v>
      </c>
      <c r="P33" s="622">
        <f t="shared" si="1"/>
        <v>1</v>
      </c>
      <c r="S33" s="621">
        <f t="shared" si="4"/>
        <v>2020</v>
      </c>
      <c r="T33" s="623">
        <v>0</v>
      </c>
      <c r="U33" s="623">
        <v>5</v>
      </c>
      <c r="V33" s="624">
        <f t="shared" si="5"/>
        <v>0</v>
      </c>
      <c r="W33" s="625">
        <v>1</v>
      </c>
      <c r="X33" s="626">
        <f t="shared" si="2"/>
        <v>0</v>
      </c>
    </row>
    <row r="34" spans="2:24">
      <c r="B34" s="621">
        <f t="shared" si="3"/>
        <v>2021</v>
      </c>
      <c r="C34" s="613">
        <f>'[3]Fraksi pengelolaan sampah BaU'!C39</f>
        <v>19.132928563100783</v>
      </c>
      <c r="D34" s="614">
        <v>1</v>
      </c>
      <c r="E34" s="615">
        <f t="shared" si="7"/>
        <v>0.435</v>
      </c>
      <c r="F34" s="615">
        <f t="shared" si="7"/>
        <v>0.129</v>
      </c>
      <c r="G34" s="615">
        <f t="shared" si="6"/>
        <v>0</v>
      </c>
      <c r="H34" s="615">
        <f t="shared" si="7"/>
        <v>0</v>
      </c>
      <c r="I34" s="615">
        <f t="shared" si="6"/>
        <v>9.9000000000000005E-2</v>
      </c>
      <c r="J34" s="615">
        <f t="shared" si="7"/>
        <v>2.7E-2</v>
      </c>
      <c r="K34" s="615">
        <f t="shared" si="7"/>
        <v>8.9999999999999993E-3</v>
      </c>
      <c r="L34" s="615">
        <f t="shared" si="7"/>
        <v>7.1999999999999995E-2</v>
      </c>
      <c r="M34" s="615">
        <f t="shared" si="7"/>
        <v>3.3000000000000002E-2</v>
      </c>
      <c r="N34" s="615">
        <f t="shared" si="7"/>
        <v>0.04</v>
      </c>
      <c r="O34" s="615">
        <f t="shared" si="7"/>
        <v>0.156</v>
      </c>
      <c r="P34" s="622">
        <f t="shared" si="1"/>
        <v>1</v>
      </c>
      <c r="S34" s="621">
        <f t="shared" si="4"/>
        <v>2021</v>
      </c>
      <c r="T34" s="623">
        <v>0</v>
      </c>
      <c r="U34" s="623">
        <v>5</v>
      </c>
      <c r="V34" s="624">
        <f t="shared" si="5"/>
        <v>0</v>
      </c>
      <c r="W34" s="625">
        <v>1</v>
      </c>
      <c r="X34" s="626">
        <f t="shared" si="2"/>
        <v>0</v>
      </c>
    </row>
    <row r="35" spans="2:24">
      <c r="B35" s="621">
        <f t="shared" si="3"/>
        <v>2022</v>
      </c>
      <c r="C35" s="613">
        <f>'[3]Fraksi pengelolaan sampah BaU'!C40</f>
        <v>19.283654302001935</v>
      </c>
      <c r="D35" s="614">
        <v>1</v>
      </c>
      <c r="E35" s="615">
        <f t="shared" si="7"/>
        <v>0.435</v>
      </c>
      <c r="F35" s="615">
        <f t="shared" si="7"/>
        <v>0.129</v>
      </c>
      <c r="G35" s="615">
        <f t="shared" si="6"/>
        <v>0</v>
      </c>
      <c r="H35" s="615">
        <f t="shared" si="7"/>
        <v>0</v>
      </c>
      <c r="I35" s="615">
        <f t="shared" si="6"/>
        <v>9.9000000000000005E-2</v>
      </c>
      <c r="J35" s="615">
        <f t="shared" si="7"/>
        <v>2.7E-2</v>
      </c>
      <c r="K35" s="615">
        <f t="shared" si="7"/>
        <v>8.9999999999999993E-3</v>
      </c>
      <c r="L35" s="615">
        <f t="shared" si="7"/>
        <v>7.1999999999999995E-2</v>
      </c>
      <c r="M35" s="615">
        <f t="shared" si="7"/>
        <v>3.3000000000000002E-2</v>
      </c>
      <c r="N35" s="615">
        <f t="shared" si="7"/>
        <v>0.04</v>
      </c>
      <c r="O35" s="615">
        <f t="shared" si="7"/>
        <v>0.156</v>
      </c>
      <c r="P35" s="622">
        <f t="shared" si="1"/>
        <v>1</v>
      </c>
      <c r="S35" s="621">
        <f t="shared" si="4"/>
        <v>2022</v>
      </c>
      <c r="T35" s="623">
        <v>0</v>
      </c>
      <c r="U35" s="623">
        <v>5</v>
      </c>
      <c r="V35" s="624">
        <f t="shared" si="5"/>
        <v>0</v>
      </c>
      <c r="W35" s="625">
        <v>1</v>
      </c>
      <c r="X35" s="626">
        <f t="shared" si="2"/>
        <v>0</v>
      </c>
    </row>
    <row r="36" spans="2:24">
      <c r="B36" s="621">
        <f t="shared" si="3"/>
        <v>2023</v>
      </c>
      <c r="C36" s="613">
        <f>'[3]Fraksi pengelolaan sampah BaU'!C41</f>
        <v>19.416367839676106</v>
      </c>
      <c r="D36" s="614">
        <v>1</v>
      </c>
      <c r="E36" s="615">
        <f t="shared" si="7"/>
        <v>0.435</v>
      </c>
      <c r="F36" s="615">
        <f t="shared" si="7"/>
        <v>0.129</v>
      </c>
      <c r="G36" s="615">
        <f t="shared" si="6"/>
        <v>0</v>
      </c>
      <c r="H36" s="615">
        <f t="shared" si="7"/>
        <v>0</v>
      </c>
      <c r="I36" s="615">
        <f t="shared" si="6"/>
        <v>9.9000000000000005E-2</v>
      </c>
      <c r="J36" s="615">
        <f t="shared" si="7"/>
        <v>2.7E-2</v>
      </c>
      <c r="K36" s="615">
        <f t="shared" si="7"/>
        <v>8.9999999999999993E-3</v>
      </c>
      <c r="L36" s="615">
        <f t="shared" si="7"/>
        <v>7.1999999999999995E-2</v>
      </c>
      <c r="M36" s="615">
        <f t="shared" si="7"/>
        <v>3.3000000000000002E-2</v>
      </c>
      <c r="N36" s="615">
        <f t="shared" si="7"/>
        <v>0.04</v>
      </c>
      <c r="O36" s="615">
        <f t="shared" si="7"/>
        <v>0.156</v>
      </c>
      <c r="P36" s="622">
        <f t="shared" si="1"/>
        <v>1</v>
      </c>
      <c r="S36" s="621">
        <f t="shared" si="4"/>
        <v>2023</v>
      </c>
      <c r="T36" s="623">
        <v>0</v>
      </c>
      <c r="U36" s="623">
        <v>5</v>
      </c>
      <c r="V36" s="624">
        <f t="shared" si="5"/>
        <v>0</v>
      </c>
      <c r="W36" s="625">
        <v>1</v>
      </c>
      <c r="X36" s="626">
        <f t="shared" si="2"/>
        <v>0</v>
      </c>
    </row>
    <row r="37" spans="2:24">
      <c r="B37" s="621">
        <f t="shared" si="3"/>
        <v>2024</v>
      </c>
      <c r="C37" s="613">
        <f>'[3]Fraksi pengelolaan sampah BaU'!C42</f>
        <v>19.531841179814158</v>
      </c>
      <c r="D37" s="614">
        <v>1</v>
      </c>
      <c r="E37" s="615">
        <f t="shared" si="7"/>
        <v>0.435</v>
      </c>
      <c r="F37" s="615">
        <f t="shared" si="7"/>
        <v>0.129</v>
      </c>
      <c r="G37" s="615">
        <f t="shared" si="6"/>
        <v>0</v>
      </c>
      <c r="H37" s="615">
        <f t="shared" si="7"/>
        <v>0</v>
      </c>
      <c r="I37" s="615">
        <f t="shared" si="6"/>
        <v>9.9000000000000005E-2</v>
      </c>
      <c r="J37" s="615">
        <f t="shared" si="7"/>
        <v>2.7E-2</v>
      </c>
      <c r="K37" s="615">
        <f t="shared" si="7"/>
        <v>8.9999999999999993E-3</v>
      </c>
      <c r="L37" s="615">
        <f t="shared" si="7"/>
        <v>7.1999999999999995E-2</v>
      </c>
      <c r="M37" s="615">
        <f t="shared" si="7"/>
        <v>3.3000000000000002E-2</v>
      </c>
      <c r="N37" s="615">
        <f t="shared" si="7"/>
        <v>0.04</v>
      </c>
      <c r="O37" s="615">
        <f t="shared" si="7"/>
        <v>0.156</v>
      </c>
      <c r="P37" s="622">
        <f t="shared" si="1"/>
        <v>1</v>
      </c>
      <c r="S37" s="621">
        <f t="shared" si="4"/>
        <v>2024</v>
      </c>
      <c r="T37" s="623">
        <v>0</v>
      </c>
      <c r="U37" s="623">
        <v>5</v>
      </c>
      <c r="V37" s="624">
        <f t="shared" si="5"/>
        <v>0</v>
      </c>
      <c r="W37" s="625">
        <v>1</v>
      </c>
      <c r="X37" s="626">
        <f t="shared" si="2"/>
        <v>0</v>
      </c>
    </row>
    <row r="38" spans="2:24">
      <c r="B38" s="621">
        <f t="shared" si="3"/>
        <v>2025</v>
      </c>
      <c r="C38" s="613">
        <f>'[3]Fraksi pengelolaan sampah BaU'!C43</f>
        <v>19.63081978156254</v>
      </c>
      <c r="D38" s="614">
        <v>1</v>
      </c>
      <c r="E38" s="615">
        <f t="shared" si="7"/>
        <v>0.435</v>
      </c>
      <c r="F38" s="615">
        <f t="shared" si="7"/>
        <v>0.129</v>
      </c>
      <c r="G38" s="615">
        <f t="shared" si="6"/>
        <v>0</v>
      </c>
      <c r="H38" s="615">
        <f t="shared" si="7"/>
        <v>0</v>
      </c>
      <c r="I38" s="615">
        <f t="shared" si="6"/>
        <v>9.9000000000000005E-2</v>
      </c>
      <c r="J38" s="615">
        <f t="shared" si="7"/>
        <v>2.7E-2</v>
      </c>
      <c r="K38" s="615">
        <f t="shared" si="7"/>
        <v>8.9999999999999993E-3</v>
      </c>
      <c r="L38" s="615">
        <f t="shared" si="7"/>
        <v>7.1999999999999995E-2</v>
      </c>
      <c r="M38" s="615">
        <f t="shared" si="7"/>
        <v>3.3000000000000002E-2</v>
      </c>
      <c r="N38" s="615">
        <f t="shared" si="7"/>
        <v>0.04</v>
      </c>
      <c r="O38" s="615">
        <f t="shared" si="7"/>
        <v>0.156</v>
      </c>
      <c r="P38" s="622">
        <f t="shared" si="1"/>
        <v>1</v>
      </c>
      <c r="S38" s="621">
        <f t="shared" si="4"/>
        <v>2025</v>
      </c>
      <c r="T38" s="623">
        <v>0</v>
      </c>
      <c r="U38" s="623">
        <v>5</v>
      </c>
      <c r="V38" s="624">
        <f t="shared" si="5"/>
        <v>0</v>
      </c>
      <c r="W38" s="625">
        <v>1</v>
      </c>
      <c r="X38" s="626">
        <f t="shared" si="2"/>
        <v>0</v>
      </c>
    </row>
    <row r="39" spans="2:24">
      <c r="B39" s="621">
        <f t="shared" si="3"/>
        <v>2026</v>
      </c>
      <c r="C39" s="613">
        <f>'[3]Fraksi pengelolaan sampah BaU'!C44</f>
        <v>19.714023385749798</v>
      </c>
      <c r="D39" s="614">
        <v>1</v>
      </c>
      <c r="E39" s="615">
        <f t="shared" si="7"/>
        <v>0.435</v>
      </c>
      <c r="F39" s="615">
        <f t="shared" si="7"/>
        <v>0.129</v>
      </c>
      <c r="G39" s="615">
        <f t="shared" si="7"/>
        <v>0</v>
      </c>
      <c r="H39" s="615">
        <f t="shared" si="7"/>
        <v>0</v>
      </c>
      <c r="I39" s="615">
        <f t="shared" si="7"/>
        <v>9.9000000000000005E-2</v>
      </c>
      <c r="J39" s="615">
        <f t="shared" si="7"/>
        <v>2.7E-2</v>
      </c>
      <c r="K39" s="615">
        <f t="shared" si="7"/>
        <v>8.9999999999999993E-3</v>
      </c>
      <c r="L39" s="615">
        <f t="shared" si="7"/>
        <v>7.1999999999999995E-2</v>
      </c>
      <c r="M39" s="615">
        <f t="shared" si="7"/>
        <v>3.3000000000000002E-2</v>
      </c>
      <c r="N39" s="615">
        <f t="shared" si="7"/>
        <v>0.04</v>
      </c>
      <c r="O39" s="615">
        <f t="shared" si="7"/>
        <v>0.156</v>
      </c>
      <c r="P39" s="622">
        <f t="shared" si="1"/>
        <v>1</v>
      </c>
      <c r="S39" s="621">
        <f t="shared" si="4"/>
        <v>2026</v>
      </c>
      <c r="T39" s="623">
        <v>0</v>
      </c>
      <c r="U39" s="623">
        <v>5</v>
      </c>
      <c r="V39" s="624">
        <f t="shared" si="5"/>
        <v>0</v>
      </c>
      <c r="W39" s="625">
        <v>1</v>
      </c>
      <c r="X39" s="626">
        <f t="shared" si="2"/>
        <v>0</v>
      </c>
    </row>
    <row r="40" spans="2:24">
      <c r="B40" s="621">
        <f t="shared" si="3"/>
        <v>2027</v>
      </c>
      <c r="C40" s="613">
        <f>'[3]Fraksi pengelolaan sampah BaU'!C45</f>
        <v>19.782146816820678</v>
      </c>
      <c r="D40" s="614">
        <v>1</v>
      </c>
      <c r="E40" s="615">
        <f t="shared" si="7"/>
        <v>0.435</v>
      </c>
      <c r="F40" s="615">
        <f t="shared" si="7"/>
        <v>0.129</v>
      </c>
      <c r="G40" s="615">
        <f t="shared" si="7"/>
        <v>0</v>
      </c>
      <c r="H40" s="615">
        <f t="shared" si="7"/>
        <v>0</v>
      </c>
      <c r="I40" s="615">
        <f t="shared" si="7"/>
        <v>9.9000000000000005E-2</v>
      </c>
      <c r="J40" s="615">
        <f t="shared" si="7"/>
        <v>2.7E-2</v>
      </c>
      <c r="K40" s="615">
        <f t="shared" si="7"/>
        <v>8.9999999999999993E-3</v>
      </c>
      <c r="L40" s="615">
        <f t="shared" si="7"/>
        <v>7.1999999999999995E-2</v>
      </c>
      <c r="M40" s="615">
        <f t="shared" si="7"/>
        <v>3.3000000000000002E-2</v>
      </c>
      <c r="N40" s="615">
        <f t="shared" si="7"/>
        <v>0.04</v>
      </c>
      <c r="O40" s="615">
        <f t="shared" si="7"/>
        <v>0.156</v>
      </c>
      <c r="P40" s="622">
        <f t="shared" si="1"/>
        <v>1</v>
      </c>
      <c r="S40" s="621">
        <f t="shared" si="4"/>
        <v>2027</v>
      </c>
      <c r="T40" s="623">
        <v>0</v>
      </c>
      <c r="U40" s="623">
        <v>5</v>
      </c>
      <c r="V40" s="624">
        <f t="shared" si="5"/>
        <v>0</v>
      </c>
      <c r="W40" s="625">
        <v>1</v>
      </c>
      <c r="X40" s="626">
        <f t="shared" si="2"/>
        <v>0</v>
      </c>
    </row>
    <row r="41" spans="2:24">
      <c r="B41" s="621">
        <f t="shared" si="3"/>
        <v>2028</v>
      </c>
      <c r="C41" s="613">
        <f>'[3]Fraksi pengelolaan sampah BaU'!C46</f>
        <v>19.835860761165957</v>
      </c>
      <c r="D41" s="614">
        <v>1</v>
      </c>
      <c r="E41" s="615">
        <f t="shared" si="7"/>
        <v>0.435</v>
      </c>
      <c r="F41" s="615">
        <f t="shared" si="7"/>
        <v>0.129</v>
      </c>
      <c r="G41" s="615">
        <f t="shared" si="7"/>
        <v>0</v>
      </c>
      <c r="H41" s="615">
        <f t="shared" si="7"/>
        <v>0</v>
      </c>
      <c r="I41" s="615">
        <f t="shared" si="7"/>
        <v>9.9000000000000005E-2</v>
      </c>
      <c r="J41" s="615">
        <f t="shared" si="7"/>
        <v>2.7E-2</v>
      </c>
      <c r="K41" s="615">
        <f t="shared" si="7"/>
        <v>8.9999999999999993E-3</v>
      </c>
      <c r="L41" s="615">
        <f t="shared" si="7"/>
        <v>7.1999999999999995E-2</v>
      </c>
      <c r="M41" s="615">
        <f t="shared" si="7"/>
        <v>3.3000000000000002E-2</v>
      </c>
      <c r="N41" s="615">
        <f t="shared" si="7"/>
        <v>0.04</v>
      </c>
      <c r="O41" s="615">
        <f t="shared" si="7"/>
        <v>0.156</v>
      </c>
      <c r="P41" s="622">
        <f t="shared" si="1"/>
        <v>1</v>
      </c>
      <c r="S41" s="621">
        <f t="shared" si="4"/>
        <v>2028</v>
      </c>
      <c r="T41" s="623">
        <v>0</v>
      </c>
      <c r="U41" s="623">
        <v>5</v>
      </c>
      <c r="V41" s="624">
        <f t="shared" si="5"/>
        <v>0</v>
      </c>
      <c r="W41" s="625">
        <v>1</v>
      </c>
      <c r="X41" s="626">
        <f t="shared" si="2"/>
        <v>0</v>
      </c>
    </row>
    <row r="42" spans="2:24">
      <c r="B42" s="621">
        <f t="shared" si="3"/>
        <v>2029</v>
      </c>
      <c r="C42" s="613">
        <f>'[3]Fraksi pengelolaan sampah BaU'!C47</f>
        <v>19.875812522517482</v>
      </c>
      <c r="D42" s="614">
        <v>1</v>
      </c>
      <c r="E42" s="615">
        <f t="shared" si="7"/>
        <v>0.435</v>
      </c>
      <c r="F42" s="615">
        <f t="shared" si="7"/>
        <v>0.129</v>
      </c>
      <c r="G42" s="615">
        <f t="shared" si="7"/>
        <v>0</v>
      </c>
      <c r="H42" s="615">
        <f t="shared" si="7"/>
        <v>0</v>
      </c>
      <c r="I42" s="615">
        <f t="shared" si="7"/>
        <v>9.9000000000000005E-2</v>
      </c>
      <c r="J42" s="615">
        <f t="shared" si="7"/>
        <v>2.7E-2</v>
      </c>
      <c r="K42" s="615">
        <f t="shared" si="7"/>
        <v>8.9999999999999993E-3</v>
      </c>
      <c r="L42" s="615">
        <f t="shared" si="7"/>
        <v>7.1999999999999995E-2</v>
      </c>
      <c r="M42" s="615">
        <f t="shared" si="7"/>
        <v>3.3000000000000002E-2</v>
      </c>
      <c r="N42" s="615">
        <f t="shared" si="7"/>
        <v>0.04</v>
      </c>
      <c r="O42" s="615">
        <f t="shared" si="7"/>
        <v>0.156</v>
      </c>
      <c r="P42" s="622">
        <f t="shared" si="1"/>
        <v>1</v>
      </c>
      <c r="S42" s="621">
        <f t="shared" si="4"/>
        <v>2029</v>
      </c>
      <c r="T42" s="623">
        <v>0</v>
      </c>
      <c r="U42" s="623">
        <v>5</v>
      </c>
      <c r="V42" s="624">
        <f t="shared" si="5"/>
        <v>0</v>
      </c>
      <c r="W42" s="625">
        <v>1</v>
      </c>
      <c r="X42" s="626">
        <f t="shared" si="2"/>
        <v>0</v>
      </c>
    </row>
    <row r="43" spans="2:24">
      <c r="B43" s="621">
        <f t="shared" si="3"/>
        <v>2030</v>
      </c>
      <c r="C43" s="613">
        <f>'[3]Fraksi pengelolaan sampah BaU'!C48</f>
        <v>19.903480000000002</v>
      </c>
      <c r="D43" s="614">
        <v>1</v>
      </c>
      <c r="E43" s="615">
        <f t="shared" ref="E43:O58" si="8">E$8</f>
        <v>0.435</v>
      </c>
      <c r="F43" s="615">
        <f t="shared" si="8"/>
        <v>0.129</v>
      </c>
      <c r="G43" s="615">
        <f t="shared" si="7"/>
        <v>0</v>
      </c>
      <c r="H43" s="615">
        <f t="shared" si="8"/>
        <v>0</v>
      </c>
      <c r="I43" s="615">
        <f t="shared" si="7"/>
        <v>9.9000000000000005E-2</v>
      </c>
      <c r="J43" s="615">
        <f t="shared" si="8"/>
        <v>2.7E-2</v>
      </c>
      <c r="K43" s="615">
        <f t="shared" si="8"/>
        <v>8.9999999999999993E-3</v>
      </c>
      <c r="L43" s="615">
        <f t="shared" si="8"/>
        <v>7.1999999999999995E-2</v>
      </c>
      <c r="M43" s="615">
        <f t="shared" si="8"/>
        <v>3.3000000000000002E-2</v>
      </c>
      <c r="N43" s="615">
        <f t="shared" si="8"/>
        <v>0.04</v>
      </c>
      <c r="O43" s="615">
        <f t="shared" si="8"/>
        <v>0.156</v>
      </c>
      <c r="P43" s="622">
        <f t="shared" si="1"/>
        <v>1</v>
      </c>
      <c r="S43" s="621">
        <f t="shared" si="4"/>
        <v>2030</v>
      </c>
      <c r="T43" s="623">
        <v>0</v>
      </c>
      <c r="U43" s="623">
        <v>5</v>
      </c>
      <c r="V43" s="624">
        <f t="shared" si="5"/>
        <v>0</v>
      </c>
      <c r="W43" s="625">
        <v>1</v>
      </c>
      <c r="X43" s="626">
        <f t="shared" si="2"/>
        <v>0</v>
      </c>
    </row>
    <row r="44" spans="2:24">
      <c r="B44" s="621">
        <f t="shared" si="3"/>
        <v>2031</v>
      </c>
      <c r="C44" s="627"/>
      <c r="D44" s="614">
        <v>1</v>
      </c>
      <c r="E44" s="615">
        <f t="shared" si="8"/>
        <v>0.435</v>
      </c>
      <c r="F44" s="615">
        <f t="shared" si="8"/>
        <v>0.129</v>
      </c>
      <c r="G44" s="615">
        <f t="shared" si="7"/>
        <v>0</v>
      </c>
      <c r="H44" s="615">
        <f t="shared" si="8"/>
        <v>0</v>
      </c>
      <c r="I44" s="615">
        <f t="shared" si="7"/>
        <v>9.9000000000000005E-2</v>
      </c>
      <c r="J44" s="615">
        <f t="shared" si="8"/>
        <v>2.7E-2</v>
      </c>
      <c r="K44" s="615">
        <f t="shared" si="8"/>
        <v>8.9999999999999993E-3</v>
      </c>
      <c r="L44" s="615">
        <f t="shared" si="8"/>
        <v>7.1999999999999995E-2</v>
      </c>
      <c r="M44" s="615">
        <f t="shared" si="8"/>
        <v>3.3000000000000002E-2</v>
      </c>
      <c r="N44" s="615">
        <f t="shared" si="8"/>
        <v>0.04</v>
      </c>
      <c r="O44" s="615">
        <f t="shared" si="8"/>
        <v>0.156</v>
      </c>
      <c r="P44" s="622">
        <f t="shared" si="1"/>
        <v>1</v>
      </c>
      <c r="S44" s="621">
        <f t="shared" si="4"/>
        <v>2031</v>
      </c>
      <c r="T44" s="623">
        <v>0</v>
      </c>
      <c r="U44" s="623">
        <v>5</v>
      </c>
      <c r="V44" s="624">
        <f t="shared" si="5"/>
        <v>0</v>
      </c>
      <c r="W44" s="625">
        <v>1</v>
      </c>
      <c r="X44" s="626">
        <f t="shared" si="2"/>
        <v>0</v>
      </c>
    </row>
    <row r="45" spans="2:24">
      <c r="B45" s="621">
        <f t="shared" si="3"/>
        <v>2032</v>
      </c>
      <c r="C45" s="627"/>
      <c r="D45" s="614">
        <v>1</v>
      </c>
      <c r="E45" s="615">
        <f t="shared" si="8"/>
        <v>0.435</v>
      </c>
      <c r="F45" s="615">
        <f t="shared" si="8"/>
        <v>0.129</v>
      </c>
      <c r="G45" s="615">
        <f t="shared" si="7"/>
        <v>0</v>
      </c>
      <c r="H45" s="615">
        <f t="shared" si="8"/>
        <v>0</v>
      </c>
      <c r="I45" s="615">
        <f t="shared" si="7"/>
        <v>9.9000000000000005E-2</v>
      </c>
      <c r="J45" s="615">
        <f t="shared" si="8"/>
        <v>2.7E-2</v>
      </c>
      <c r="K45" s="615">
        <f t="shared" si="8"/>
        <v>8.9999999999999993E-3</v>
      </c>
      <c r="L45" s="615">
        <f t="shared" si="8"/>
        <v>7.1999999999999995E-2</v>
      </c>
      <c r="M45" s="615">
        <f t="shared" si="8"/>
        <v>3.3000000000000002E-2</v>
      </c>
      <c r="N45" s="615">
        <f t="shared" si="8"/>
        <v>0.04</v>
      </c>
      <c r="O45" s="615">
        <f t="shared" si="8"/>
        <v>0.156</v>
      </c>
      <c r="P45" s="622">
        <f t="shared" ref="P45:P76" si="9">SUM(E45:O45)</f>
        <v>1</v>
      </c>
      <c r="S45" s="621">
        <f t="shared" si="4"/>
        <v>2032</v>
      </c>
      <c r="T45" s="623">
        <v>0</v>
      </c>
      <c r="U45" s="623">
        <v>5</v>
      </c>
      <c r="V45" s="624">
        <f t="shared" si="5"/>
        <v>0</v>
      </c>
      <c r="W45" s="625">
        <v>1</v>
      </c>
      <c r="X45" s="626">
        <f t="shared" ref="X45:X76" si="10">V45*W45</f>
        <v>0</v>
      </c>
    </row>
    <row r="46" spans="2:24">
      <c r="B46" s="621">
        <f t="shared" ref="B46:B77" si="11">B45+1</f>
        <v>2033</v>
      </c>
      <c r="C46" s="627"/>
      <c r="D46" s="614">
        <v>1</v>
      </c>
      <c r="E46" s="615">
        <f t="shared" si="8"/>
        <v>0.435</v>
      </c>
      <c r="F46" s="615">
        <f t="shared" si="8"/>
        <v>0.129</v>
      </c>
      <c r="G46" s="615">
        <f t="shared" si="7"/>
        <v>0</v>
      </c>
      <c r="H46" s="615">
        <f t="shared" si="8"/>
        <v>0</v>
      </c>
      <c r="I46" s="615">
        <f t="shared" si="7"/>
        <v>9.9000000000000005E-2</v>
      </c>
      <c r="J46" s="615">
        <f t="shared" si="8"/>
        <v>2.7E-2</v>
      </c>
      <c r="K46" s="615">
        <f t="shared" si="8"/>
        <v>8.9999999999999993E-3</v>
      </c>
      <c r="L46" s="615">
        <f t="shared" si="8"/>
        <v>7.1999999999999995E-2</v>
      </c>
      <c r="M46" s="615">
        <f t="shared" si="8"/>
        <v>3.3000000000000002E-2</v>
      </c>
      <c r="N46" s="615">
        <f t="shared" si="8"/>
        <v>0.04</v>
      </c>
      <c r="O46" s="615">
        <f t="shared" si="8"/>
        <v>0.156</v>
      </c>
      <c r="P46" s="622">
        <f t="shared" si="9"/>
        <v>1</v>
      </c>
      <c r="S46" s="621">
        <f t="shared" si="4"/>
        <v>2033</v>
      </c>
      <c r="T46" s="623">
        <v>0</v>
      </c>
      <c r="U46" s="623">
        <v>5</v>
      </c>
      <c r="V46" s="624">
        <f t="shared" si="5"/>
        <v>0</v>
      </c>
      <c r="W46" s="625">
        <v>1</v>
      </c>
      <c r="X46" s="626">
        <f t="shared" si="10"/>
        <v>0</v>
      </c>
    </row>
    <row r="47" spans="2:24">
      <c r="B47" s="621">
        <f t="shared" si="11"/>
        <v>2034</v>
      </c>
      <c r="C47" s="627"/>
      <c r="D47" s="614">
        <v>1</v>
      </c>
      <c r="E47" s="615">
        <f t="shared" si="8"/>
        <v>0.435</v>
      </c>
      <c r="F47" s="615">
        <f t="shared" si="8"/>
        <v>0.129</v>
      </c>
      <c r="G47" s="615">
        <f t="shared" si="7"/>
        <v>0</v>
      </c>
      <c r="H47" s="615">
        <f t="shared" si="8"/>
        <v>0</v>
      </c>
      <c r="I47" s="615">
        <f t="shared" si="7"/>
        <v>9.9000000000000005E-2</v>
      </c>
      <c r="J47" s="615">
        <f t="shared" si="8"/>
        <v>2.7E-2</v>
      </c>
      <c r="K47" s="615">
        <f t="shared" si="8"/>
        <v>8.9999999999999993E-3</v>
      </c>
      <c r="L47" s="615">
        <f t="shared" si="8"/>
        <v>7.1999999999999995E-2</v>
      </c>
      <c r="M47" s="615">
        <f t="shared" si="8"/>
        <v>3.3000000000000002E-2</v>
      </c>
      <c r="N47" s="615">
        <f t="shared" si="8"/>
        <v>0.04</v>
      </c>
      <c r="O47" s="615">
        <f t="shared" si="8"/>
        <v>0.156</v>
      </c>
      <c r="P47" s="622">
        <f t="shared" si="9"/>
        <v>1</v>
      </c>
      <c r="S47" s="621">
        <f t="shared" si="4"/>
        <v>2034</v>
      </c>
      <c r="T47" s="623">
        <v>0</v>
      </c>
      <c r="U47" s="623">
        <v>5</v>
      </c>
      <c r="V47" s="624">
        <f t="shared" si="5"/>
        <v>0</v>
      </c>
      <c r="W47" s="625">
        <v>1</v>
      </c>
      <c r="X47" s="626">
        <f t="shared" si="10"/>
        <v>0</v>
      </c>
    </row>
    <row r="48" spans="2:24">
      <c r="B48" s="621">
        <f t="shared" si="11"/>
        <v>2035</v>
      </c>
      <c r="C48" s="627"/>
      <c r="D48" s="614">
        <v>1</v>
      </c>
      <c r="E48" s="615">
        <f t="shared" si="8"/>
        <v>0.435</v>
      </c>
      <c r="F48" s="615">
        <f t="shared" si="8"/>
        <v>0.129</v>
      </c>
      <c r="G48" s="615">
        <f t="shared" si="7"/>
        <v>0</v>
      </c>
      <c r="H48" s="615">
        <f t="shared" si="8"/>
        <v>0</v>
      </c>
      <c r="I48" s="615">
        <f t="shared" si="7"/>
        <v>9.9000000000000005E-2</v>
      </c>
      <c r="J48" s="615">
        <f t="shared" si="8"/>
        <v>2.7E-2</v>
      </c>
      <c r="K48" s="615">
        <f t="shared" si="8"/>
        <v>8.9999999999999993E-3</v>
      </c>
      <c r="L48" s="615">
        <f t="shared" si="8"/>
        <v>7.1999999999999995E-2</v>
      </c>
      <c r="M48" s="615">
        <f t="shared" si="8"/>
        <v>3.3000000000000002E-2</v>
      </c>
      <c r="N48" s="615">
        <f t="shared" si="8"/>
        <v>0.04</v>
      </c>
      <c r="O48" s="615">
        <f t="shared" si="8"/>
        <v>0.156</v>
      </c>
      <c r="P48" s="622">
        <f t="shared" si="9"/>
        <v>1</v>
      </c>
      <c r="S48" s="621">
        <f t="shared" si="4"/>
        <v>2035</v>
      </c>
      <c r="T48" s="623">
        <v>0</v>
      </c>
      <c r="U48" s="623">
        <v>5</v>
      </c>
      <c r="V48" s="624">
        <f t="shared" si="5"/>
        <v>0</v>
      </c>
      <c r="W48" s="625">
        <v>1</v>
      </c>
      <c r="X48" s="626">
        <f t="shared" si="10"/>
        <v>0</v>
      </c>
    </row>
    <row r="49" spans="2:24">
      <c r="B49" s="621">
        <f t="shared" si="11"/>
        <v>2036</v>
      </c>
      <c r="C49" s="627"/>
      <c r="D49" s="614">
        <v>1</v>
      </c>
      <c r="E49" s="615">
        <f t="shared" si="8"/>
        <v>0.435</v>
      </c>
      <c r="F49" s="615">
        <f t="shared" si="8"/>
        <v>0.129</v>
      </c>
      <c r="G49" s="615">
        <f t="shared" si="8"/>
        <v>0</v>
      </c>
      <c r="H49" s="615">
        <f t="shared" si="8"/>
        <v>0</v>
      </c>
      <c r="I49" s="615">
        <f t="shared" si="8"/>
        <v>9.9000000000000005E-2</v>
      </c>
      <c r="J49" s="615">
        <f t="shared" si="8"/>
        <v>2.7E-2</v>
      </c>
      <c r="K49" s="615">
        <f t="shared" si="8"/>
        <v>8.9999999999999993E-3</v>
      </c>
      <c r="L49" s="615">
        <f t="shared" si="8"/>
        <v>7.1999999999999995E-2</v>
      </c>
      <c r="M49" s="615">
        <f t="shared" si="8"/>
        <v>3.3000000000000002E-2</v>
      </c>
      <c r="N49" s="615">
        <f t="shared" si="8"/>
        <v>0.04</v>
      </c>
      <c r="O49" s="615">
        <f t="shared" si="8"/>
        <v>0.156</v>
      </c>
      <c r="P49" s="622">
        <f t="shared" si="9"/>
        <v>1</v>
      </c>
      <c r="S49" s="621">
        <f t="shared" si="4"/>
        <v>2036</v>
      </c>
      <c r="T49" s="623">
        <v>0</v>
      </c>
      <c r="U49" s="623">
        <v>5</v>
      </c>
      <c r="V49" s="624">
        <f t="shared" si="5"/>
        <v>0</v>
      </c>
      <c r="W49" s="625">
        <v>1</v>
      </c>
      <c r="X49" s="626">
        <f t="shared" si="10"/>
        <v>0</v>
      </c>
    </row>
    <row r="50" spans="2:24">
      <c r="B50" s="621">
        <f t="shared" si="11"/>
        <v>2037</v>
      </c>
      <c r="C50" s="627"/>
      <c r="D50" s="614">
        <v>1</v>
      </c>
      <c r="E50" s="615">
        <f t="shared" si="8"/>
        <v>0.435</v>
      </c>
      <c r="F50" s="615">
        <f t="shared" si="8"/>
        <v>0.129</v>
      </c>
      <c r="G50" s="615">
        <f t="shared" si="8"/>
        <v>0</v>
      </c>
      <c r="H50" s="615">
        <f t="shared" si="8"/>
        <v>0</v>
      </c>
      <c r="I50" s="615">
        <f t="shared" si="8"/>
        <v>9.9000000000000005E-2</v>
      </c>
      <c r="J50" s="615">
        <f t="shared" si="8"/>
        <v>2.7E-2</v>
      </c>
      <c r="K50" s="615">
        <f t="shared" si="8"/>
        <v>8.9999999999999993E-3</v>
      </c>
      <c r="L50" s="615">
        <f t="shared" si="8"/>
        <v>7.1999999999999995E-2</v>
      </c>
      <c r="M50" s="615">
        <f t="shared" si="8"/>
        <v>3.3000000000000002E-2</v>
      </c>
      <c r="N50" s="615">
        <f t="shared" si="8"/>
        <v>0.04</v>
      </c>
      <c r="O50" s="615">
        <f t="shared" si="8"/>
        <v>0.156</v>
      </c>
      <c r="P50" s="622">
        <f t="shared" si="9"/>
        <v>1</v>
      </c>
      <c r="S50" s="621">
        <f t="shared" si="4"/>
        <v>2037</v>
      </c>
      <c r="T50" s="623">
        <v>0</v>
      </c>
      <c r="U50" s="623">
        <v>5</v>
      </c>
      <c r="V50" s="624">
        <f t="shared" si="5"/>
        <v>0</v>
      </c>
      <c r="W50" s="625">
        <v>1</v>
      </c>
      <c r="X50" s="626">
        <f t="shared" si="10"/>
        <v>0</v>
      </c>
    </row>
    <row r="51" spans="2:24">
      <c r="B51" s="621">
        <f t="shared" si="11"/>
        <v>2038</v>
      </c>
      <c r="C51" s="627"/>
      <c r="D51" s="614">
        <v>1</v>
      </c>
      <c r="E51" s="615">
        <f t="shared" si="8"/>
        <v>0.435</v>
      </c>
      <c r="F51" s="615">
        <f t="shared" si="8"/>
        <v>0.129</v>
      </c>
      <c r="G51" s="615">
        <f t="shared" si="8"/>
        <v>0</v>
      </c>
      <c r="H51" s="615">
        <f t="shared" si="8"/>
        <v>0</v>
      </c>
      <c r="I51" s="615">
        <f t="shared" si="8"/>
        <v>9.9000000000000005E-2</v>
      </c>
      <c r="J51" s="615">
        <f t="shared" si="8"/>
        <v>2.7E-2</v>
      </c>
      <c r="K51" s="615">
        <f t="shared" si="8"/>
        <v>8.9999999999999993E-3</v>
      </c>
      <c r="L51" s="615">
        <f t="shared" si="8"/>
        <v>7.1999999999999995E-2</v>
      </c>
      <c r="M51" s="615">
        <f t="shared" si="8"/>
        <v>3.3000000000000002E-2</v>
      </c>
      <c r="N51" s="615">
        <f t="shared" si="8"/>
        <v>0.04</v>
      </c>
      <c r="O51" s="615">
        <f t="shared" si="8"/>
        <v>0.156</v>
      </c>
      <c r="P51" s="622">
        <f t="shared" si="9"/>
        <v>1</v>
      </c>
      <c r="S51" s="621">
        <f t="shared" si="4"/>
        <v>2038</v>
      </c>
      <c r="T51" s="623">
        <v>0</v>
      </c>
      <c r="U51" s="623">
        <v>5</v>
      </c>
      <c r="V51" s="624">
        <f t="shared" si="5"/>
        <v>0</v>
      </c>
      <c r="W51" s="625">
        <v>1</v>
      </c>
      <c r="X51" s="626">
        <f t="shared" si="10"/>
        <v>0</v>
      </c>
    </row>
    <row r="52" spans="2:24">
      <c r="B52" s="621">
        <f t="shared" si="11"/>
        <v>2039</v>
      </c>
      <c r="C52" s="627"/>
      <c r="D52" s="614">
        <v>1</v>
      </c>
      <c r="E52" s="615">
        <f t="shared" si="8"/>
        <v>0.435</v>
      </c>
      <c r="F52" s="615">
        <f t="shared" si="8"/>
        <v>0.129</v>
      </c>
      <c r="G52" s="615">
        <f t="shared" si="8"/>
        <v>0</v>
      </c>
      <c r="H52" s="615">
        <f t="shared" si="8"/>
        <v>0</v>
      </c>
      <c r="I52" s="615">
        <f t="shared" si="8"/>
        <v>9.9000000000000005E-2</v>
      </c>
      <c r="J52" s="615">
        <f t="shared" si="8"/>
        <v>2.7E-2</v>
      </c>
      <c r="K52" s="615">
        <f t="shared" si="8"/>
        <v>8.9999999999999993E-3</v>
      </c>
      <c r="L52" s="615">
        <f t="shared" si="8"/>
        <v>7.1999999999999995E-2</v>
      </c>
      <c r="M52" s="615">
        <f t="shared" si="8"/>
        <v>3.3000000000000002E-2</v>
      </c>
      <c r="N52" s="615">
        <f t="shared" si="8"/>
        <v>0.04</v>
      </c>
      <c r="O52" s="615">
        <f t="shared" si="8"/>
        <v>0.156</v>
      </c>
      <c r="P52" s="622">
        <f t="shared" si="9"/>
        <v>1</v>
      </c>
      <c r="S52" s="621">
        <f t="shared" si="4"/>
        <v>2039</v>
      </c>
      <c r="T52" s="623">
        <v>0</v>
      </c>
      <c r="U52" s="623">
        <v>5</v>
      </c>
      <c r="V52" s="624">
        <f t="shared" si="5"/>
        <v>0</v>
      </c>
      <c r="W52" s="625">
        <v>1</v>
      </c>
      <c r="X52" s="626">
        <f t="shared" si="10"/>
        <v>0</v>
      </c>
    </row>
    <row r="53" spans="2:24">
      <c r="B53" s="621">
        <f t="shared" si="11"/>
        <v>2040</v>
      </c>
      <c r="C53" s="627"/>
      <c r="D53" s="614">
        <v>1</v>
      </c>
      <c r="E53" s="615">
        <f t="shared" ref="E53:O68" si="12">E$8</f>
        <v>0.435</v>
      </c>
      <c r="F53" s="615">
        <f t="shared" si="12"/>
        <v>0.129</v>
      </c>
      <c r="G53" s="615">
        <f t="shared" si="8"/>
        <v>0</v>
      </c>
      <c r="H53" s="615">
        <f t="shared" si="12"/>
        <v>0</v>
      </c>
      <c r="I53" s="615">
        <f t="shared" si="8"/>
        <v>9.9000000000000005E-2</v>
      </c>
      <c r="J53" s="615">
        <f t="shared" si="12"/>
        <v>2.7E-2</v>
      </c>
      <c r="K53" s="615">
        <f t="shared" si="12"/>
        <v>8.9999999999999993E-3</v>
      </c>
      <c r="L53" s="615">
        <f t="shared" si="12"/>
        <v>7.1999999999999995E-2</v>
      </c>
      <c r="M53" s="615">
        <f t="shared" si="12"/>
        <v>3.3000000000000002E-2</v>
      </c>
      <c r="N53" s="615">
        <f t="shared" si="12"/>
        <v>0.04</v>
      </c>
      <c r="O53" s="615">
        <f t="shared" si="12"/>
        <v>0.156</v>
      </c>
      <c r="P53" s="622">
        <f t="shared" si="9"/>
        <v>1</v>
      </c>
      <c r="S53" s="621">
        <f t="shared" si="4"/>
        <v>2040</v>
      </c>
      <c r="T53" s="623">
        <v>0</v>
      </c>
      <c r="U53" s="623">
        <v>5</v>
      </c>
      <c r="V53" s="624">
        <f t="shared" si="5"/>
        <v>0</v>
      </c>
      <c r="W53" s="625">
        <v>1</v>
      </c>
      <c r="X53" s="626">
        <f t="shared" si="10"/>
        <v>0</v>
      </c>
    </row>
    <row r="54" spans="2:24">
      <c r="B54" s="621">
        <f t="shared" si="11"/>
        <v>2041</v>
      </c>
      <c r="C54" s="627"/>
      <c r="D54" s="614">
        <v>1</v>
      </c>
      <c r="E54" s="615">
        <f t="shared" si="12"/>
        <v>0.435</v>
      </c>
      <c r="F54" s="615">
        <f t="shared" si="12"/>
        <v>0.129</v>
      </c>
      <c r="G54" s="615">
        <f t="shared" si="8"/>
        <v>0</v>
      </c>
      <c r="H54" s="615">
        <f t="shared" si="12"/>
        <v>0</v>
      </c>
      <c r="I54" s="615">
        <f t="shared" si="8"/>
        <v>9.9000000000000005E-2</v>
      </c>
      <c r="J54" s="615">
        <f t="shared" si="12"/>
        <v>2.7E-2</v>
      </c>
      <c r="K54" s="615">
        <f t="shared" si="12"/>
        <v>8.9999999999999993E-3</v>
      </c>
      <c r="L54" s="615">
        <f t="shared" si="12"/>
        <v>7.1999999999999995E-2</v>
      </c>
      <c r="M54" s="615">
        <f t="shared" si="12"/>
        <v>3.3000000000000002E-2</v>
      </c>
      <c r="N54" s="615">
        <f t="shared" si="12"/>
        <v>0.04</v>
      </c>
      <c r="O54" s="615">
        <f t="shared" si="12"/>
        <v>0.156</v>
      </c>
      <c r="P54" s="622">
        <f t="shared" si="9"/>
        <v>1</v>
      </c>
      <c r="S54" s="621">
        <f t="shared" si="4"/>
        <v>2041</v>
      </c>
      <c r="T54" s="623">
        <v>0</v>
      </c>
      <c r="U54" s="623">
        <v>5</v>
      </c>
      <c r="V54" s="624">
        <f t="shared" si="5"/>
        <v>0</v>
      </c>
      <c r="W54" s="625">
        <v>1</v>
      </c>
      <c r="X54" s="626">
        <f t="shared" si="10"/>
        <v>0</v>
      </c>
    </row>
    <row r="55" spans="2:24">
      <c r="B55" s="621">
        <f t="shared" si="11"/>
        <v>2042</v>
      </c>
      <c r="C55" s="627"/>
      <c r="D55" s="614">
        <v>1</v>
      </c>
      <c r="E55" s="615">
        <f t="shared" si="12"/>
        <v>0.435</v>
      </c>
      <c r="F55" s="615">
        <f t="shared" si="12"/>
        <v>0.129</v>
      </c>
      <c r="G55" s="615">
        <f t="shared" si="8"/>
        <v>0</v>
      </c>
      <c r="H55" s="615">
        <f t="shared" si="12"/>
        <v>0</v>
      </c>
      <c r="I55" s="615">
        <f t="shared" si="8"/>
        <v>9.9000000000000005E-2</v>
      </c>
      <c r="J55" s="615">
        <f t="shared" si="12"/>
        <v>2.7E-2</v>
      </c>
      <c r="K55" s="615">
        <f t="shared" si="12"/>
        <v>8.9999999999999993E-3</v>
      </c>
      <c r="L55" s="615">
        <f t="shared" si="12"/>
        <v>7.1999999999999995E-2</v>
      </c>
      <c r="M55" s="615">
        <f t="shared" si="12"/>
        <v>3.3000000000000002E-2</v>
      </c>
      <c r="N55" s="615">
        <f t="shared" si="12"/>
        <v>0.04</v>
      </c>
      <c r="O55" s="615">
        <f t="shared" si="12"/>
        <v>0.156</v>
      </c>
      <c r="P55" s="622">
        <f t="shared" si="9"/>
        <v>1</v>
      </c>
      <c r="S55" s="621">
        <f t="shared" si="4"/>
        <v>2042</v>
      </c>
      <c r="T55" s="623">
        <v>0</v>
      </c>
      <c r="U55" s="623">
        <v>5</v>
      </c>
      <c r="V55" s="624">
        <f t="shared" si="5"/>
        <v>0</v>
      </c>
      <c r="W55" s="625">
        <v>1</v>
      </c>
      <c r="X55" s="626">
        <f t="shared" si="10"/>
        <v>0</v>
      </c>
    </row>
    <row r="56" spans="2:24">
      <c r="B56" s="621">
        <f t="shared" si="11"/>
        <v>2043</v>
      </c>
      <c r="C56" s="627"/>
      <c r="D56" s="614">
        <v>1</v>
      </c>
      <c r="E56" s="615">
        <f t="shared" si="12"/>
        <v>0.435</v>
      </c>
      <c r="F56" s="615">
        <f t="shared" si="12"/>
        <v>0.129</v>
      </c>
      <c r="G56" s="615">
        <f t="shared" si="8"/>
        <v>0</v>
      </c>
      <c r="H56" s="615">
        <f t="shared" si="12"/>
        <v>0</v>
      </c>
      <c r="I56" s="615">
        <f t="shared" si="8"/>
        <v>9.9000000000000005E-2</v>
      </c>
      <c r="J56" s="615">
        <f t="shared" si="12"/>
        <v>2.7E-2</v>
      </c>
      <c r="K56" s="615">
        <f t="shared" si="12"/>
        <v>8.9999999999999993E-3</v>
      </c>
      <c r="L56" s="615">
        <f t="shared" si="12"/>
        <v>7.1999999999999995E-2</v>
      </c>
      <c r="M56" s="615">
        <f t="shared" si="12"/>
        <v>3.3000000000000002E-2</v>
      </c>
      <c r="N56" s="615">
        <f t="shared" si="12"/>
        <v>0.04</v>
      </c>
      <c r="O56" s="615">
        <f t="shared" si="12"/>
        <v>0.156</v>
      </c>
      <c r="P56" s="622">
        <f t="shared" si="9"/>
        <v>1</v>
      </c>
      <c r="S56" s="621">
        <f t="shared" si="4"/>
        <v>2043</v>
      </c>
      <c r="T56" s="623">
        <v>0</v>
      </c>
      <c r="U56" s="623">
        <v>5</v>
      </c>
      <c r="V56" s="624">
        <f t="shared" si="5"/>
        <v>0</v>
      </c>
      <c r="W56" s="625">
        <v>1</v>
      </c>
      <c r="X56" s="626">
        <f t="shared" si="10"/>
        <v>0</v>
      </c>
    </row>
    <row r="57" spans="2:24">
      <c r="B57" s="621">
        <f t="shared" si="11"/>
        <v>2044</v>
      </c>
      <c r="C57" s="627"/>
      <c r="D57" s="614">
        <v>1</v>
      </c>
      <c r="E57" s="615">
        <f t="shared" si="12"/>
        <v>0.435</v>
      </c>
      <c r="F57" s="615">
        <f t="shared" si="12"/>
        <v>0.129</v>
      </c>
      <c r="G57" s="615">
        <f t="shared" si="8"/>
        <v>0</v>
      </c>
      <c r="H57" s="615">
        <f t="shared" si="12"/>
        <v>0</v>
      </c>
      <c r="I57" s="615">
        <f t="shared" si="8"/>
        <v>9.9000000000000005E-2</v>
      </c>
      <c r="J57" s="615">
        <f t="shared" si="12"/>
        <v>2.7E-2</v>
      </c>
      <c r="K57" s="615">
        <f t="shared" si="12"/>
        <v>8.9999999999999993E-3</v>
      </c>
      <c r="L57" s="615">
        <f t="shared" si="12"/>
        <v>7.1999999999999995E-2</v>
      </c>
      <c r="M57" s="615">
        <f t="shared" si="12"/>
        <v>3.3000000000000002E-2</v>
      </c>
      <c r="N57" s="615">
        <f t="shared" si="12"/>
        <v>0.04</v>
      </c>
      <c r="O57" s="615">
        <f t="shared" si="12"/>
        <v>0.156</v>
      </c>
      <c r="P57" s="622">
        <f t="shared" si="9"/>
        <v>1</v>
      </c>
      <c r="S57" s="621">
        <f t="shared" si="4"/>
        <v>2044</v>
      </c>
      <c r="T57" s="623">
        <v>0</v>
      </c>
      <c r="U57" s="623">
        <v>5</v>
      </c>
      <c r="V57" s="624">
        <f t="shared" si="5"/>
        <v>0</v>
      </c>
      <c r="W57" s="625">
        <v>1</v>
      </c>
      <c r="X57" s="626">
        <f t="shared" si="10"/>
        <v>0</v>
      </c>
    </row>
    <row r="58" spans="2:24">
      <c r="B58" s="621">
        <f t="shared" si="11"/>
        <v>2045</v>
      </c>
      <c r="C58" s="627"/>
      <c r="D58" s="614">
        <v>1</v>
      </c>
      <c r="E58" s="615">
        <f t="shared" si="12"/>
        <v>0.435</v>
      </c>
      <c r="F58" s="615">
        <f t="shared" si="12"/>
        <v>0.129</v>
      </c>
      <c r="G58" s="615">
        <f t="shared" si="8"/>
        <v>0</v>
      </c>
      <c r="H58" s="615">
        <f t="shared" si="12"/>
        <v>0</v>
      </c>
      <c r="I58" s="615">
        <f t="shared" si="8"/>
        <v>9.9000000000000005E-2</v>
      </c>
      <c r="J58" s="615">
        <f t="shared" si="12"/>
        <v>2.7E-2</v>
      </c>
      <c r="K58" s="615">
        <f t="shared" si="12"/>
        <v>8.9999999999999993E-3</v>
      </c>
      <c r="L58" s="615">
        <f t="shared" si="12"/>
        <v>7.1999999999999995E-2</v>
      </c>
      <c r="M58" s="615">
        <f t="shared" si="12"/>
        <v>3.3000000000000002E-2</v>
      </c>
      <c r="N58" s="615">
        <f t="shared" si="12"/>
        <v>0.04</v>
      </c>
      <c r="O58" s="615">
        <f t="shared" si="12"/>
        <v>0.156</v>
      </c>
      <c r="P58" s="622">
        <f t="shared" si="9"/>
        <v>1</v>
      </c>
      <c r="S58" s="621">
        <f t="shared" si="4"/>
        <v>2045</v>
      </c>
      <c r="T58" s="623">
        <v>0</v>
      </c>
      <c r="U58" s="623">
        <v>5</v>
      </c>
      <c r="V58" s="624">
        <f t="shared" si="5"/>
        <v>0</v>
      </c>
      <c r="W58" s="625">
        <v>1</v>
      </c>
      <c r="X58" s="626">
        <f t="shared" si="10"/>
        <v>0</v>
      </c>
    </row>
    <row r="59" spans="2:24">
      <c r="B59" s="621">
        <f t="shared" si="11"/>
        <v>2046</v>
      </c>
      <c r="C59" s="627"/>
      <c r="D59" s="614">
        <v>1</v>
      </c>
      <c r="E59" s="615">
        <f t="shared" si="12"/>
        <v>0.435</v>
      </c>
      <c r="F59" s="615">
        <f t="shared" si="12"/>
        <v>0.129</v>
      </c>
      <c r="G59" s="615">
        <f t="shared" si="12"/>
        <v>0</v>
      </c>
      <c r="H59" s="615">
        <f t="shared" si="12"/>
        <v>0</v>
      </c>
      <c r="I59" s="615">
        <f t="shared" si="12"/>
        <v>9.9000000000000005E-2</v>
      </c>
      <c r="J59" s="615">
        <f t="shared" si="12"/>
        <v>2.7E-2</v>
      </c>
      <c r="K59" s="615">
        <f t="shared" si="12"/>
        <v>8.9999999999999993E-3</v>
      </c>
      <c r="L59" s="615">
        <f t="shared" si="12"/>
        <v>7.1999999999999995E-2</v>
      </c>
      <c r="M59" s="615">
        <f t="shared" si="12"/>
        <v>3.3000000000000002E-2</v>
      </c>
      <c r="N59" s="615">
        <f t="shared" si="12"/>
        <v>0.04</v>
      </c>
      <c r="O59" s="615">
        <f t="shared" si="12"/>
        <v>0.156</v>
      </c>
      <c r="P59" s="622">
        <f t="shared" si="9"/>
        <v>1</v>
      </c>
      <c r="S59" s="621">
        <f t="shared" si="4"/>
        <v>2046</v>
      </c>
      <c r="T59" s="623">
        <v>0</v>
      </c>
      <c r="U59" s="623">
        <v>5</v>
      </c>
      <c r="V59" s="624">
        <f t="shared" si="5"/>
        <v>0</v>
      </c>
      <c r="W59" s="625">
        <v>1</v>
      </c>
      <c r="X59" s="626">
        <f t="shared" si="10"/>
        <v>0</v>
      </c>
    </row>
    <row r="60" spans="2:24">
      <c r="B60" s="621">
        <f t="shared" si="11"/>
        <v>2047</v>
      </c>
      <c r="C60" s="627"/>
      <c r="D60" s="614">
        <v>1</v>
      </c>
      <c r="E60" s="615">
        <f t="shared" si="12"/>
        <v>0.435</v>
      </c>
      <c r="F60" s="615">
        <f t="shared" si="12"/>
        <v>0.129</v>
      </c>
      <c r="G60" s="615">
        <f t="shared" si="12"/>
        <v>0</v>
      </c>
      <c r="H60" s="615">
        <f t="shared" si="12"/>
        <v>0</v>
      </c>
      <c r="I60" s="615">
        <f t="shared" si="12"/>
        <v>9.9000000000000005E-2</v>
      </c>
      <c r="J60" s="615">
        <f t="shared" si="12"/>
        <v>2.7E-2</v>
      </c>
      <c r="K60" s="615">
        <f t="shared" si="12"/>
        <v>8.9999999999999993E-3</v>
      </c>
      <c r="L60" s="615">
        <f t="shared" si="12"/>
        <v>7.1999999999999995E-2</v>
      </c>
      <c r="M60" s="615">
        <f t="shared" si="12"/>
        <v>3.3000000000000002E-2</v>
      </c>
      <c r="N60" s="615">
        <f t="shared" si="12"/>
        <v>0.04</v>
      </c>
      <c r="O60" s="615">
        <f t="shared" si="12"/>
        <v>0.156</v>
      </c>
      <c r="P60" s="622">
        <f t="shared" si="9"/>
        <v>1</v>
      </c>
      <c r="S60" s="621">
        <f t="shared" si="4"/>
        <v>2047</v>
      </c>
      <c r="T60" s="623">
        <v>0</v>
      </c>
      <c r="U60" s="623">
        <v>5</v>
      </c>
      <c r="V60" s="624">
        <f t="shared" si="5"/>
        <v>0</v>
      </c>
      <c r="W60" s="625">
        <v>1</v>
      </c>
      <c r="X60" s="626">
        <f t="shared" si="10"/>
        <v>0</v>
      </c>
    </row>
    <row r="61" spans="2:24">
      <c r="B61" s="621">
        <f t="shared" si="11"/>
        <v>2048</v>
      </c>
      <c r="C61" s="627"/>
      <c r="D61" s="614">
        <v>1</v>
      </c>
      <c r="E61" s="615">
        <f t="shared" si="12"/>
        <v>0.435</v>
      </c>
      <c r="F61" s="615">
        <f t="shared" si="12"/>
        <v>0.129</v>
      </c>
      <c r="G61" s="615">
        <f t="shared" si="12"/>
        <v>0</v>
      </c>
      <c r="H61" s="615">
        <f t="shared" si="12"/>
        <v>0</v>
      </c>
      <c r="I61" s="615">
        <f t="shared" si="12"/>
        <v>9.9000000000000005E-2</v>
      </c>
      <c r="J61" s="615">
        <f t="shared" si="12"/>
        <v>2.7E-2</v>
      </c>
      <c r="K61" s="615">
        <f t="shared" si="12"/>
        <v>8.9999999999999993E-3</v>
      </c>
      <c r="L61" s="615">
        <f t="shared" si="12"/>
        <v>7.1999999999999995E-2</v>
      </c>
      <c r="M61" s="615">
        <f t="shared" si="12"/>
        <v>3.3000000000000002E-2</v>
      </c>
      <c r="N61" s="615">
        <f t="shared" si="12"/>
        <v>0.04</v>
      </c>
      <c r="O61" s="615">
        <f t="shared" si="12"/>
        <v>0.156</v>
      </c>
      <c r="P61" s="622">
        <f t="shared" si="9"/>
        <v>1</v>
      </c>
      <c r="S61" s="621">
        <f t="shared" si="4"/>
        <v>2048</v>
      </c>
      <c r="T61" s="623">
        <v>0</v>
      </c>
      <c r="U61" s="623">
        <v>5</v>
      </c>
      <c r="V61" s="624">
        <f t="shared" si="5"/>
        <v>0</v>
      </c>
      <c r="W61" s="625">
        <v>1</v>
      </c>
      <c r="X61" s="626">
        <f t="shared" si="10"/>
        <v>0</v>
      </c>
    </row>
    <row r="62" spans="2:24">
      <c r="B62" s="621">
        <f t="shared" si="11"/>
        <v>2049</v>
      </c>
      <c r="C62" s="627"/>
      <c r="D62" s="614">
        <v>1</v>
      </c>
      <c r="E62" s="615">
        <f t="shared" si="12"/>
        <v>0.435</v>
      </c>
      <c r="F62" s="615">
        <f t="shared" si="12"/>
        <v>0.129</v>
      </c>
      <c r="G62" s="615">
        <f t="shared" si="12"/>
        <v>0</v>
      </c>
      <c r="H62" s="615">
        <f t="shared" si="12"/>
        <v>0</v>
      </c>
      <c r="I62" s="615">
        <f t="shared" si="12"/>
        <v>9.9000000000000005E-2</v>
      </c>
      <c r="J62" s="615">
        <f t="shared" si="12"/>
        <v>2.7E-2</v>
      </c>
      <c r="K62" s="615">
        <f t="shared" si="12"/>
        <v>8.9999999999999993E-3</v>
      </c>
      <c r="L62" s="615">
        <f t="shared" si="12"/>
        <v>7.1999999999999995E-2</v>
      </c>
      <c r="M62" s="615">
        <f t="shared" si="12"/>
        <v>3.3000000000000002E-2</v>
      </c>
      <c r="N62" s="615">
        <f t="shared" si="12"/>
        <v>0.04</v>
      </c>
      <c r="O62" s="615">
        <f t="shared" si="12"/>
        <v>0.156</v>
      </c>
      <c r="P62" s="622">
        <f t="shared" si="9"/>
        <v>1</v>
      </c>
      <c r="S62" s="621">
        <f t="shared" si="4"/>
        <v>2049</v>
      </c>
      <c r="T62" s="623">
        <v>0</v>
      </c>
      <c r="U62" s="623">
        <v>5</v>
      </c>
      <c r="V62" s="624">
        <f t="shared" si="5"/>
        <v>0</v>
      </c>
      <c r="W62" s="625">
        <v>1</v>
      </c>
      <c r="X62" s="626">
        <f t="shared" si="10"/>
        <v>0</v>
      </c>
    </row>
    <row r="63" spans="2:24">
      <c r="B63" s="621">
        <f t="shared" si="11"/>
        <v>2050</v>
      </c>
      <c r="C63" s="627"/>
      <c r="D63" s="614">
        <v>1</v>
      </c>
      <c r="E63" s="615">
        <f t="shared" ref="E63:O78" si="13">E$8</f>
        <v>0.435</v>
      </c>
      <c r="F63" s="615">
        <f t="shared" si="13"/>
        <v>0.129</v>
      </c>
      <c r="G63" s="615">
        <f t="shared" si="12"/>
        <v>0</v>
      </c>
      <c r="H63" s="615">
        <f t="shared" si="13"/>
        <v>0</v>
      </c>
      <c r="I63" s="615">
        <f t="shared" si="12"/>
        <v>9.9000000000000005E-2</v>
      </c>
      <c r="J63" s="615">
        <f t="shared" si="13"/>
        <v>2.7E-2</v>
      </c>
      <c r="K63" s="615">
        <f t="shared" si="13"/>
        <v>8.9999999999999993E-3</v>
      </c>
      <c r="L63" s="615">
        <f t="shared" si="13"/>
        <v>7.1999999999999995E-2</v>
      </c>
      <c r="M63" s="615">
        <f t="shared" si="13"/>
        <v>3.3000000000000002E-2</v>
      </c>
      <c r="N63" s="615">
        <f t="shared" si="13"/>
        <v>0.04</v>
      </c>
      <c r="O63" s="615">
        <f t="shared" si="13"/>
        <v>0.156</v>
      </c>
      <c r="P63" s="622">
        <f t="shared" si="9"/>
        <v>1</v>
      </c>
      <c r="S63" s="621">
        <f t="shared" si="4"/>
        <v>2050</v>
      </c>
      <c r="T63" s="623">
        <v>0</v>
      </c>
      <c r="U63" s="623">
        <v>5</v>
      </c>
      <c r="V63" s="624">
        <f t="shared" si="5"/>
        <v>0</v>
      </c>
      <c r="W63" s="625">
        <v>1</v>
      </c>
      <c r="X63" s="626">
        <f t="shared" si="10"/>
        <v>0</v>
      </c>
    </row>
    <row r="64" spans="2:24">
      <c r="B64" s="621">
        <f t="shared" si="11"/>
        <v>2051</v>
      </c>
      <c r="C64" s="627"/>
      <c r="D64" s="614">
        <v>1</v>
      </c>
      <c r="E64" s="615">
        <f t="shared" si="13"/>
        <v>0.435</v>
      </c>
      <c r="F64" s="615">
        <f t="shared" si="13"/>
        <v>0.129</v>
      </c>
      <c r="G64" s="615">
        <f t="shared" si="12"/>
        <v>0</v>
      </c>
      <c r="H64" s="615">
        <f t="shared" si="13"/>
        <v>0</v>
      </c>
      <c r="I64" s="615">
        <f t="shared" si="12"/>
        <v>9.9000000000000005E-2</v>
      </c>
      <c r="J64" s="615">
        <f t="shared" si="13"/>
        <v>2.7E-2</v>
      </c>
      <c r="K64" s="615">
        <f t="shared" si="13"/>
        <v>8.9999999999999993E-3</v>
      </c>
      <c r="L64" s="615">
        <f t="shared" si="13"/>
        <v>7.1999999999999995E-2</v>
      </c>
      <c r="M64" s="615">
        <f t="shared" si="13"/>
        <v>3.3000000000000002E-2</v>
      </c>
      <c r="N64" s="615">
        <f t="shared" si="13"/>
        <v>0.04</v>
      </c>
      <c r="O64" s="615">
        <f t="shared" si="13"/>
        <v>0.156</v>
      </c>
      <c r="P64" s="622">
        <f t="shared" si="9"/>
        <v>1</v>
      </c>
      <c r="S64" s="621">
        <f t="shared" si="4"/>
        <v>2051</v>
      </c>
      <c r="T64" s="623">
        <v>0</v>
      </c>
      <c r="U64" s="623">
        <v>5</v>
      </c>
      <c r="V64" s="624">
        <f t="shared" si="5"/>
        <v>0</v>
      </c>
      <c r="W64" s="625">
        <v>1</v>
      </c>
      <c r="X64" s="626">
        <f t="shared" si="10"/>
        <v>0</v>
      </c>
    </row>
    <row r="65" spans="2:24">
      <c r="B65" s="621">
        <f t="shared" si="11"/>
        <v>2052</v>
      </c>
      <c r="C65" s="627"/>
      <c r="D65" s="614">
        <v>1</v>
      </c>
      <c r="E65" s="615">
        <f t="shared" si="13"/>
        <v>0.435</v>
      </c>
      <c r="F65" s="615">
        <f t="shared" si="13"/>
        <v>0.129</v>
      </c>
      <c r="G65" s="615">
        <f t="shared" si="12"/>
        <v>0</v>
      </c>
      <c r="H65" s="615">
        <f t="shared" si="13"/>
        <v>0</v>
      </c>
      <c r="I65" s="615">
        <f t="shared" si="12"/>
        <v>9.9000000000000005E-2</v>
      </c>
      <c r="J65" s="615">
        <f t="shared" si="13"/>
        <v>2.7E-2</v>
      </c>
      <c r="K65" s="615">
        <f t="shared" si="13"/>
        <v>8.9999999999999993E-3</v>
      </c>
      <c r="L65" s="615">
        <f t="shared" si="13"/>
        <v>7.1999999999999995E-2</v>
      </c>
      <c r="M65" s="615">
        <f t="shared" si="13"/>
        <v>3.3000000000000002E-2</v>
      </c>
      <c r="N65" s="615">
        <f t="shared" si="13"/>
        <v>0.04</v>
      </c>
      <c r="O65" s="615">
        <f t="shared" si="13"/>
        <v>0.156</v>
      </c>
      <c r="P65" s="622">
        <f t="shared" si="9"/>
        <v>1</v>
      </c>
      <c r="S65" s="621">
        <f t="shared" si="4"/>
        <v>2052</v>
      </c>
      <c r="T65" s="623">
        <v>0</v>
      </c>
      <c r="U65" s="623">
        <v>5</v>
      </c>
      <c r="V65" s="624">
        <f t="shared" si="5"/>
        <v>0</v>
      </c>
      <c r="W65" s="625">
        <v>1</v>
      </c>
      <c r="X65" s="626">
        <f t="shared" si="10"/>
        <v>0</v>
      </c>
    </row>
    <row r="66" spans="2:24">
      <c r="B66" s="621">
        <f t="shared" si="11"/>
        <v>2053</v>
      </c>
      <c r="C66" s="627"/>
      <c r="D66" s="614">
        <v>1</v>
      </c>
      <c r="E66" s="615">
        <f t="shared" si="13"/>
        <v>0.435</v>
      </c>
      <c r="F66" s="615">
        <f t="shared" si="13"/>
        <v>0.129</v>
      </c>
      <c r="G66" s="615">
        <f t="shared" si="12"/>
        <v>0</v>
      </c>
      <c r="H66" s="615">
        <f t="shared" si="13"/>
        <v>0</v>
      </c>
      <c r="I66" s="615">
        <f t="shared" si="12"/>
        <v>9.9000000000000005E-2</v>
      </c>
      <c r="J66" s="615">
        <f t="shared" si="13"/>
        <v>2.7E-2</v>
      </c>
      <c r="K66" s="615">
        <f t="shared" si="13"/>
        <v>8.9999999999999993E-3</v>
      </c>
      <c r="L66" s="615">
        <f t="shared" si="13"/>
        <v>7.1999999999999995E-2</v>
      </c>
      <c r="M66" s="615">
        <f t="shared" si="13"/>
        <v>3.3000000000000002E-2</v>
      </c>
      <c r="N66" s="615">
        <f t="shared" si="13"/>
        <v>0.04</v>
      </c>
      <c r="O66" s="615">
        <f t="shared" si="13"/>
        <v>0.156</v>
      </c>
      <c r="P66" s="622">
        <f t="shared" si="9"/>
        <v>1</v>
      </c>
      <c r="S66" s="621">
        <f t="shared" si="4"/>
        <v>2053</v>
      </c>
      <c r="T66" s="623">
        <v>0</v>
      </c>
      <c r="U66" s="623">
        <v>5</v>
      </c>
      <c r="V66" s="624">
        <f t="shared" si="5"/>
        <v>0</v>
      </c>
      <c r="W66" s="625">
        <v>1</v>
      </c>
      <c r="X66" s="626">
        <f t="shared" si="10"/>
        <v>0</v>
      </c>
    </row>
    <row r="67" spans="2:24">
      <c r="B67" s="621">
        <f t="shared" si="11"/>
        <v>2054</v>
      </c>
      <c r="C67" s="627"/>
      <c r="D67" s="614">
        <v>1</v>
      </c>
      <c r="E67" s="615">
        <f t="shared" si="13"/>
        <v>0.435</v>
      </c>
      <c r="F67" s="615">
        <f t="shared" si="13"/>
        <v>0.129</v>
      </c>
      <c r="G67" s="615">
        <f t="shared" si="12"/>
        <v>0</v>
      </c>
      <c r="H67" s="615">
        <f t="shared" si="13"/>
        <v>0</v>
      </c>
      <c r="I67" s="615">
        <f t="shared" si="12"/>
        <v>9.9000000000000005E-2</v>
      </c>
      <c r="J67" s="615">
        <f t="shared" si="13"/>
        <v>2.7E-2</v>
      </c>
      <c r="K67" s="615">
        <f t="shared" si="13"/>
        <v>8.9999999999999993E-3</v>
      </c>
      <c r="L67" s="615">
        <f t="shared" si="13"/>
        <v>7.1999999999999995E-2</v>
      </c>
      <c r="M67" s="615">
        <f t="shared" si="13"/>
        <v>3.3000000000000002E-2</v>
      </c>
      <c r="N67" s="615">
        <f t="shared" si="13"/>
        <v>0.04</v>
      </c>
      <c r="O67" s="615">
        <f t="shared" si="13"/>
        <v>0.156</v>
      </c>
      <c r="P67" s="622">
        <f t="shared" si="9"/>
        <v>1</v>
      </c>
      <c r="S67" s="621">
        <f t="shared" si="4"/>
        <v>2054</v>
      </c>
      <c r="T67" s="623">
        <v>0</v>
      </c>
      <c r="U67" s="623">
        <v>5</v>
      </c>
      <c r="V67" s="624">
        <f t="shared" si="5"/>
        <v>0</v>
      </c>
      <c r="W67" s="625">
        <v>1</v>
      </c>
      <c r="X67" s="626">
        <f t="shared" si="10"/>
        <v>0</v>
      </c>
    </row>
    <row r="68" spans="2:24">
      <c r="B68" s="621">
        <f t="shared" si="11"/>
        <v>2055</v>
      </c>
      <c r="C68" s="627"/>
      <c r="D68" s="614">
        <v>1</v>
      </c>
      <c r="E68" s="615">
        <f t="shared" si="13"/>
        <v>0.435</v>
      </c>
      <c r="F68" s="615">
        <f t="shared" si="13"/>
        <v>0.129</v>
      </c>
      <c r="G68" s="615">
        <f t="shared" si="12"/>
        <v>0</v>
      </c>
      <c r="H68" s="615">
        <f t="shared" si="13"/>
        <v>0</v>
      </c>
      <c r="I68" s="615">
        <f t="shared" si="12"/>
        <v>9.9000000000000005E-2</v>
      </c>
      <c r="J68" s="615">
        <f t="shared" si="13"/>
        <v>2.7E-2</v>
      </c>
      <c r="K68" s="615">
        <f t="shared" si="13"/>
        <v>8.9999999999999993E-3</v>
      </c>
      <c r="L68" s="615">
        <f t="shared" si="13"/>
        <v>7.1999999999999995E-2</v>
      </c>
      <c r="M68" s="615">
        <f t="shared" si="13"/>
        <v>3.3000000000000002E-2</v>
      </c>
      <c r="N68" s="615">
        <f t="shared" si="13"/>
        <v>0.04</v>
      </c>
      <c r="O68" s="615">
        <f t="shared" si="13"/>
        <v>0.156</v>
      </c>
      <c r="P68" s="622">
        <f t="shared" si="9"/>
        <v>1</v>
      </c>
      <c r="S68" s="621">
        <f t="shared" si="4"/>
        <v>2055</v>
      </c>
      <c r="T68" s="623">
        <v>0</v>
      </c>
      <c r="U68" s="623">
        <v>5</v>
      </c>
      <c r="V68" s="624">
        <f t="shared" si="5"/>
        <v>0</v>
      </c>
      <c r="W68" s="625">
        <v>1</v>
      </c>
      <c r="X68" s="626">
        <f t="shared" si="10"/>
        <v>0</v>
      </c>
    </row>
    <row r="69" spans="2:24">
      <c r="B69" s="621">
        <f t="shared" si="11"/>
        <v>2056</v>
      </c>
      <c r="C69" s="627"/>
      <c r="D69" s="614">
        <v>1</v>
      </c>
      <c r="E69" s="615">
        <f t="shared" si="13"/>
        <v>0.435</v>
      </c>
      <c r="F69" s="615">
        <f t="shared" si="13"/>
        <v>0.129</v>
      </c>
      <c r="G69" s="615">
        <f t="shared" si="13"/>
        <v>0</v>
      </c>
      <c r="H69" s="615">
        <f t="shared" si="13"/>
        <v>0</v>
      </c>
      <c r="I69" s="615">
        <f t="shared" si="13"/>
        <v>9.9000000000000005E-2</v>
      </c>
      <c r="J69" s="615">
        <f t="shared" si="13"/>
        <v>2.7E-2</v>
      </c>
      <c r="K69" s="615">
        <f t="shared" si="13"/>
        <v>8.9999999999999993E-3</v>
      </c>
      <c r="L69" s="615">
        <f t="shared" si="13"/>
        <v>7.1999999999999995E-2</v>
      </c>
      <c r="M69" s="615">
        <f t="shared" si="13"/>
        <v>3.3000000000000002E-2</v>
      </c>
      <c r="N69" s="615">
        <f t="shared" si="13"/>
        <v>0.04</v>
      </c>
      <c r="O69" s="615">
        <f t="shared" si="13"/>
        <v>0.156</v>
      </c>
      <c r="P69" s="622">
        <f t="shared" si="9"/>
        <v>1</v>
      </c>
      <c r="S69" s="621">
        <f t="shared" si="4"/>
        <v>2056</v>
      </c>
      <c r="T69" s="623">
        <v>0</v>
      </c>
      <c r="U69" s="623">
        <v>5</v>
      </c>
      <c r="V69" s="624">
        <f t="shared" si="5"/>
        <v>0</v>
      </c>
      <c r="W69" s="625">
        <v>1</v>
      </c>
      <c r="X69" s="626">
        <f t="shared" si="10"/>
        <v>0</v>
      </c>
    </row>
    <row r="70" spans="2:24">
      <c r="B70" s="621">
        <f t="shared" si="11"/>
        <v>2057</v>
      </c>
      <c r="C70" s="627"/>
      <c r="D70" s="614">
        <v>1</v>
      </c>
      <c r="E70" s="615">
        <f t="shared" si="13"/>
        <v>0.435</v>
      </c>
      <c r="F70" s="615">
        <f t="shared" si="13"/>
        <v>0.129</v>
      </c>
      <c r="G70" s="615">
        <f t="shared" si="13"/>
        <v>0</v>
      </c>
      <c r="H70" s="615">
        <f t="shared" si="13"/>
        <v>0</v>
      </c>
      <c r="I70" s="615">
        <f t="shared" si="13"/>
        <v>9.9000000000000005E-2</v>
      </c>
      <c r="J70" s="615">
        <f t="shared" si="13"/>
        <v>2.7E-2</v>
      </c>
      <c r="K70" s="615">
        <f t="shared" si="13"/>
        <v>8.9999999999999993E-3</v>
      </c>
      <c r="L70" s="615">
        <f t="shared" si="13"/>
        <v>7.1999999999999995E-2</v>
      </c>
      <c r="M70" s="615">
        <f t="shared" si="13"/>
        <v>3.3000000000000002E-2</v>
      </c>
      <c r="N70" s="615">
        <f t="shared" si="13"/>
        <v>0.04</v>
      </c>
      <c r="O70" s="615">
        <f t="shared" si="13"/>
        <v>0.156</v>
      </c>
      <c r="P70" s="622">
        <f t="shared" si="9"/>
        <v>1</v>
      </c>
      <c r="S70" s="621">
        <f t="shared" si="4"/>
        <v>2057</v>
      </c>
      <c r="T70" s="623">
        <v>0</v>
      </c>
      <c r="U70" s="623">
        <v>5</v>
      </c>
      <c r="V70" s="624">
        <f t="shared" si="5"/>
        <v>0</v>
      </c>
      <c r="W70" s="625">
        <v>1</v>
      </c>
      <c r="X70" s="626">
        <f t="shared" si="10"/>
        <v>0</v>
      </c>
    </row>
    <row r="71" spans="2:24">
      <c r="B71" s="621">
        <f t="shared" si="11"/>
        <v>2058</v>
      </c>
      <c r="C71" s="627"/>
      <c r="D71" s="614">
        <v>1</v>
      </c>
      <c r="E71" s="615">
        <f t="shared" si="13"/>
        <v>0.435</v>
      </c>
      <c r="F71" s="615">
        <f t="shared" si="13"/>
        <v>0.129</v>
      </c>
      <c r="G71" s="615">
        <f t="shared" si="13"/>
        <v>0</v>
      </c>
      <c r="H71" s="615">
        <f t="shared" si="13"/>
        <v>0</v>
      </c>
      <c r="I71" s="615">
        <f t="shared" si="13"/>
        <v>9.9000000000000005E-2</v>
      </c>
      <c r="J71" s="615">
        <f t="shared" si="13"/>
        <v>2.7E-2</v>
      </c>
      <c r="K71" s="615">
        <f t="shared" si="13"/>
        <v>8.9999999999999993E-3</v>
      </c>
      <c r="L71" s="615">
        <f t="shared" si="13"/>
        <v>7.1999999999999995E-2</v>
      </c>
      <c r="M71" s="615">
        <f t="shared" si="13"/>
        <v>3.3000000000000002E-2</v>
      </c>
      <c r="N71" s="615">
        <f t="shared" si="13"/>
        <v>0.04</v>
      </c>
      <c r="O71" s="615">
        <f t="shared" si="13"/>
        <v>0.156</v>
      </c>
      <c r="P71" s="622">
        <f t="shared" si="9"/>
        <v>1</v>
      </c>
      <c r="S71" s="621">
        <f t="shared" si="4"/>
        <v>2058</v>
      </c>
      <c r="T71" s="623">
        <v>0</v>
      </c>
      <c r="U71" s="623">
        <v>5</v>
      </c>
      <c r="V71" s="624">
        <f t="shared" si="5"/>
        <v>0</v>
      </c>
      <c r="W71" s="625">
        <v>1</v>
      </c>
      <c r="X71" s="626">
        <f t="shared" si="10"/>
        <v>0</v>
      </c>
    </row>
    <row r="72" spans="2:24">
      <c r="B72" s="621">
        <f t="shared" si="11"/>
        <v>2059</v>
      </c>
      <c r="C72" s="627"/>
      <c r="D72" s="614">
        <v>1</v>
      </c>
      <c r="E72" s="615">
        <f t="shared" si="13"/>
        <v>0.435</v>
      </c>
      <c r="F72" s="615">
        <f t="shared" si="13"/>
        <v>0.129</v>
      </c>
      <c r="G72" s="615">
        <f t="shared" si="13"/>
        <v>0</v>
      </c>
      <c r="H72" s="615">
        <f t="shared" si="13"/>
        <v>0</v>
      </c>
      <c r="I72" s="615">
        <f t="shared" si="13"/>
        <v>9.9000000000000005E-2</v>
      </c>
      <c r="J72" s="615">
        <f t="shared" si="13"/>
        <v>2.7E-2</v>
      </c>
      <c r="K72" s="615">
        <f t="shared" si="13"/>
        <v>8.9999999999999993E-3</v>
      </c>
      <c r="L72" s="615">
        <f t="shared" si="13"/>
        <v>7.1999999999999995E-2</v>
      </c>
      <c r="M72" s="615">
        <f t="shared" si="13"/>
        <v>3.3000000000000002E-2</v>
      </c>
      <c r="N72" s="615">
        <f t="shared" si="13"/>
        <v>0.04</v>
      </c>
      <c r="O72" s="615">
        <f t="shared" si="13"/>
        <v>0.156</v>
      </c>
      <c r="P72" s="622">
        <f t="shared" si="9"/>
        <v>1</v>
      </c>
      <c r="S72" s="621">
        <f t="shared" si="4"/>
        <v>2059</v>
      </c>
      <c r="T72" s="623">
        <v>0</v>
      </c>
      <c r="U72" s="623">
        <v>5</v>
      </c>
      <c r="V72" s="624">
        <f t="shared" si="5"/>
        <v>0</v>
      </c>
      <c r="W72" s="625">
        <v>1</v>
      </c>
      <c r="X72" s="626">
        <f t="shared" si="10"/>
        <v>0</v>
      </c>
    </row>
    <row r="73" spans="2:24">
      <c r="B73" s="621">
        <f t="shared" si="11"/>
        <v>2060</v>
      </c>
      <c r="C73" s="627"/>
      <c r="D73" s="614">
        <v>1</v>
      </c>
      <c r="E73" s="615">
        <f t="shared" ref="E73:O88" si="14">E$8</f>
        <v>0.435</v>
      </c>
      <c r="F73" s="615">
        <f t="shared" si="14"/>
        <v>0.129</v>
      </c>
      <c r="G73" s="615">
        <f t="shared" si="13"/>
        <v>0</v>
      </c>
      <c r="H73" s="615">
        <f t="shared" si="14"/>
        <v>0</v>
      </c>
      <c r="I73" s="615">
        <f t="shared" si="13"/>
        <v>9.9000000000000005E-2</v>
      </c>
      <c r="J73" s="615">
        <f t="shared" si="14"/>
        <v>2.7E-2</v>
      </c>
      <c r="K73" s="615">
        <f t="shared" si="14"/>
        <v>8.9999999999999993E-3</v>
      </c>
      <c r="L73" s="615">
        <f t="shared" si="14"/>
        <v>7.1999999999999995E-2</v>
      </c>
      <c r="M73" s="615">
        <f t="shared" si="14"/>
        <v>3.3000000000000002E-2</v>
      </c>
      <c r="N73" s="615">
        <f t="shared" si="14"/>
        <v>0.04</v>
      </c>
      <c r="O73" s="615">
        <f t="shared" si="14"/>
        <v>0.156</v>
      </c>
      <c r="P73" s="622">
        <f t="shared" si="9"/>
        <v>1</v>
      </c>
      <c r="S73" s="621">
        <f t="shared" si="4"/>
        <v>2060</v>
      </c>
      <c r="T73" s="623">
        <v>0</v>
      </c>
      <c r="U73" s="623">
        <v>5</v>
      </c>
      <c r="V73" s="624">
        <f t="shared" si="5"/>
        <v>0</v>
      </c>
      <c r="W73" s="625">
        <v>1</v>
      </c>
      <c r="X73" s="626">
        <f t="shared" si="10"/>
        <v>0</v>
      </c>
    </row>
    <row r="74" spans="2:24">
      <c r="B74" s="621">
        <f t="shared" si="11"/>
        <v>2061</v>
      </c>
      <c r="C74" s="627"/>
      <c r="D74" s="614">
        <v>1</v>
      </c>
      <c r="E74" s="615">
        <f t="shared" si="14"/>
        <v>0.435</v>
      </c>
      <c r="F74" s="615">
        <f t="shared" si="14"/>
        <v>0.129</v>
      </c>
      <c r="G74" s="615">
        <f t="shared" si="13"/>
        <v>0</v>
      </c>
      <c r="H74" s="615">
        <f t="shared" si="14"/>
        <v>0</v>
      </c>
      <c r="I74" s="615">
        <f t="shared" si="13"/>
        <v>9.9000000000000005E-2</v>
      </c>
      <c r="J74" s="615">
        <f t="shared" si="14"/>
        <v>2.7E-2</v>
      </c>
      <c r="K74" s="615">
        <f t="shared" si="14"/>
        <v>8.9999999999999993E-3</v>
      </c>
      <c r="L74" s="615">
        <f t="shared" si="14"/>
        <v>7.1999999999999995E-2</v>
      </c>
      <c r="M74" s="615">
        <f t="shared" si="14"/>
        <v>3.3000000000000002E-2</v>
      </c>
      <c r="N74" s="615">
        <f t="shared" si="14"/>
        <v>0.04</v>
      </c>
      <c r="O74" s="615">
        <f t="shared" si="14"/>
        <v>0.156</v>
      </c>
      <c r="P74" s="622">
        <f t="shared" si="9"/>
        <v>1</v>
      </c>
      <c r="S74" s="621">
        <f t="shared" si="4"/>
        <v>2061</v>
      </c>
      <c r="T74" s="623">
        <v>0</v>
      </c>
      <c r="U74" s="623">
        <v>5</v>
      </c>
      <c r="V74" s="624">
        <f t="shared" si="5"/>
        <v>0</v>
      </c>
      <c r="W74" s="625">
        <v>1</v>
      </c>
      <c r="X74" s="626">
        <f t="shared" si="10"/>
        <v>0</v>
      </c>
    </row>
    <row r="75" spans="2:24">
      <c r="B75" s="621">
        <f t="shared" si="11"/>
        <v>2062</v>
      </c>
      <c r="C75" s="627"/>
      <c r="D75" s="614">
        <v>1</v>
      </c>
      <c r="E75" s="615">
        <f t="shared" si="14"/>
        <v>0.435</v>
      </c>
      <c r="F75" s="615">
        <f t="shared" si="14"/>
        <v>0.129</v>
      </c>
      <c r="G75" s="615">
        <f t="shared" si="13"/>
        <v>0</v>
      </c>
      <c r="H75" s="615">
        <f t="shared" si="14"/>
        <v>0</v>
      </c>
      <c r="I75" s="615">
        <f t="shared" si="13"/>
        <v>9.9000000000000005E-2</v>
      </c>
      <c r="J75" s="615">
        <f t="shared" si="14"/>
        <v>2.7E-2</v>
      </c>
      <c r="K75" s="615">
        <f t="shared" si="14"/>
        <v>8.9999999999999993E-3</v>
      </c>
      <c r="L75" s="615">
        <f t="shared" si="14"/>
        <v>7.1999999999999995E-2</v>
      </c>
      <c r="M75" s="615">
        <f t="shared" si="14"/>
        <v>3.3000000000000002E-2</v>
      </c>
      <c r="N75" s="615">
        <f t="shared" si="14"/>
        <v>0.04</v>
      </c>
      <c r="O75" s="615">
        <f t="shared" si="14"/>
        <v>0.156</v>
      </c>
      <c r="P75" s="622">
        <f t="shared" si="9"/>
        <v>1</v>
      </c>
      <c r="S75" s="621">
        <f t="shared" si="4"/>
        <v>2062</v>
      </c>
      <c r="T75" s="623">
        <v>0</v>
      </c>
      <c r="U75" s="623">
        <v>5</v>
      </c>
      <c r="V75" s="624">
        <f t="shared" si="5"/>
        <v>0</v>
      </c>
      <c r="W75" s="625">
        <v>1</v>
      </c>
      <c r="X75" s="626">
        <f t="shared" si="10"/>
        <v>0</v>
      </c>
    </row>
    <row r="76" spans="2:24">
      <c r="B76" s="621">
        <f t="shared" si="11"/>
        <v>2063</v>
      </c>
      <c r="C76" s="627"/>
      <c r="D76" s="614">
        <v>1</v>
      </c>
      <c r="E76" s="615">
        <f t="shared" si="14"/>
        <v>0.435</v>
      </c>
      <c r="F76" s="615">
        <f t="shared" si="14"/>
        <v>0.129</v>
      </c>
      <c r="G76" s="615">
        <f t="shared" si="13"/>
        <v>0</v>
      </c>
      <c r="H76" s="615">
        <f t="shared" si="14"/>
        <v>0</v>
      </c>
      <c r="I76" s="615">
        <f t="shared" si="13"/>
        <v>9.9000000000000005E-2</v>
      </c>
      <c r="J76" s="615">
        <f t="shared" si="14"/>
        <v>2.7E-2</v>
      </c>
      <c r="K76" s="615">
        <f t="shared" si="14"/>
        <v>8.9999999999999993E-3</v>
      </c>
      <c r="L76" s="615">
        <f t="shared" si="14"/>
        <v>7.1999999999999995E-2</v>
      </c>
      <c r="M76" s="615">
        <f t="shared" si="14"/>
        <v>3.3000000000000002E-2</v>
      </c>
      <c r="N76" s="615">
        <f t="shared" si="14"/>
        <v>0.04</v>
      </c>
      <c r="O76" s="615">
        <f t="shared" si="14"/>
        <v>0.156</v>
      </c>
      <c r="P76" s="622">
        <f t="shared" si="9"/>
        <v>1</v>
      </c>
      <c r="S76" s="621">
        <f t="shared" si="4"/>
        <v>2063</v>
      </c>
      <c r="T76" s="623">
        <v>0</v>
      </c>
      <c r="U76" s="623">
        <v>5</v>
      </c>
      <c r="V76" s="624">
        <f t="shared" si="5"/>
        <v>0</v>
      </c>
      <c r="W76" s="625">
        <v>1</v>
      </c>
      <c r="X76" s="626">
        <f t="shared" si="10"/>
        <v>0</v>
      </c>
    </row>
    <row r="77" spans="2:24">
      <c r="B77" s="621">
        <f t="shared" si="11"/>
        <v>2064</v>
      </c>
      <c r="C77" s="627"/>
      <c r="D77" s="614">
        <v>1</v>
      </c>
      <c r="E77" s="615">
        <f t="shared" si="14"/>
        <v>0.435</v>
      </c>
      <c r="F77" s="615">
        <f t="shared" si="14"/>
        <v>0.129</v>
      </c>
      <c r="G77" s="615">
        <f t="shared" si="13"/>
        <v>0</v>
      </c>
      <c r="H77" s="615">
        <f t="shared" si="14"/>
        <v>0</v>
      </c>
      <c r="I77" s="615">
        <f t="shared" si="13"/>
        <v>9.9000000000000005E-2</v>
      </c>
      <c r="J77" s="615">
        <f t="shared" si="14"/>
        <v>2.7E-2</v>
      </c>
      <c r="K77" s="615">
        <f t="shared" si="14"/>
        <v>8.9999999999999993E-3</v>
      </c>
      <c r="L77" s="615">
        <f t="shared" si="14"/>
        <v>7.1999999999999995E-2</v>
      </c>
      <c r="M77" s="615">
        <f t="shared" si="14"/>
        <v>3.3000000000000002E-2</v>
      </c>
      <c r="N77" s="615">
        <f t="shared" si="14"/>
        <v>0.04</v>
      </c>
      <c r="O77" s="615">
        <f t="shared" si="14"/>
        <v>0.156</v>
      </c>
      <c r="P77" s="622">
        <f t="shared" ref="P77:P93" si="15">SUM(E77:O77)</f>
        <v>1</v>
      </c>
      <c r="S77" s="621">
        <f t="shared" si="4"/>
        <v>2064</v>
      </c>
      <c r="T77" s="623">
        <v>0</v>
      </c>
      <c r="U77" s="623">
        <v>5</v>
      </c>
      <c r="V77" s="624">
        <f t="shared" si="5"/>
        <v>0</v>
      </c>
      <c r="W77" s="625">
        <v>1</v>
      </c>
      <c r="X77" s="626">
        <f t="shared" ref="X77:X93" si="16">V77*W77</f>
        <v>0</v>
      </c>
    </row>
    <row r="78" spans="2:24">
      <c r="B78" s="621">
        <f t="shared" ref="B78:B93" si="17">B77+1</f>
        <v>2065</v>
      </c>
      <c r="C78" s="627"/>
      <c r="D78" s="614">
        <v>1</v>
      </c>
      <c r="E78" s="615">
        <f t="shared" si="14"/>
        <v>0.435</v>
      </c>
      <c r="F78" s="615">
        <f t="shared" si="14"/>
        <v>0.129</v>
      </c>
      <c r="G78" s="615">
        <f t="shared" si="13"/>
        <v>0</v>
      </c>
      <c r="H78" s="615">
        <f t="shared" si="14"/>
        <v>0</v>
      </c>
      <c r="I78" s="615">
        <f t="shared" si="13"/>
        <v>9.9000000000000005E-2</v>
      </c>
      <c r="J78" s="615">
        <f t="shared" si="14"/>
        <v>2.7E-2</v>
      </c>
      <c r="K78" s="615">
        <f t="shared" si="14"/>
        <v>8.9999999999999993E-3</v>
      </c>
      <c r="L78" s="615">
        <f t="shared" si="14"/>
        <v>7.1999999999999995E-2</v>
      </c>
      <c r="M78" s="615">
        <f t="shared" si="14"/>
        <v>3.3000000000000002E-2</v>
      </c>
      <c r="N78" s="615">
        <f t="shared" si="14"/>
        <v>0.04</v>
      </c>
      <c r="O78" s="615">
        <f t="shared" si="14"/>
        <v>0.156</v>
      </c>
      <c r="P78" s="622">
        <f t="shared" si="15"/>
        <v>1</v>
      </c>
      <c r="S78" s="621">
        <f t="shared" ref="S78:S93" si="18">S77+1</f>
        <v>2065</v>
      </c>
      <c r="T78" s="623">
        <v>0</v>
      </c>
      <c r="U78" s="623">
        <v>5</v>
      </c>
      <c r="V78" s="624">
        <f t="shared" si="5"/>
        <v>0</v>
      </c>
      <c r="W78" s="625">
        <v>1</v>
      </c>
      <c r="X78" s="626">
        <f t="shared" si="16"/>
        <v>0</v>
      </c>
    </row>
    <row r="79" spans="2:24">
      <c r="B79" s="621">
        <f t="shared" si="17"/>
        <v>2066</v>
      </c>
      <c r="C79" s="627"/>
      <c r="D79" s="614">
        <v>1</v>
      </c>
      <c r="E79" s="615">
        <f t="shared" si="14"/>
        <v>0.435</v>
      </c>
      <c r="F79" s="615">
        <f t="shared" si="14"/>
        <v>0.129</v>
      </c>
      <c r="G79" s="615">
        <f t="shared" si="14"/>
        <v>0</v>
      </c>
      <c r="H79" s="615">
        <f t="shared" si="14"/>
        <v>0</v>
      </c>
      <c r="I79" s="615">
        <f t="shared" si="14"/>
        <v>9.9000000000000005E-2</v>
      </c>
      <c r="J79" s="615">
        <f t="shared" si="14"/>
        <v>2.7E-2</v>
      </c>
      <c r="K79" s="615">
        <f t="shared" si="14"/>
        <v>8.9999999999999993E-3</v>
      </c>
      <c r="L79" s="615">
        <f t="shared" si="14"/>
        <v>7.1999999999999995E-2</v>
      </c>
      <c r="M79" s="615">
        <f t="shared" si="14"/>
        <v>3.3000000000000002E-2</v>
      </c>
      <c r="N79" s="615">
        <f t="shared" si="14"/>
        <v>0.04</v>
      </c>
      <c r="O79" s="615">
        <f t="shared" si="14"/>
        <v>0.156</v>
      </c>
      <c r="P79" s="622">
        <f t="shared" si="15"/>
        <v>1</v>
      </c>
      <c r="S79" s="621">
        <f t="shared" si="18"/>
        <v>2066</v>
      </c>
      <c r="T79" s="623">
        <v>0</v>
      </c>
      <c r="U79" s="623">
        <v>5</v>
      </c>
      <c r="V79" s="624">
        <f t="shared" ref="V79:V93" si="19">T79*U79</f>
        <v>0</v>
      </c>
      <c r="W79" s="625">
        <v>1</v>
      </c>
      <c r="X79" s="626">
        <f t="shared" si="16"/>
        <v>0</v>
      </c>
    </row>
    <row r="80" spans="2:24">
      <c r="B80" s="621">
        <f t="shared" si="17"/>
        <v>2067</v>
      </c>
      <c r="C80" s="627"/>
      <c r="D80" s="614">
        <v>1</v>
      </c>
      <c r="E80" s="615">
        <f t="shared" si="14"/>
        <v>0.435</v>
      </c>
      <c r="F80" s="615">
        <f t="shared" si="14"/>
        <v>0.129</v>
      </c>
      <c r="G80" s="615">
        <f t="shared" si="14"/>
        <v>0</v>
      </c>
      <c r="H80" s="615">
        <f t="shared" si="14"/>
        <v>0</v>
      </c>
      <c r="I80" s="615">
        <f t="shared" si="14"/>
        <v>9.9000000000000005E-2</v>
      </c>
      <c r="J80" s="615">
        <f t="shared" si="14"/>
        <v>2.7E-2</v>
      </c>
      <c r="K80" s="615">
        <f t="shared" si="14"/>
        <v>8.9999999999999993E-3</v>
      </c>
      <c r="L80" s="615">
        <f t="shared" si="14"/>
        <v>7.1999999999999995E-2</v>
      </c>
      <c r="M80" s="615">
        <f t="shared" si="14"/>
        <v>3.3000000000000002E-2</v>
      </c>
      <c r="N80" s="615">
        <f t="shared" si="14"/>
        <v>0.04</v>
      </c>
      <c r="O80" s="615">
        <f t="shared" si="14"/>
        <v>0.156</v>
      </c>
      <c r="P80" s="622">
        <f t="shared" si="15"/>
        <v>1</v>
      </c>
      <c r="S80" s="621">
        <f t="shared" si="18"/>
        <v>2067</v>
      </c>
      <c r="T80" s="623">
        <v>0</v>
      </c>
      <c r="U80" s="623">
        <v>5</v>
      </c>
      <c r="V80" s="624">
        <f t="shared" si="19"/>
        <v>0</v>
      </c>
      <c r="W80" s="625">
        <v>1</v>
      </c>
      <c r="X80" s="626">
        <f t="shared" si="16"/>
        <v>0</v>
      </c>
    </row>
    <row r="81" spans="2:24">
      <c r="B81" s="621">
        <f t="shared" si="17"/>
        <v>2068</v>
      </c>
      <c r="C81" s="627"/>
      <c r="D81" s="614">
        <v>1</v>
      </c>
      <c r="E81" s="615">
        <f t="shared" si="14"/>
        <v>0.435</v>
      </c>
      <c r="F81" s="615">
        <f t="shared" si="14"/>
        <v>0.129</v>
      </c>
      <c r="G81" s="615">
        <f t="shared" si="14"/>
        <v>0</v>
      </c>
      <c r="H81" s="615">
        <f t="shared" si="14"/>
        <v>0</v>
      </c>
      <c r="I81" s="615">
        <f t="shared" si="14"/>
        <v>9.9000000000000005E-2</v>
      </c>
      <c r="J81" s="615">
        <f t="shared" si="14"/>
        <v>2.7E-2</v>
      </c>
      <c r="K81" s="615">
        <f t="shared" si="14"/>
        <v>8.9999999999999993E-3</v>
      </c>
      <c r="L81" s="615">
        <f t="shared" si="14"/>
        <v>7.1999999999999995E-2</v>
      </c>
      <c r="M81" s="615">
        <f t="shared" si="14"/>
        <v>3.3000000000000002E-2</v>
      </c>
      <c r="N81" s="615">
        <f t="shared" si="14"/>
        <v>0.04</v>
      </c>
      <c r="O81" s="615">
        <f t="shared" si="14"/>
        <v>0.156</v>
      </c>
      <c r="P81" s="622">
        <f t="shared" si="15"/>
        <v>1</v>
      </c>
      <c r="S81" s="621">
        <f t="shared" si="18"/>
        <v>2068</v>
      </c>
      <c r="T81" s="623">
        <v>0</v>
      </c>
      <c r="U81" s="623">
        <v>5</v>
      </c>
      <c r="V81" s="624">
        <f t="shared" si="19"/>
        <v>0</v>
      </c>
      <c r="W81" s="625">
        <v>1</v>
      </c>
      <c r="X81" s="626">
        <f t="shared" si="16"/>
        <v>0</v>
      </c>
    </row>
    <row r="82" spans="2:24">
      <c r="B82" s="621">
        <f t="shared" si="17"/>
        <v>2069</v>
      </c>
      <c r="C82" s="627"/>
      <c r="D82" s="614">
        <v>1</v>
      </c>
      <c r="E82" s="615">
        <f t="shared" si="14"/>
        <v>0.435</v>
      </c>
      <c r="F82" s="615">
        <f t="shared" si="14"/>
        <v>0.129</v>
      </c>
      <c r="G82" s="615">
        <f t="shared" si="14"/>
        <v>0</v>
      </c>
      <c r="H82" s="615">
        <f t="shared" si="14"/>
        <v>0</v>
      </c>
      <c r="I82" s="615">
        <f t="shared" si="14"/>
        <v>9.9000000000000005E-2</v>
      </c>
      <c r="J82" s="615">
        <f t="shared" si="14"/>
        <v>2.7E-2</v>
      </c>
      <c r="K82" s="615">
        <f t="shared" si="14"/>
        <v>8.9999999999999993E-3</v>
      </c>
      <c r="L82" s="615">
        <f t="shared" si="14"/>
        <v>7.1999999999999995E-2</v>
      </c>
      <c r="M82" s="615">
        <f t="shared" si="14"/>
        <v>3.3000000000000002E-2</v>
      </c>
      <c r="N82" s="615">
        <f t="shared" si="14"/>
        <v>0.04</v>
      </c>
      <c r="O82" s="615">
        <f t="shared" si="14"/>
        <v>0.156</v>
      </c>
      <c r="P82" s="622">
        <f t="shared" si="15"/>
        <v>1</v>
      </c>
      <c r="S82" s="621">
        <f t="shared" si="18"/>
        <v>2069</v>
      </c>
      <c r="T82" s="623">
        <v>0</v>
      </c>
      <c r="U82" s="623">
        <v>5</v>
      </c>
      <c r="V82" s="624">
        <f t="shared" si="19"/>
        <v>0</v>
      </c>
      <c r="W82" s="625">
        <v>1</v>
      </c>
      <c r="X82" s="626">
        <f t="shared" si="16"/>
        <v>0</v>
      </c>
    </row>
    <row r="83" spans="2:24">
      <c r="B83" s="621">
        <f t="shared" si="17"/>
        <v>2070</v>
      </c>
      <c r="C83" s="627"/>
      <c r="D83" s="614">
        <v>1</v>
      </c>
      <c r="E83" s="615">
        <f t="shared" ref="E83:O93" si="20">E$8</f>
        <v>0.435</v>
      </c>
      <c r="F83" s="615">
        <f t="shared" si="20"/>
        <v>0.129</v>
      </c>
      <c r="G83" s="615">
        <f t="shared" si="14"/>
        <v>0</v>
      </c>
      <c r="H83" s="615">
        <f t="shared" si="20"/>
        <v>0</v>
      </c>
      <c r="I83" s="615">
        <f t="shared" si="14"/>
        <v>9.9000000000000005E-2</v>
      </c>
      <c r="J83" s="615">
        <f t="shared" si="20"/>
        <v>2.7E-2</v>
      </c>
      <c r="K83" s="615">
        <f t="shared" si="20"/>
        <v>8.9999999999999993E-3</v>
      </c>
      <c r="L83" s="615">
        <f t="shared" si="20"/>
        <v>7.1999999999999995E-2</v>
      </c>
      <c r="M83" s="615">
        <f t="shared" si="20"/>
        <v>3.3000000000000002E-2</v>
      </c>
      <c r="N83" s="615">
        <f t="shared" si="20"/>
        <v>0.04</v>
      </c>
      <c r="O83" s="615">
        <f t="shared" si="20"/>
        <v>0.156</v>
      </c>
      <c r="P83" s="622">
        <f t="shared" si="15"/>
        <v>1</v>
      </c>
      <c r="S83" s="621">
        <f t="shared" si="18"/>
        <v>2070</v>
      </c>
      <c r="T83" s="623">
        <v>0</v>
      </c>
      <c r="U83" s="623">
        <v>5</v>
      </c>
      <c r="V83" s="624">
        <f t="shared" si="19"/>
        <v>0</v>
      </c>
      <c r="W83" s="625">
        <v>1</v>
      </c>
      <c r="X83" s="626">
        <f t="shared" si="16"/>
        <v>0</v>
      </c>
    </row>
    <row r="84" spans="2:24">
      <c r="B84" s="621">
        <f t="shared" si="17"/>
        <v>2071</v>
      </c>
      <c r="C84" s="627"/>
      <c r="D84" s="614">
        <v>1</v>
      </c>
      <c r="E84" s="615">
        <f t="shared" si="20"/>
        <v>0.435</v>
      </c>
      <c r="F84" s="615">
        <f t="shared" si="20"/>
        <v>0.129</v>
      </c>
      <c r="G84" s="615">
        <f t="shared" si="14"/>
        <v>0</v>
      </c>
      <c r="H84" s="615">
        <f t="shared" si="20"/>
        <v>0</v>
      </c>
      <c r="I84" s="615">
        <f t="shared" si="14"/>
        <v>9.9000000000000005E-2</v>
      </c>
      <c r="J84" s="615">
        <f t="shared" si="20"/>
        <v>2.7E-2</v>
      </c>
      <c r="K84" s="615">
        <f t="shared" si="20"/>
        <v>8.9999999999999993E-3</v>
      </c>
      <c r="L84" s="615">
        <f t="shared" si="20"/>
        <v>7.1999999999999995E-2</v>
      </c>
      <c r="M84" s="615">
        <f t="shared" si="20"/>
        <v>3.3000000000000002E-2</v>
      </c>
      <c r="N84" s="615">
        <f t="shared" si="20"/>
        <v>0.04</v>
      </c>
      <c r="O84" s="615">
        <f t="shared" si="20"/>
        <v>0.156</v>
      </c>
      <c r="P84" s="622">
        <f t="shared" si="15"/>
        <v>1</v>
      </c>
      <c r="S84" s="621">
        <f t="shared" si="18"/>
        <v>2071</v>
      </c>
      <c r="T84" s="623">
        <v>0</v>
      </c>
      <c r="U84" s="623">
        <v>5</v>
      </c>
      <c r="V84" s="624">
        <f t="shared" si="19"/>
        <v>0</v>
      </c>
      <c r="W84" s="625">
        <v>1</v>
      </c>
      <c r="X84" s="626">
        <f t="shared" si="16"/>
        <v>0</v>
      </c>
    </row>
    <row r="85" spans="2:24">
      <c r="B85" s="621">
        <f t="shared" si="17"/>
        <v>2072</v>
      </c>
      <c r="C85" s="627"/>
      <c r="D85" s="614">
        <v>1</v>
      </c>
      <c r="E85" s="615">
        <f t="shared" si="20"/>
        <v>0.435</v>
      </c>
      <c r="F85" s="615">
        <f t="shared" si="20"/>
        <v>0.129</v>
      </c>
      <c r="G85" s="615">
        <f t="shared" si="14"/>
        <v>0</v>
      </c>
      <c r="H85" s="615">
        <f t="shared" si="20"/>
        <v>0</v>
      </c>
      <c r="I85" s="615">
        <f t="shared" si="14"/>
        <v>9.9000000000000005E-2</v>
      </c>
      <c r="J85" s="615">
        <f t="shared" si="20"/>
        <v>2.7E-2</v>
      </c>
      <c r="K85" s="615">
        <f t="shared" si="20"/>
        <v>8.9999999999999993E-3</v>
      </c>
      <c r="L85" s="615">
        <f t="shared" si="20"/>
        <v>7.1999999999999995E-2</v>
      </c>
      <c r="M85" s="615">
        <f t="shared" si="20"/>
        <v>3.3000000000000002E-2</v>
      </c>
      <c r="N85" s="615">
        <f t="shared" si="20"/>
        <v>0.04</v>
      </c>
      <c r="O85" s="615">
        <f t="shared" si="20"/>
        <v>0.156</v>
      </c>
      <c r="P85" s="622">
        <f t="shared" si="15"/>
        <v>1</v>
      </c>
      <c r="S85" s="621">
        <f t="shared" si="18"/>
        <v>2072</v>
      </c>
      <c r="T85" s="623">
        <v>0</v>
      </c>
      <c r="U85" s="623">
        <v>5</v>
      </c>
      <c r="V85" s="624">
        <f t="shared" si="19"/>
        <v>0</v>
      </c>
      <c r="W85" s="625">
        <v>1</v>
      </c>
      <c r="X85" s="626">
        <f t="shared" si="16"/>
        <v>0</v>
      </c>
    </row>
    <row r="86" spans="2:24">
      <c r="B86" s="621">
        <f t="shared" si="17"/>
        <v>2073</v>
      </c>
      <c r="C86" s="627"/>
      <c r="D86" s="614">
        <v>1</v>
      </c>
      <c r="E86" s="615">
        <f t="shared" si="20"/>
        <v>0.435</v>
      </c>
      <c r="F86" s="615">
        <f t="shared" si="20"/>
        <v>0.129</v>
      </c>
      <c r="G86" s="615">
        <f t="shared" si="14"/>
        <v>0</v>
      </c>
      <c r="H86" s="615">
        <f t="shared" si="20"/>
        <v>0</v>
      </c>
      <c r="I86" s="615">
        <f t="shared" si="14"/>
        <v>9.9000000000000005E-2</v>
      </c>
      <c r="J86" s="615">
        <f t="shared" si="20"/>
        <v>2.7E-2</v>
      </c>
      <c r="K86" s="615">
        <f t="shared" si="20"/>
        <v>8.9999999999999993E-3</v>
      </c>
      <c r="L86" s="615">
        <f t="shared" si="20"/>
        <v>7.1999999999999995E-2</v>
      </c>
      <c r="M86" s="615">
        <f t="shared" si="20"/>
        <v>3.3000000000000002E-2</v>
      </c>
      <c r="N86" s="615">
        <f t="shared" si="20"/>
        <v>0.04</v>
      </c>
      <c r="O86" s="615">
        <f t="shared" si="20"/>
        <v>0.156</v>
      </c>
      <c r="P86" s="622">
        <f t="shared" si="15"/>
        <v>1</v>
      </c>
      <c r="S86" s="621">
        <f t="shared" si="18"/>
        <v>2073</v>
      </c>
      <c r="T86" s="623">
        <v>0</v>
      </c>
      <c r="U86" s="623">
        <v>5</v>
      </c>
      <c r="V86" s="624">
        <f t="shared" si="19"/>
        <v>0</v>
      </c>
      <c r="W86" s="625">
        <v>1</v>
      </c>
      <c r="X86" s="626">
        <f t="shared" si="16"/>
        <v>0</v>
      </c>
    </row>
    <row r="87" spans="2:24">
      <c r="B87" s="621">
        <f t="shared" si="17"/>
        <v>2074</v>
      </c>
      <c r="C87" s="627"/>
      <c r="D87" s="614">
        <v>1</v>
      </c>
      <c r="E87" s="615">
        <f t="shared" si="20"/>
        <v>0.435</v>
      </c>
      <c r="F87" s="615">
        <f t="shared" si="20"/>
        <v>0.129</v>
      </c>
      <c r="G87" s="615">
        <f t="shared" si="14"/>
        <v>0</v>
      </c>
      <c r="H87" s="615">
        <f t="shared" si="20"/>
        <v>0</v>
      </c>
      <c r="I87" s="615">
        <f t="shared" si="14"/>
        <v>9.9000000000000005E-2</v>
      </c>
      <c r="J87" s="615">
        <f t="shared" si="20"/>
        <v>2.7E-2</v>
      </c>
      <c r="K87" s="615">
        <f t="shared" si="20"/>
        <v>8.9999999999999993E-3</v>
      </c>
      <c r="L87" s="615">
        <f t="shared" si="20"/>
        <v>7.1999999999999995E-2</v>
      </c>
      <c r="M87" s="615">
        <f t="shared" si="20"/>
        <v>3.3000000000000002E-2</v>
      </c>
      <c r="N87" s="615">
        <f t="shared" si="20"/>
        <v>0.04</v>
      </c>
      <c r="O87" s="615">
        <f t="shared" si="20"/>
        <v>0.156</v>
      </c>
      <c r="P87" s="622">
        <f t="shared" si="15"/>
        <v>1</v>
      </c>
      <c r="S87" s="621">
        <f t="shared" si="18"/>
        <v>2074</v>
      </c>
      <c r="T87" s="623">
        <v>0</v>
      </c>
      <c r="U87" s="623">
        <v>5</v>
      </c>
      <c r="V87" s="624">
        <f t="shared" si="19"/>
        <v>0</v>
      </c>
      <c r="W87" s="625">
        <v>1</v>
      </c>
      <c r="X87" s="626">
        <f t="shared" si="16"/>
        <v>0</v>
      </c>
    </row>
    <row r="88" spans="2:24">
      <c r="B88" s="621">
        <f t="shared" si="17"/>
        <v>2075</v>
      </c>
      <c r="C88" s="627"/>
      <c r="D88" s="614">
        <v>1</v>
      </c>
      <c r="E88" s="615">
        <f t="shared" si="20"/>
        <v>0.435</v>
      </c>
      <c r="F88" s="615">
        <f t="shared" si="20"/>
        <v>0.129</v>
      </c>
      <c r="G88" s="615">
        <f t="shared" si="14"/>
        <v>0</v>
      </c>
      <c r="H88" s="615">
        <f t="shared" si="20"/>
        <v>0</v>
      </c>
      <c r="I88" s="615">
        <f t="shared" si="14"/>
        <v>9.9000000000000005E-2</v>
      </c>
      <c r="J88" s="615">
        <f t="shared" si="20"/>
        <v>2.7E-2</v>
      </c>
      <c r="K88" s="615">
        <f t="shared" si="20"/>
        <v>8.9999999999999993E-3</v>
      </c>
      <c r="L88" s="615">
        <f t="shared" si="20"/>
        <v>7.1999999999999995E-2</v>
      </c>
      <c r="M88" s="615">
        <f t="shared" si="20"/>
        <v>3.3000000000000002E-2</v>
      </c>
      <c r="N88" s="615">
        <f t="shared" si="20"/>
        <v>0.04</v>
      </c>
      <c r="O88" s="615">
        <f t="shared" si="20"/>
        <v>0.156</v>
      </c>
      <c r="P88" s="622">
        <f t="shared" si="15"/>
        <v>1</v>
      </c>
      <c r="S88" s="621">
        <f t="shared" si="18"/>
        <v>2075</v>
      </c>
      <c r="T88" s="623">
        <v>0</v>
      </c>
      <c r="U88" s="623">
        <v>5</v>
      </c>
      <c r="V88" s="624">
        <f t="shared" si="19"/>
        <v>0</v>
      </c>
      <c r="W88" s="625">
        <v>1</v>
      </c>
      <c r="X88" s="626">
        <f t="shared" si="16"/>
        <v>0</v>
      </c>
    </row>
    <row r="89" spans="2:24">
      <c r="B89" s="621">
        <f t="shared" si="17"/>
        <v>2076</v>
      </c>
      <c r="C89" s="627"/>
      <c r="D89" s="614">
        <v>1</v>
      </c>
      <c r="E89" s="615">
        <f t="shared" si="20"/>
        <v>0.435</v>
      </c>
      <c r="F89" s="615">
        <f t="shared" si="20"/>
        <v>0.129</v>
      </c>
      <c r="G89" s="615">
        <f t="shared" si="20"/>
        <v>0</v>
      </c>
      <c r="H89" s="615">
        <f t="shared" si="20"/>
        <v>0</v>
      </c>
      <c r="I89" s="615">
        <f t="shared" si="20"/>
        <v>9.9000000000000005E-2</v>
      </c>
      <c r="J89" s="615">
        <f t="shared" si="20"/>
        <v>2.7E-2</v>
      </c>
      <c r="K89" s="615">
        <f t="shared" si="20"/>
        <v>8.9999999999999993E-3</v>
      </c>
      <c r="L89" s="615">
        <f t="shared" si="20"/>
        <v>7.1999999999999995E-2</v>
      </c>
      <c r="M89" s="615">
        <f t="shared" si="20"/>
        <v>3.3000000000000002E-2</v>
      </c>
      <c r="N89" s="615">
        <f t="shared" si="20"/>
        <v>0.04</v>
      </c>
      <c r="O89" s="615">
        <f t="shared" si="20"/>
        <v>0.156</v>
      </c>
      <c r="P89" s="622">
        <f t="shared" si="15"/>
        <v>1</v>
      </c>
      <c r="S89" s="621">
        <f t="shared" si="18"/>
        <v>2076</v>
      </c>
      <c r="T89" s="623">
        <v>0</v>
      </c>
      <c r="U89" s="623">
        <v>5</v>
      </c>
      <c r="V89" s="624">
        <f t="shared" si="19"/>
        <v>0</v>
      </c>
      <c r="W89" s="625">
        <v>1</v>
      </c>
      <c r="X89" s="626">
        <f t="shared" si="16"/>
        <v>0</v>
      </c>
    </row>
    <row r="90" spans="2:24">
      <c r="B90" s="621">
        <f t="shared" si="17"/>
        <v>2077</v>
      </c>
      <c r="C90" s="627"/>
      <c r="D90" s="614">
        <v>1</v>
      </c>
      <c r="E90" s="615">
        <f t="shared" si="20"/>
        <v>0.435</v>
      </c>
      <c r="F90" s="615">
        <f t="shared" si="20"/>
        <v>0.129</v>
      </c>
      <c r="G90" s="615">
        <f t="shared" si="20"/>
        <v>0</v>
      </c>
      <c r="H90" s="615">
        <f t="shared" si="20"/>
        <v>0</v>
      </c>
      <c r="I90" s="615">
        <f t="shared" si="20"/>
        <v>9.9000000000000005E-2</v>
      </c>
      <c r="J90" s="615">
        <f t="shared" si="20"/>
        <v>2.7E-2</v>
      </c>
      <c r="K90" s="615">
        <f t="shared" si="20"/>
        <v>8.9999999999999993E-3</v>
      </c>
      <c r="L90" s="615">
        <f t="shared" si="20"/>
        <v>7.1999999999999995E-2</v>
      </c>
      <c r="M90" s="615">
        <f t="shared" si="20"/>
        <v>3.3000000000000002E-2</v>
      </c>
      <c r="N90" s="615">
        <f t="shared" si="20"/>
        <v>0.04</v>
      </c>
      <c r="O90" s="615">
        <f t="shared" si="20"/>
        <v>0.156</v>
      </c>
      <c r="P90" s="622">
        <f t="shared" si="15"/>
        <v>1</v>
      </c>
      <c r="S90" s="621">
        <f t="shared" si="18"/>
        <v>2077</v>
      </c>
      <c r="T90" s="623">
        <v>0</v>
      </c>
      <c r="U90" s="623">
        <v>5</v>
      </c>
      <c r="V90" s="624">
        <f t="shared" si="19"/>
        <v>0</v>
      </c>
      <c r="W90" s="625">
        <v>1</v>
      </c>
      <c r="X90" s="626">
        <f t="shared" si="16"/>
        <v>0</v>
      </c>
    </row>
    <row r="91" spans="2:24">
      <c r="B91" s="621">
        <f t="shared" si="17"/>
        <v>2078</v>
      </c>
      <c r="C91" s="627"/>
      <c r="D91" s="614">
        <v>1</v>
      </c>
      <c r="E91" s="615">
        <f t="shared" si="20"/>
        <v>0.435</v>
      </c>
      <c r="F91" s="615">
        <f t="shared" si="20"/>
        <v>0.129</v>
      </c>
      <c r="G91" s="615">
        <f t="shared" si="20"/>
        <v>0</v>
      </c>
      <c r="H91" s="615">
        <f t="shared" si="20"/>
        <v>0</v>
      </c>
      <c r="I91" s="615">
        <f t="shared" si="20"/>
        <v>9.9000000000000005E-2</v>
      </c>
      <c r="J91" s="615">
        <f t="shared" si="20"/>
        <v>2.7E-2</v>
      </c>
      <c r="K91" s="615">
        <f t="shared" si="20"/>
        <v>8.9999999999999993E-3</v>
      </c>
      <c r="L91" s="615">
        <f t="shared" si="20"/>
        <v>7.1999999999999995E-2</v>
      </c>
      <c r="M91" s="615">
        <f t="shared" si="20"/>
        <v>3.3000000000000002E-2</v>
      </c>
      <c r="N91" s="615">
        <f t="shared" si="20"/>
        <v>0.04</v>
      </c>
      <c r="O91" s="615">
        <f t="shared" si="20"/>
        <v>0.156</v>
      </c>
      <c r="P91" s="622">
        <f t="shared" si="15"/>
        <v>1</v>
      </c>
      <c r="S91" s="621">
        <f t="shared" si="18"/>
        <v>2078</v>
      </c>
      <c r="T91" s="623">
        <v>0</v>
      </c>
      <c r="U91" s="623">
        <v>5</v>
      </c>
      <c r="V91" s="624">
        <f t="shared" si="19"/>
        <v>0</v>
      </c>
      <c r="W91" s="625">
        <v>1</v>
      </c>
      <c r="X91" s="626">
        <f t="shared" si="16"/>
        <v>0</v>
      </c>
    </row>
    <row r="92" spans="2:24">
      <c r="B92" s="621">
        <f t="shared" si="17"/>
        <v>2079</v>
      </c>
      <c r="C92" s="627"/>
      <c r="D92" s="614">
        <v>1</v>
      </c>
      <c r="E92" s="615">
        <f t="shared" si="20"/>
        <v>0.435</v>
      </c>
      <c r="F92" s="615">
        <f t="shared" si="20"/>
        <v>0.129</v>
      </c>
      <c r="G92" s="615">
        <f t="shared" si="20"/>
        <v>0</v>
      </c>
      <c r="H92" s="615">
        <f t="shared" si="20"/>
        <v>0</v>
      </c>
      <c r="I92" s="615">
        <f t="shared" si="20"/>
        <v>9.9000000000000005E-2</v>
      </c>
      <c r="J92" s="615">
        <f t="shared" si="20"/>
        <v>2.7E-2</v>
      </c>
      <c r="K92" s="615">
        <f t="shared" si="20"/>
        <v>8.9999999999999993E-3</v>
      </c>
      <c r="L92" s="615">
        <f t="shared" si="20"/>
        <v>7.1999999999999995E-2</v>
      </c>
      <c r="M92" s="615">
        <f t="shared" si="20"/>
        <v>3.3000000000000002E-2</v>
      </c>
      <c r="N92" s="615">
        <f t="shared" si="20"/>
        <v>0.04</v>
      </c>
      <c r="O92" s="615">
        <f t="shared" si="20"/>
        <v>0.156</v>
      </c>
      <c r="P92" s="622">
        <f t="shared" si="15"/>
        <v>1</v>
      </c>
      <c r="S92" s="621">
        <f t="shared" si="18"/>
        <v>2079</v>
      </c>
      <c r="T92" s="623">
        <v>0</v>
      </c>
      <c r="U92" s="623">
        <v>5</v>
      </c>
      <c r="V92" s="624">
        <f t="shared" si="19"/>
        <v>0</v>
      </c>
      <c r="W92" s="625">
        <v>1</v>
      </c>
      <c r="X92" s="626">
        <f t="shared" si="16"/>
        <v>0</v>
      </c>
    </row>
    <row r="93" spans="2:24" ht="13.5" thickBot="1">
      <c r="B93" s="628">
        <f t="shared" si="17"/>
        <v>2080</v>
      </c>
      <c r="C93" s="629"/>
      <c r="D93" s="614">
        <v>1</v>
      </c>
      <c r="E93" s="630">
        <f t="shared" si="20"/>
        <v>0.435</v>
      </c>
      <c r="F93" s="630">
        <f t="shared" si="20"/>
        <v>0.129</v>
      </c>
      <c r="G93" s="630">
        <f t="shared" si="20"/>
        <v>0</v>
      </c>
      <c r="H93" s="630">
        <f t="shared" si="20"/>
        <v>0</v>
      </c>
      <c r="I93" s="630">
        <f t="shared" si="20"/>
        <v>9.9000000000000005E-2</v>
      </c>
      <c r="J93" s="630">
        <f t="shared" si="20"/>
        <v>2.7E-2</v>
      </c>
      <c r="K93" s="630">
        <f t="shared" si="20"/>
        <v>8.9999999999999993E-3</v>
      </c>
      <c r="L93" s="630">
        <f t="shared" si="20"/>
        <v>7.1999999999999995E-2</v>
      </c>
      <c r="M93" s="630">
        <f t="shared" si="20"/>
        <v>3.3000000000000002E-2</v>
      </c>
      <c r="N93" s="630">
        <f t="shared" si="20"/>
        <v>0.04</v>
      </c>
      <c r="O93" s="631">
        <f t="shared" si="20"/>
        <v>0.156</v>
      </c>
      <c r="P93" s="632">
        <f t="shared" si="15"/>
        <v>1</v>
      </c>
      <c r="S93" s="628">
        <f t="shared" si="18"/>
        <v>2080</v>
      </c>
      <c r="T93" s="633">
        <v>0</v>
      </c>
      <c r="U93" s="634">
        <v>5</v>
      </c>
      <c r="V93" s="635">
        <f t="shared" si="19"/>
        <v>0</v>
      </c>
      <c r="W93" s="636">
        <v>1</v>
      </c>
      <c r="X93" s="637">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23" t="str">
        <f>city</f>
        <v>Kutai Timur</v>
      </c>
      <c r="J2" s="824"/>
      <c r="K2" s="824"/>
      <c r="L2" s="824"/>
      <c r="M2" s="824"/>
      <c r="N2" s="824"/>
      <c r="O2" s="824"/>
    </row>
    <row r="3" spans="2:16" ht="16.5" thickBot="1">
      <c r="C3" s="4"/>
      <c r="H3" s="5" t="s">
        <v>276</v>
      </c>
      <c r="I3" s="823" t="str">
        <f>province</f>
        <v>Kalimantan Timur</v>
      </c>
      <c r="J3" s="824"/>
      <c r="K3" s="824"/>
      <c r="L3" s="824"/>
      <c r="M3" s="824"/>
      <c r="N3" s="824"/>
      <c r="O3" s="824"/>
    </row>
    <row r="4" spans="2:16" ht="16.5" thickBot="1">
      <c r="D4" s="4"/>
      <c r="E4" s="4"/>
      <c r="H4" s="5" t="s">
        <v>30</v>
      </c>
      <c r="I4" s="823" t="str">
        <f>country</f>
        <v>Indonesia</v>
      </c>
      <c r="J4" s="824"/>
      <c r="K4" s="824"/>
      <c r="L4" s="824"/>
      <c r="M4" s="824"/>
      <c r="N4" s="824"/>
      <c r="O4" s="824"/>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829" t="s">
        <v>32</v>
      </c>
      <c r="D10" s="830"/>
      <c r="E10" s="830"/>
      <c r="F10" s="830"/>
      <c r="G10" s="830"/>
      <c r="H10" s="830"/>
      <c r="I10" s="830"/>
      <c r="J10" s="830"/>
      <c r="K10" s="830"/>
      <c r="L10" s="830"/>
      <c r="M10" s="830"/>
      <c r="N10" s="830"/>
      <c r="O10" s="830"/>
      <c r="P10" s="831"/>
    </row>
    <row r="11" spans="2:16" ht="13.5" customHeight="1" thickBot="1">
      <c r="C11" s="812" t="s">
        <v>228</v>
      </c>
      <c r="D11" s="812" t="s">
        <v>262</v>
      </c>
      <c r="E11" s="812" t="s">
        <v>267</v>
      </c>
      <c r="F11" s="812" t="s">
        <v>261</v>
      </c>
      <c r="G11" s="812" t="s">
        <v>2</v>
      </c>
      <c r="H11" s="812" t="s">
        <v>16</v>
      </c>
      <c r="I11" s="812" t="s">
        <v>229</v>
      </c>
      <c r="J11" s="825" t="s">
        <v>273</v>
      </c>
      <c r="K11" s="826"/>
      <c r="L11" s="826"/>
      <c r="M11" s="827"/>
      <c r="N11" s="812" t="s">
        <v>146</v>
      </c>
      <c r="O11" s="812" t="s">
        <v>210</v>
      </c>
      <c r="P11" s="811" t="s">
        <v>308</v>
      </c>
    </row>
    <row r="12" spans="2:16" s="1" customFormat="1">
      <c r="B12" s="365" t="s">
        <v>1</v>
      </c>
      <c r="C12" s="828"/>
      <c r="D12" s="828"/>
      <c r="E12" s="828"/>
      <c r="F12" s="828"/>
      <c r="G12" s="828"/>
      <c r="H12" s="828"/>
      <c r="I12" s="828"/>
      <c r="J12" s="369" t="s">
        <v>230</v>
      </c>
      <c r="K12" s="369" t="s">
        <v>231</v>
      </c>
      <c r="L12" s="369" t="s">
        <v>232</v>
      </c>
      <c r="M12" s="365" t="s">
        <v>233</v>
      </c>
      <c r="N12" s="828"/>
      <c r="O12" s="828"/>
      <c r="P12" s="828"/>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548">
        <f>Activity!$C13*Activity!$D13*Activity!E13</f>
        <v>3.9557694527999998</v>
      </c>
      <c r="D14" s="549">
        <f>Activity!$C13*Activity!$D13*Activity!F13</f>
        <v>1.1730902515199999</v>
      </c>
      <c r="E14" s="549">
        <f>Activity!$C13*Activity!$D13*Activity!G13</f>
        <v>0</v>
      </c>
      <c r="F14" s="549">
        <f>Activity!$C13*Activity!$D13*Activity!H13</f>
        <v>0</v>
      </c>
      <c r="G14" s="549">
        <f>Activity!$C13*Activity!$D13*Activity!I13</f>
        <v>0.90027856512000004</v>
      </c>
      <c r="H14" s="549">
        <f>Activity!$C13*Activity!$D13*Activity!J13</f>
        <v>0.24553051775999998</v>
      </c>
      <c r="I14" s="549">
        <f>Activity!$C13*Activity!$D13*Activity!K13</f>
        <v>8.184350591999999E-2</v>
      </c>
      <c r="J14" s="549">
        <f>Activity!$C13*Activity!$D13*Activity!L13</f>
        <v>0.65474804735999992</v>
      </c>
      <c r="K14" s="550">
        <f>Activity!$C13*Activity!$D13*Activity!M13</f>
        <v>0.30009285504</v>
      </c>
      <c r="L14" s="550">
        <f>Activity!$C13*Activity!$D13*Activity!N13</f>
        <v>0.36374891519999997</v>
      </c>
      <c r="M14" s="549">
        <f>Activity!$C13*Activity!$D13*Activity!O13</f>
        <v>1.4186207692799999</v>
      </c>
      <c r="N14" s="412">
        <v>0</v>
      </c>
      <c r="O14" s="557">
        <f>Activity!C13*Activity!D13</f>
        <v>9.0937228799999996</v>
      </c>
      <c r="P14" s="558">
        <f>Activity!X13</f>
        <v>0</v>
      </c>
    </row>
    <row r="15" spans="2:16">
      <c r="B15" s="34">
        <f>B14+1</f>
        <v>2001</v>
      </c>
      <c r="C15" s="551">
        <f>Activity!$C14*Activity!$D14*Activity!E14</f>
        <v>4.0711550002200001</v>
      </c>
      <c r="D15" s="552">
        <f>Activity!$C14*Activity!$D14*Activity!F14</f>
        <v>1.2073080345480001</v>
      </c>
      <c r="E15" s="550">
        <f>Activity!$C14*Activity!$D14*Activity!G14</f>
        <v>0</v>
      </c>
      <c r="F15" s="552">
        <f>Activity!$C14*Activity!$D14*Activity!H14</f>
        <v>0</v>
      </c>
      <c r="G15" s="552">
        <f>Activity!$C14*Activity!$D14*Activity!I14</f>
        <v>0.9265387241880001</v>
      </c>
      <c r="H15" s="552">
        <f>Activity!$C14*Activity!$D14*Activity!J14</f>
        <v>0.25269237932400002</v>
      </c>
      <c r="I15" s="552">
        <f>Activity!$C14*Activity!$D14*Activity!K14</f>
        <v>8.4230793107999996E-2</v>
      </c>
      <c r="J15" s="553">
        <f>Activity!$C14*Activity!$D14*Activity!L14</f>
        <v>0.67384634486399997</v>
      </c>
      <c r="K15" s="552">
        <f>Activity!$C14*Activity!$D14*Activity!M14</f>
        <v>0.30884624139600003</v>
      </c>
      <c r="L15" s="552">
        <f>Activity!$C14*Activity!$D14*Activity!N14</f>
        <v>0.37435908048000005</v>
      </c>
      <c r="M15" s="550">
        <f>Activity!$C14*Activity!$D14*Activity!O14</f>
        <v>1.460000413872</v>
      </c>
      <c r="N15" s="413">
        <v>0</v>
      </c>
      <c r="O15" s="552">
        <f>Activity!C14*Activity!D14</f>
        <v>9.3589770120000004</v>
      </c>
      <c r="P15" s="559">
        <f>Activity!X14</f>
        <v>0</v>
      </c>
    </row>
    <row r="16" spans="2:16">
      <c r="B16" s="7">
        <f t="shared" ref="B16:B21" si="0">B15+1</f>
        <v>2002</v>
      </c>
      <c r="C16" s="551">
        <f>Activity!$C15*Activity!$D15*Activity!E15</f>
        <v>4.2523449011999999</v>
      </c>
      <c r="D16" s="552">
        <f>Activity!$C15*Activity!$D15*Activity!F15</f>
        <v>1.2610402120799999</v>
      </c>
      <c r="E16" s="550">
        <f>Activity!$C15*Activity!$D15*Activity!G15</f>
        <v>0</v>
      </c>
      <c r="F16" s="552">
        <f>Activity!$C15*Activity!$D15*Activity!H15</f>
        <v>0</v>
      </c>
      <c r="G16" s="552">
        <f>Activity!$C15*Activity!$D15*Activity!I15</f>
        <v>0.96777504648000001</v>
      </c>
      <c r="H16" s="552">
        <f>Activity!$C15*Activity!$D15*Activity!J15</f>
        <v>0.26393864903999997</v>
      </c>
      <c r="I16" s="552">
        <f>Activity!$C15*Activity!$D15*Activity!K15</f>
        <v>8.7979549679999991E-2</v>
      </c>
      <c r="J16" s="553">
        <f>Activity!$C15*Activity!$D15*Activity!L15</f>
        <v>0.70383639743999993</v>
      </c>
      <c r="K16" s="552">
        <f>Activity!$C15*Activity!$D15*Activity!M15</f>
        <v>0.32259168216</v>
      </c>
      <c r="L16" s="552">
        <f>Activity!$C15*Activity!$D15*Activity!N15</f>
        <v>0.39102022079999998</v>
      </c>
      <c r="M16" s="550">
        <f>Activity!$C15*Activity!$D15*Activity!O15</f>
        <v>1.5249788611199999</v>
      </c>
      <c r="N16" s="413">
        <v>0</v>
      </c>
      <c r="O16" s="552">
        <f>Activity!C15*Activity!D15</f>
        <v>9.7755055199999994</v>
      </c>
      <c r="P16" s="559">
        <f>Activity!X15</f>
        <v>0</v>
      </c>
    </row>
    <row r="17" spans="2:16">
      <c r="B17" s="7">
        <f t="shared" si="0"/>
        <v>2003</v>
      </c>
      <c r="C17" s="551">
        <f>Activity!$C16*Activity!$D16*Activity!E16</f>
        <v>4.3855893318599994</v>
      </c>
      <c r="D17" s="552">
        <f>Activity!$C16*Activity!$D16*Activity!F16</f>
        <v>1.3005540777239999</v>
      </c>
      <c r="E17" s="550">
        <f>Activity!$C16*Activity!$D16*Activity!G16</f>
        <v>0</v>
      </c>
      <c r="F17" s="552">
        <f>Activity!$C16*Activity!$D16*Activity!H16</f>
        <v>0</v>
      </c>
      <c r="G17" s="552">
        <f>Activity!$C16*Activity!$D16*Activity!I16</f>
        <v>0.99809964104399995</v>
      </c>
      <c r="H17" s="552">
        <f>Activity!$C16*Activity!$D16*Activity!J16</f>
        <v>0.27220899301199997</v>
      </c>
      <c r="I17" s="552">
        <f>Activity!$C16*Activity!$D16*Activity!K16</f>
        <v>9.0736331003999984E-2</v>
      </c>
      <c r="J17" s="553">
        <f>Activity!$C16*Activity!$D16*Activity!L16</f>
        <v>0.72589064803199987</v>
      </c>
      <c r="K17" s="552">
        <f>Activity!$C16*Activity!$D16*Activity!M16</f>
        <v>0.33269988034800002</v>
      </c>
      <c r="L17" s="552">
        <f>Activity!$C16*Activity!$D16*Activity!N16</f>
        <v>0.40327258224000001</v>
      </c>
      <c r="M17" s="550">
        <f>Activity!$C16*Activity!$D16*Activity!O16</f>
        <v>1.5727630707359999</v>
      </c>
      <c r="N17" s="413">
        <v>0</v>
      </c>
      <c r="O17" s="552">
        <f>Activity!C16*Activity!D16</f>
        <v>10.081814555999999</v>
      </c>
      <c r="P17" s="559">
        <f>Activity!X16</f>
        <v>0</v>
      </c>
    </row>
    <row r="18" spans="2:16">
      <c r="B18" s="7">
        <f t="shared" si="0"/>
        <v>2004</v>
      </c>
      <c r="C18" s="551">
        <f>Activity!$C17*Activity!$D17*Activity!E17</f>
        <v>4.5135511799400012</v>
      </c>
      <c r="D18" s="552">
        <f>Activity!$C17*Activity!$D17*Activity!F17</f>
        <v>1.3385013843960003</v>
      </c>
      <c r="E18" s="550">
        <f>Activity!$C17*Activity!$D17*Activity!G17</f>
        <v>0</v>
      </c>
      <c r="F18" s="552">
        <f>Activity!$C17*Activity!$D17*Activity!H17</f>
        <v>0</v>
      </c>
      <c r="G18" s="552">
        <f>Activity!$C17*Activity!$D17*Activity!I17</f>
        <v>1.0272219926760002</v>
      </c>
      <c r="H18" s="552">
        <f>Activity!$C17*Activity!$D17*Activity!J17</f>
        <v>0.28015145254800006</v>
      </c>
      <c r="I18" s="552">
        <f>Activity!$C17*Activity!$D17*Activity!K17</f>
        <v>9.3383817516000014E-2</v>
      </c>
      <c r="J18" s="553">
        <f>Activity!$C17*Activity!$D17*Activity!L17</f>
        <v>0.74707054012800012</v>
      </c>
      <c r="K18" s="552">
        <f>Activity!$C17*Activity!$D17*Activity!M17</f>
        <v>0.34240733089200009</v>
      </c>
      <c r="L18" s="552">
        <f>Activity!$C17*Activity!$D17*Activity!N17</f>
        <v>0.41503918896000008</v>
      </c>
      <c r="M18" s="550">
        <f>Activity!$C17*Activity!$D17*Activity!O17</f>
        <v>1.6186528369440003</v>
      </c>
      <c r="N18" s="413">
        <v>0</v>
      </c>
      <c r="O18" s="552">
        <f>Activity!C17*Activity!D17</f>
        <v>10.375979724000002</v>
      </c>
      <c r="P18" s="559">
        <f>Activity!X17</f>
        <v>0</v>
      </c>
    </row>
    <row r="19" spans="2:16">
      <c r="B19" s="7">
        <f t="shared" si="0"/>
        <v>2005</v>
      </c>
      <c r="C19" s="551">
        <f>Activity!$C18*Activity!$D18*Activity!E18</f>
        <v>4.7422575089999999</v>
      </c>
      <c r="D19" s="552">
        <f>Activity!$C18*Activity!$D18*Activity!F18</f>
        <v>1.4063246405999998</v>
      </c>
      <c r="E19" s="550">
        <f>Activity!$C18*Activity!$D18*Activity!G18</f>
        <v>0</v>
      </c>
      <c r="F19" s="552">
        <f>Activity!$C18*Activity!$D18*Activity!H18</f>
        <v>0</v>
      </c>
      <c r="G19" s="552">
        <f>Activity!$C18*Activity!$D18*Activity!I18</f>
        <v>1.0792723985999999</v>
      </c>
      <c r="H19" s="552">
        <f>Activity!$C18*Activity!$D18*Activity!J18</f>
        <v>0.29434701779999994</v>
      </c>
      <c r="I19" s="552">
        <f>Activity!$C18*Activity!$D18*Activity!K18</f>
        <v>9.8115672599999981E-2</v>
      </c>
      <c r="J19" s="553">
        <f>Activity!$C18*Activity!$D18*Activity!L18</f>
        <v>0.78492538079999985</v>
      </c>
      <c r="K19" s="552">
        <f>Activity!$C18*Activity!$D18*Activity!M18</f>
        <v>0.35975746619999999</v>
      </c>
      <c r="L19" s="552">
        <f>Activity!$C18*Activity!$D18*Activity!N18</f>
        <v>0.43606965599999997</v>
      </c>
      <c r="M19" s="550">
        <f>Activity!$C18*Activity!$D18*Activity!O18</f>
        <v>1.7006716583999999</v>
      </c>
      <c r="N19" s="413">
        <v>0</v>
      </c>
      <c r="O19" s="552">
        <f>Activity!C18*Activity!D18</f>
        <v>10.901741399999999</v>
      </c>
      <c r="P19" s="559">
        <f>Activity!X18</f>
        <v>0</v>
      </c>
    </row>
    <row r="20" spans="2:16">
      <c r="B20" s="7">
        <f t="shared" si="0"/>
        <v>2006</v>
      </c>
      <c r="C20" s="551">
        <f>Activity!$C19*Activity!$D19*Activity!E19</f>
        <v>4.8738930312600006</v>
      </c>
      <c r="D20" s="552">
        <f>Activity!$C19*Activity!$D19*Activity!F19</f>
        <v>1.4453613816840001</v>
      </c>
      <c r="E20" s="550">
        <f>Activity!$C19*Activity!$D19*Activity!G19</f>
        <v>0</v>
      </c>
      <c r="F20" s="552">
        <f>Activity!$C19*Activity!$D19*Activity!H19</f>
        <v>0</v>
      </c>
      <c r="G20" s="552">
        <f>Activity!$C19*Activity!$D19*Activity!I19</f>
        <v>1.1092308278040002</v>
      </c>
      <c r="H20" s="552">
        <f>Activity!$C19*Activity!$D19*Activity!J19</f>
        <v>0.30251749849200005</v>
      </c>
      <c r="I20" s="552">
        <f>Activity!$C19*Activity!$D19*Activity!K19</f>
        <v>0.100839166164</v>
      </c>
      <c r="J20" s="553">
        <f>Activity!$C19*Activity!$D19*Activity!L19</f>
        <v>0.80671332931200002</v>
      </c>
      <c r="K20" s="552">
        <f>Activity!$C19*Activity!$D19*Activity!M19</f>
        <v>0.36974360926800004</v>
      </c>
      <c r="L20" s="552">
        <f>Activity!$C19*Activity!$D19*Activity!N19</f>
        <v>0.44817407184000002</v>
      </c>
      <c r="M20" s="550">
        <f>Activity!$C19*Activity!$D19*Activity!O19</f>
        <v>1.7478788801760001</v>
      </c>
      <c r="N20" s="413">
        <v>0</v>
      </c>
      <c r="O20" s="552">
        <f>Activity!C19*Activity!D19</f>
        <v>11.204351796000001</v>
      </c>
      <c r="P20" s="559">
        <f>Activity!X19</f>
        <v>0</v>
      </c>
    </row>
    <row r="21" spans="2:16">
      <c r="B21" s="7">
        <f t="shared" si="0"/>
        <v>2007</v>
      </c>
      <c r="C21" s="551">
        <f>Activity!$C20*Activity!$D20*Activity!E20</f>
        <v>5.0070838316400001</v>
      </c>
      <c r="D21" s="552">
        <f>Activity!$C20*Activity!$D20*Activity!F20</f>
        <v>1.484859343176</v>
      </c>
      <c r="E21" s="550">
        <f>Activity!$C20*Activity!$D20*Activity!G20</f>
        <v>0</v>
      </c>
      <c r="F21" s="552">
        <f>Activity!$C20*Activity!$D20*Activity!H20</f>
        <v>0</v>
      </c>
      <c r="G21" s="552">
        <f>Activity!$C20*Activity!$D20*Activity!I20</f>
        <v>1.139543216856</v>
      </c>
      <c r="H21" s="552">
        <f>Activity!$C20*Activity!$D20*Activity!J20</f>
        <v>0.31078451368799997</v>
      </c>
      <c r="I21" s="552">
        <f>Activity!$C20*Activity!$D20*Activity!K20</f>
        <v>0.10359483789599999</v>
      </c>
      <c r="J21" s="553">
        <f>Activity!$C20*Activity!$D20*Activity!L20</f>
        <v>0.82875870316799993</v>
      </c>
      <c r="K21" s="552">
        <f>Activity!$C20*Activity!$D20*Activity!M20</f>
        <v>0.37984773895200002</v>
      </c>
      <c r="L21" s="552">
        <f>Activity!$C20*Activity!$D20*Activity!N20</f>
        <v>0.46042150176000002</v>
      </c>
      <c r="M21" s="550">
        <f>Activity!$C20*Activity!$D20*Activity!O20</f>
        <v>1.7956438568640001</v>
      </c>
      <c r="N21" s="413">
        <v>0</v>
      </c>
      <c r="O21" s="552">
        <f>Activity!C20*Activity!D20</f>
        <v>11.510537544</v>
      </c>
      <c r="P21" s="559">
        <f>Activity!X20</f>
        <v>0</v>
      </c>
    </row>
    <row r="22" spans="2:16">
      <c r="B22" s="7">
        <f t="shared" ref="B22:B85" si="1">B21+1</f>
        <v>2008</v>
      </c>
      <c r="C22" s="551">
        <f>Activity!$C21*Activity!$D21*Activity!E21</f>
        <v>5.1412131619199997</v>
      </c>
      <c r="D22" s="552">
        <f>Activity!$C21*Activity!$D21*Activity!F21</f>
        <v>1.524635627328</v>
      </c>
      <c r="E22" s="550">
        <f>Activity!$C21*Activity!$D21*Activity!G21</f>
        <v>0</v>
      </c>
      <c r="F22" s="552">
        <f>Activity!$C21*Activity!$D21*Activity!H21</f>
        <v>0</v>
      </c>
      <c r="G22" s="552">
        <f>Activity!$C21*Activity!$D21*Activity!I21</f>
        <v>1.1700692023679999</v>
      </c>
      <c r="H22" s="552">
        <f>Activity!$C21*Activity!$D21*Activity!J21</f>
        <v>0.31910978246400001</v>
      </c>
      <c r="I22" s="552">
        <f>Activity!$C21*Activity!$D21*Activity!K21</f>
        <v>0.10636992748799999</v>
      </c>
      <c r="J22" s="553">
        <f>Activity!$C21*Activity!$D21*Activity!L21</f>
        <v>0.85095941990399993</v>
      </c>
      <c r="K22" s="552">
        <f>Activity!$C21*Activity!$D21*Activity!M21</f>
        <v>0.39002306745600002</v>
      </c>
      <c r="L22" s="552">
        <f>Activity!$C21*Activity!$D21*Activity!N21</f>
        <v>0.47275523328000002</v>
      </c>
      <c r="M22" s="550">
        <f>Activity!$C21*Activity!$D21*Activity!O21</f>
        <v>1.8437454097919999</v>
      </c>
      <c r="N22" s="413">
        <v>0</v>
      </c>
      <c r="O22" s="552">
        <f>Activity!C21*Activity!D21</f>
        <v>11.818880832</v>
      </c>
      <c r="P22" s="559">
        <f>Activity!X21</f>
        <v>0</v>
      </c>
    </row>
    <row r="23" spans="2:16">
      <c r="B23" s="7">
        <f t="shared" si="1"/>
        <v>2009</v>
      </c>
      <c r="C23" s="551">
        <f>Activity!$C22*Activity!$D22*Activity!E22</f>
        <v>5.2755570133200003</v>
      </c>
      <c r="D23" s="552">
        <f>Activity!$C22*Activity!$D22*Activity!F22</f>
        <v>1.5644755280880001</v>
      </c>
      <c r="E23" s="550">
        <f>Activity!$C22*Activity!$D22*Activity!G22</f>
        <v>0</v>
      </c>
      <c r="F23" s="552">
        <f>Activity!$C22*Activity!$D22*Activity!H22</f>
        <v>0</v>
      </c>
      <c r="G23" s="552">
        <f>Activity!$C22*Activity!$D22*Activity!I22</f>
        <v>1.200644009928</v>
      </c>
      <c r="H23" s="552">
        <f>Activity!$C22*Activity!$D22*Activity!J22</f>
        <v>0.32744836634399999</v>
      </c>
      <c r="I23" s="552">
        <f>Activity!$C22*Activity!$D22*Activity!K22</f>
        <v>0.10914945544799999</v>
      </c>
      <c r="J23" s="553">
        <f>Activity!$C22*Activity!$D22*Activity!L22</f>
        <v>0.87319564358399993</v>
      </c>
      <c r="K23" s="552">
        <f>Activity!$C22*Activity!$D22*Activity!M22</f>
        <v>0.40021466997600003</v>
      </c>
      <c r="L23" s="552">
        <f>Activity!$C22*Activity!$D22*Activity!N22</f>
        <v>0.48510869088000003</v>
      </c>
      <c r="M23" s="550">
        <f>Activity!$C22*Activity!$D22*Activity!O22</f>
        <v>1.891923894432</v>
      </c>
      <c r="N23" s="413">
        <v>0</v>
      </c>
      <c r="O23" s="552">
        <f>Activity!C22*Activity!D22</f>
        <v>12.127717272</v>
      </c>
      <c r="P23" s="559">
        <f>Activity!X22</f>
        <v>0</v>
      </c>
    </row>
    <row r="24" spans="2:16">
      <c r="B24" s="7">
        <f t="shared" si="1"/>
        <v>2010</v>
      </c>
      <c r="C24" s="551">
        <f>Activity!$C23*Activity!$D23*Activity!E23</f>
        <v>6.8549419441800001</v>
      </c>
      <c r="D24" s="552">
        <f>Activity!$C23*Activity!$D23*Activity!F23</f>
        <v>2.032844852412</v>
      </c>
      <c r="E24" s="550">
        <f>Activity!$C23*Activity!$D23*Activity!G23</f>
        <v>0</v>
      </c>
      <c r="F24" s="552">
        <f>Activity!$C23*Activity!$D23*Activity!H23</f>
        <v>0</v>
      </c>
      <c r="G24" s="552">
        <f>Activity!$C23*Activity!$D23*Activity!I23</f>
        <v>1.5600902355720001</v>
      </c>
      <c r="H24" s="552">
        <f>Activity!$C23*Activity!$D23*Activity!J23</f>
        <v>0.42547915515599999</v>
      </c>
      <c r="I24" s="552">
        <f>Activity!$C23*Activity!$D23*Activity!K23</f>
        <v>0.14182638505199999</v>
      </c>
      <c r="J24" s="553">
        <f>Activity!$C23*Activity!$D23*Activity!L23</f>
        <v>1.1346110804159999</v>
      </c>
      <c r="K24" s="552">
        <f>Activity!$C23*Activity!$D23*Activity!M23</f>
        <v>0.52003007852400007</v>
      </c>
      <c r="L24" s="552">
        <f>Activity!$C23*Activity!$D23*Activity!N23</f>
        <v>0.63033948912000004</v>
      </c>
      <c r="M24" s="550">
        <f>Activity!$C23*Activity!$D23*Activity!O23</f>
        <v>2.4583240075680002</v>
      </c>
      <c r="N24" s="413">
        <v>0</v>
      </c>
      <c r="O24" s="552">
        <f>Activity!C23*Activity!D23</f>
        <v>15.758487228</v>
      </c>
      <c r="P24" s="559">
        <f>Activity!X23</f>
        <v>0</v>
      </c>
    </row>
    <row r="25" spans="2:16">
      <c r="B25" s="7">
        <f t="shared" si="1"/>
        <v>2011</v>
      </c>
      <c r="C25" s="551">
        <f>Activity!$C24*Activity!$D24*Activity!E24</f>
        <v>6.5666621249999997</v>
      </c>
      <c r="D25" s="552">
        <f>Activity!$C24*Activity!$D24*Activity!F24</f>
        <v>1.9473549750000001</v>
      </c>
      <c r="E25" s="550">
        <f>Activity!$C24*Activity!$D24*Activity!G24</f>
        <v>0</v>
      </c>
      <c r="F25" s="552">
        <f>Activity!$C24*Activity!$D24*Activity!H24</f>
        <v>0</v>
      </c>
      <c r="G25" s="552">
        <f>Activity!$C24*Activity!$D24*Activity!I24</f>
        <v>1.494481725</v>
      </c>
      <c r="H25" s="552">
        <f>Activity!$C24*Activity!$D24*Activity!J24</f>
        <v>0.40758592500000002</v>
      </c>
      <c r="I25" s="552">
        <f>Activity!$C24*Activity!$D24*Activity!K24</f>
        <v>0.135861975</v>
      </c>
      <c r="J25" s="553">
        <f>Activity!$C24*Activity!$D24*Activity!L24</f>
        <v>1.0868958</v>
      </c>
      <c r="K25" s="552">
        <f>Activity!$C24*Activity!$D24*Activity!M24</f>
        <v>0.49816057499999999</v>
      </c>
      <c r="L25" s="552">
        <f>Activity!$C24*Activity!$D24*Activity!N24</f>
        <v>0.60383100000000001</v>
      </c>
      <c r="M25" s="550">
        <f>Activity!$C24*Activity!$D24*Activity!O24</f>
        <v>2.3549408999999999</v>
      </c>
      <c r="N25" s="413">
        <v>0</v>
      </c>
      <c r="O25" s="552">
        <f>Activity!C24*Activity!D24</f>
        <v>15.095775</v>
      </c>
      <c r="P25" s="559">
        <f>Activity!X24</f>
        <v>0</v>
      </c>
    </row>
    <row r="26" spans="2:16">
      <c r="B26" s="7">
        <f t="shared" si="1"/>
        <v>2012</v>
      </c>
      <c r="C26" s="551">
        <f>Activity!$C25*Activity!$D25*Activity!E25</f>
        <v>6.8645295756000007</v>
      </c>
      <c r="D26" s="552">
        <f>Activity!$C25*Activity!$D25*Activity!F25</f>
        <v>2.0356880810400004</v>
      </c>
      <c r="E26" s="550">
        <f>Activity!$C25*Activity!$D25*Activity!G25</f>
        <v>0</v>
      </c>
      <c r="F26" s="552">
        <f>Activity!$C25*Activity!$D25*Activity!H25</f>
        <v>0</v>
      </c>
      <c r="G26" s="552">
        <f>Activity!$C25*Activity!$D25*Activity!I25</f>
        <v>1.5622722482400002</v>
      </c>
      <c r="H26" s="552">
        <f>Activity!$C25*Activity!$D25*Activity!J25</f>
        <v>0.42607424952000006</v>
      </c>
      <c r="I26" s="552">
        <f>Activity!$C25*Activity!$D25*Activity!K25</f>
        <v>0.14202474983999999</v>
      </c>
      <c r="J26" s="553">
        <f>Activity!$C25*Activity!$D25*Activity!L25</f>
        <v>1.1361979987199999</v>
      </c>
      <c r="K26" s="552">
        <f>Activity!$C25*Activity!$D25*Activity!M25</f>
        <v>0.52075741608000004</v>
      </c>
      <c r="L26" s="552">
        <f>Activity!$C25*Activity!$D25*Activity!N25</f>
        <v>0.63122111040000006</v>
      </c>
      <c r="M26" s="550">
        <f>Activity!$C25*Activity!$D25*Activity!O25</f>
        <v>2.4617623305600005</v>
      </c>
      <c r="N26" s="413">
        <v>0</v>
      </c>
      <c r="O26" s="552">
        <f>Activity!C25*Activity!D25</f>
        <v>15.780527760000002</v>
      </c>
      <c r="P26" s="559">
        <f>Activity!X25</f>
        <v>0</v>
      </c>
    </row>
    <row r="27" spans="2:16">
      <c r="B27" s="7">
        <f t="shared" si="1"/>
        <v>2013</v>
      </c>
      <c r="C27" s="551">
        <f>Activity!$C26*Activity!$D26*Activity!E26</f>
        <v>7.1722211184000004</v>
      </c>
      <c r="D27" s="552">
        <f>Activity!$C26*Activity!$D26*Activity!F26</f>
        <v>2.1269345385600005</v>
      </c>
      <c r="E27" s="550">
        <f>Activity!$C26*Activity!$D26*Activity!G26</f>
        <v>0</v>
      </c>
      <c r="F27" s="552">
        <f>Activity!$C26*Activity!$D26*Activity!H26</f>
        <v>0</v>
      </c>
      <c r="G27" s="552">
        <f>Activity!$C26*Activity!$D26*Activity!I26</f>
        <v>1.6322985993600003</v>
      </c>
      <c r="H27" s="552">
        <f>Activity!$C26*Activity!$D26*Activity!J26</f>
        <v>0.44517234528000005</v>
      </c>
      <c r="I27" s="552">
        <f>Activity!$C26*Activity!$D26*Activity!K26</f>
        <v>0.14839078176000001</v>
      </c>
      <c r="J27" s="553">
        <f>Activity!$C26*Activity!$D26*Activity!L26</f>
        <v>1.1871262540800001</v>
      </c>
      <c r="K27" s="552">
        <f>Activity!$C26*Activity!$D26*Activity!M26</f>
        <v>0.54409953312000003</v>
      </c>
      <c r="L27" s="552">
        <f>Activity!$C26*Activity!$D26*Activity!N26</f>
        <v>0.65951458560000009</v>
      </c>
      <c r="M27" s="550">
        <f>Activity!$C26*Activity!$D26*Activity!O26</f>
        <v>2.5721068838400001</v>
      </c>
      <c r="N27" s="413">
        <v>0</v>
      </c>
      <c r="O27" s="552">
        <f>Activity!C26*Activity!D26</f>
        <v>16.487864640000002</v>
      </c>
      <c r="P27" s="559">
        <f>Activity!X26</f>
        <v>0</v>
      </c>
    </row>
    <row r="28" spans="2:16">
      <c r="B28" s="7">
        <f t="shared" si="1"/>
        <v>2014</v>
      </c>
      <c r="C28" s="551">
        <f>Activity!$C27*Activity!$D27*Activity!E27</f>
        <v>7.4832279876000012</v>
      </c>
      <c r="D28" s="552">
        <f>Activity!$C27*Activity!$D27*Activity!F27</f>
        <v>2.2191641618400002</v>
      </c>
      <c r="E28" s="550">
        <f>Activity!$C27*Activity!$D27*Activity!G27</f>
        <v>0</v>
      </c>
      <c r="F28" s="552">
        <f>Activity!$C27*Activity!$D27*Activity!H27</f>
        <v>0</v>
      </c>
      <c r="G28" s="552">
        <f>Activity!$C27*Activity!$D27*Activity!I27</f>
        <v>1.7030794730400003</v>
      </c>
      <c r="H28" s="552">
        <f>Activity!$C27*Activity!$D27*Activity!J27</f>
        <v>0.46447621992000004</v>
      </c>
      <c r="I28" s="552">
        <f>Activity!$C27*Activity!$D27*Activity!K27</f>
        <v>0.15482540664000002</v>
      </c>
      <c r="J28" s="553">
        <f>Activity!$C27*Activity!$D27*Activity!L27</f>
        <v>1.2386032531200002</v>
      </c>
      <c r="K28" s="552">
        <f>Activity!$C27*Activity!$D27*Activity!M27</f>
        <v>0.56769315768000006</v>
      </c>
      <c r="L28" s="552">
        <f>Activity!$C27*Activity!$D27*Activity!N27</f>
        <v>0.68811291840000011</v>
      </c>
      <c r="M28" s="550">
        <f>Activity!$C27*Activity!$D27*Activity!O27</f>
        <v>2.6836403817600005</v>
      </c>
      <c r="N28" s="413">
        <v>0</v>
      </c>
      <c r="O28" s="552">
        <f>Activity!C27*Activity!D27</f>
        <v>17.202822960000002</v>
      </c>
      <c r="P28" s="559">
        <f>Activity!X27</f>
        <v>0</v>
      </c>
    </row>
    <row r="29" spans="2:16">
      <c r="B29" s="7">
        <f t="shared" si="1"/>
        <v>2015</v>
      </c>
      <c r="C29" s="551">
        <f>Activity!$C28*Activity!$D28*Activity!E28</f>
        <v>7.8035714009999992</v>
      </c>
      <c r="D29" s="552">
        <f>Activity!$C28*Activity!$D28*Activity!F28</f>
        <v>2.3141625533999997</v>
      </c>
      <c r="E29" s="550">
        <f>Activity!$C28*Activity!$D28*Activity!G28</f>
        <v>0</v>
      </c>
      <c r="F29" s="552">
        <f>Activity!$C28*Activity!$D28*Activity!H28</f>
        <v>0</v>
      </c>
      <c r="G29" s="552">
        <f>Activity!$C28*Activity!$D28*Activity!I28</f>
        <v>1.7759852154</v>
      </c>
      <c r="H29" s="552">
        <f>Activity!$C28*Activity!$D28*Activity!J28</f>
        <v>0.48435960419999996</v>
      </c>
      <c r="I29" s="552">
        <f>Activity!$C28*Activity!$D28*Activity!K28</f>
        <v>0.16145320139999997</v>
      </c>
      <c r="J29" s="553">
        <f>Activity!$C28*Activity!$D28*Activity!L28</f>
        <v>1.2916256111999997</v>
      </c>
      <c r="K29" s="552">
        <f>Activity!$C28*Activity!$D28*Activity!M28</f>
        <v>0.59199507179999999</v>
      </c>
      <c r="L29" s="552">
        <f>Activity!$C28*Activity!$D28*Activity!N28</f>
        <v>0.71756978399999993</v>
      </c>
      <c r="M29" s="550">
        <f>Activity!$C28*Activity!$D28*Activity!O28</f>
        <v>2.7985221575999999</v>
      </c>
      <c r="N29" s="413">
        <v>0</v>
      </c>
      <c r="O29" s="552">
        <f>Activity!C28*Activity!D28</f>
        <v>17.939244599999999</v>
      </c>
      <c r="P29" s="559">
        <f>Activity!X28</f>
        <v>0</v>
      </c>
    </row>
    <row r="30" spans="2:16">
      <c r="B30" s="7">
        <f t="shared" si="1"/>
        <v>2016</v>
      </c>
      <c r="C30" s="551">
        <f>Activity!$C29*Activity!$D29*Activity!E29</f>
        <v>8.1320812434</v>
      </c>
      <c r="D30" s="552">
        <f>Activity!$C29*Activity!$D29*Activity!F29</f>
        <v>2.4115827135600001</v>
      </c>
      <c r="E30" s="550">
        <f>Activity!$C29*Activity!$D29*Activity!G29</f>
        <v>0</v>
      </c>
      <c r="F30" s="552">
        <f>Activity!$C29*Activity!$D29*Activity!H29</f>
        <v>0</v>
      </c>
      <c r="G30" s="552">
        <f>Activity!$C29*Activity!$D29*Activity!I29</f>
        <v>1.8507495243600001</v>
      </c>
      <c r="H30" s="552">
        <f>Activity!$C29*Activity!$D29*Activity!J29</f>
        <v>0.50474987027999996</v>
      </c>
      <c r="I30" s="552">
        <f>Activity!$C29*Activity!$D29*Activity!K29</f>
        <v>0.16824995675999999</v>
      </c>
      <c r="J30" s="553">
        <f>Activity!$C29*Activity!$D29*Activity!L29</f>
        <v>1.3459996540799999</v>
      </c>
      <c r="K30" s="552">
        <f>Activity!$C29*Activity!$D29*Activity!M29</f>
        <v>0.61691650811999998</v>
      </c>
      <c r="L30" s="552">
        <f>Activity!$C29*Activity!$D29*Activity!N29</f>
        <v>0.74777758559999996</v>
      </c>
      <c r="M30" s="550">
        <f>Activity!$C29*Activity!$D29*Activity!O29</f>
        <v>2.9163325838399996</v>
      </c>
      <c r="N30" s="413">
        <v>0</v>
      </c>
      <c r="O30" s="552">
        <f>Activity!C29*Activity!D29</f>
        <v>18.694439639999999</v>
      </c>
      <c r="P30" s="559">
        <f>Activity!X29</f>
        <v>0</v>
      </c>
    </row>
    <row r="31" spans="2:16">
      <c r="B31" s="7">
        <f t="shared" si="1"/>
        <v>2017</v>
      </c>
      <c r="C31" s="551">
        <f>Activity!$C30*Activity!$D30*Activity!E30</f>
        <v>7.9750664392528803</v>
      </c>
      <c r="D31" s="552">
        <f>Activity!$C30*Activity!$D30*Activity!F30</f>
        <v>2.3650197026749922</v>
      </c>
      <c r="E31" s="550">
        <f>Activity!$C30*Activity!$D30*Activity!G30</f>
        <v>0</v>
      </c>
      <c r="F31" s="552">
        <f>Activity!$C30*Activity!$D30*Activity!H30</f>
        <v>0</v>
      </c>
      <c r="G31" s="552">
        <f>Activity!$C30*Activity!$D30*Activity!I30</f>
        <v>1.815015120657552</v>
      </c>
      <c r="H31" s="552">
        <f>Activity!$C30*Activity!$D30*Activity!J30</f>
        <v>0.49500412381569597</v>
      </c>
      <c r="I31" s="552">
        <f>Activity!$C30*Activity!$D30*Activity!K30</f>
        <v>0.16500137460523198</v>
      </c>
      <c r="J31" s="553">
        <f>Activity!$C30*Activity!$D30*Activity!L30</f>
        <v>1.3200109968418559</v>
      </c>
      <c r="K31" s="552">
        <f>Activity!$C30*Activity!$D30*Activity!M30</f>
        <v>0.605005040219184</v>
      </c>
      <c r="L31" s="552">
        <f>Activity!$C30*Activity!$D30*Activity!N30</f>
        <v>0.73333944268992002</v>
      </c>
      <c r="M31" s="550">
        <f>Activity!$C30*Activity!$D30*Activity!O30</f>
        <v>2.8600238264906879</v>
      </c>
      <c r="N31" s="413">
        <v>0</v>
      </c>
      <c r="O31" s="552">
        <f>Activity!C30*Activity!D30</f>
        <v>18.333486067248</v>
      </c>
      <c r="P31" s="559">
        <f>Activity!X30</f>
        <v>0</v>
      </c>
    </row>
    <row r="32" spans="2:16">
      <c r="B32" s="7">
        <f t="shared" si="1"/>
        <v>2018</v>
      </c>
      <c r="C32" s="551">
        <f>Activity!$C31*Activity!$D31*Activity!E31</f>
        <v>8.0755757166470783</v>
      </c>
      <c r="D32" s="552">
        <f>Activity!$C31*Activity!$D31*Activity!F31</f>
        <v>2.3948259021780989</v>
      </c>
      <c r="E32" s="550">
        <f>Activity!$C31*Activity!$D31*Activity!G31</f>
        <v>0</v>
      </c>
      <c r="F32" s="552">
        <f>Activity!$C31*Activity!$D31*Activity!H31</f>
        <v>0</v>
      </c>
      <c r="G32" s="552">
        <f>Activity!$C31*Activity!$D31*Activity!I31</f>
        <v>1.8378896458576111</v>
      </c>
      <c r="H32" s="552">
        <f>Activity!$C31*Activity!$D31*Activity!J31</f>
        <v>0.50124263068843933</v>
      </c>
      <c r="I32" s="552">
        <f>Activity!$C31*Activity!$D31*Activity!K31</f>
        <v>0.16708087689614642</v>
      </c>
      <c r="J32" s="553">
        <f>Activity!$C31*Activity!$D31*Activity!L31</f>
        <v>1.3366470151691714</v>
      </c>
      <c r="K32" s="552">
        <f>Activity!$C31*Activity!$D31*Activity!M31</f>
        <v>0.61262988195253698</v>
      </c>
      <c r="L32" s="552">
        <f>Activity!$C31*Activity!$D31*Activity!N31</f>
        <v>0.74258167509398421</v>
      </c>
      <c r="M32" s="550">
        <f>Activity!$C31*Activity!$D31*Activity!O31</f>
        <v>2.8960685328665385</v>
      </c>
      <c r="N32" s="413">
        <v>0</v>
      </c>
      <c r="O32" s="552">
        <f>Activity!C31*Activity!D31</f>
        <v>18.564541877349605</v>
      </c>
      <c r="P32" s="559">
        <f>Activity!X31</f>
        <v>0</v>
      </c>
    </row>
    <row r="33" spans="2:16">
      <c r="B33" s="7">
        <f t="shared" si="1"/>
        <v>2019</v>
      </c>
      <c r="C33" s="551">
        <f>Activity!$C32*Activity!$D32*Activity!E32</f>
        <v>8.1667833558034602</v>
      </c>
      <c r="D33" s="552">
        <f>Activity!$C32*Activity!$D32*Activity!F32</f>
        <v>2.4218736848244746</v>
      </c>
      <c r="E33" s="550">
        <f>Activity!$C32*Activity!$D32*Activity!G32</f>
        <v>0</v>
      </c>
      <c r="F33" s="552">
        <f>Activity!$C32*Activity!$D32*Activity!H32</f>
        <v>0</v>
      </c>
      <c r="G33" s="552">
        <f>Activity!$C32*Activity!$D32*Activity!I32</f>
        <v>1.8586472464932016</v>
      </c>
      <c r="H33" s="552">
        <f>Activity!$C32*Activity!$D32*Activity!J32</f>
        <v>0.50690379449814582</v>
      </c>
      <c r="I33" s="552">
        <f>Activity!$C32*Activity!$D32*Activity!K32</f>
        <v>0.16896793149938194</v>
      </c>
      <c r="J33" s="553">
        <f>Activity!$C32*Activity!$D32*Activity!L32</f>
        <v>1.3517434519950555</v>
      </c>
      <c r="K33" s="552">
        <f>Activity!$C32*Activity!$D32*Activity!M32</f>
        <v>0.61954908216440052</v>
      </c>
      <c r="L33" s="552">
        <f>Activity!$C32*Activity!$D32*Activity!N32</f>
        <v>0.75096858444169756</v>
      </c>
      <c r="M33" s="550">
        <f>Activity!$C32*Activity!$D32*Activity!O32</f>
        <v>2.9287774793226204</v>
      </c>
      <c r="N33" s="413">
        <v>0</v>
      </c>
      <c r="O33" s="552">
        <f>Activity!C32*Activity!D32</f>
        <v>18.774214611042439</v>
      </c>
      <c r="P33" s="559">
        <f>Activity!X32</f>
        <v>0</v>
      </c>
    </row>
    <row r="34" spans="2:16">
      <c r="B34" s="7">
        <f t="shared" si="1"/>
        <v>2020</v>
      </c>
      <c r="C34" s="551">
        <f>Activity!$C33*Activity!$D33*Activity!E33</f>
        <v>8.2490751822270632</v>
      </c>
      <c r="D34" s="552">
        <f>Activity!$C33*Activity!$D33*Activity!F33</f>
        <v>2.4462774678328536</v>
      </c>
      <c r="E34" s="550">
        <f>Activity!$C33*Activity!$D33*Activity!G33</f>
        <v>0</v>
      </c>
      <c r="F34" s="552">
        <f>Activity!$C33*Activity!$D33*Activity!H33</f>
        <v>0</v>
      </c>
      <c r="G34" s="552">
        <f>Activity!$C33*Activity!$D33*Activity!I33</f>
        <v>1.8773757311275387</v>
      </c>
      <c r="H34" s="552">
        <f>Activity!$C33*Activity!$D33*Activity!J33</f>
        <v>0.51201156303478323</v>
      </c>
      <c r="I34" s="552">
        <f>Activity!$C33*Activity!$D33*Activity!K33</f>
        <v>0.17067052101159441</v>
      </c>
      <c r="J34" s="553">
        <f>Activity!$C33*Activity!$D33*Activity!L33</f>
        <v>1.3653641680927553</v>
      </c>
      <c r="K34" s="552">
        <f>Activity!$C33*Activity!$D33*Activity!M33</f>
        <v>0.62579191037584625</v>
      </c>
      <c r="L34" s="552">
        <f>Activity!$C33*Activity!$D33*Activity!N33</f>
        <v>0.75853564894041969</v>
      </c>
      <c r="M34" s="550">
        <f>Activity!$C33*Activity!$D33*Activity!O33</f>
        <v>2.9582890308676366</v>
      </c>
      <c r="N34" s="413">
        <v>0</v>
      </c>
      <c r="O34" s="552">
        <f>Activity!C33*Activity!D33</f>
        <v>18.963391223510492</v>
      </c>
      <c r="P34" s="559">
        <f>Activity!X33</f>
        <v>0</v>
      </c>
    </row>
    <row r="35" spans="2:16">
      <c r="B35" s="7">
        <f t="shared" si="1"/>
        <v>2021</v>
      </c>
      <c r="C35" s="551">
        <f>Activity!$C34*Activity!$D34*Activity!E34</f>
        <v>8.3228239249488407</v>
      </c>
      <c r="D35" s="552">
        <f>Activity!$C34*Activity!$D34*Activity!F34</f>
        <v>2.4681477846400011</v>
      </c>
      <c r="E35" s="550">
        <f>Activity!$C34*Activity!$D34*Activity!G34</f>
        <v>0</v>
      </c>
      <c r="F35" s="552">
        <f>Activity!$C34*Activity!$D34*Activity!H34</f>
        <v>0</v>
      </c>
      <c r="G35" s="552">
        <f>Activity!$C34*Activity!$D34*Activity!I34</f>
        <v>1.8941599277469776</v>
      </c>
      <c r="H35" s="552">
        <f>Activity!$C34*Activity!$D34*Activity!J34</f>
        <v>0.51658907120372111</v>
      </c>
      <c r="I35" s="552">
        <f>Activity!$C34*Activity!$D34*Activity!K34</f>
        <v>0.17219635706790704</v>
      </c>
      <c r="J35" s="553">
        <f>Activity!$C34*Activity!$D34*Activity!L34</f>
        <v>1.3775708565432563</v>
      </c>
      <c r="K35" s="552">
        <f>Activity!$C34*Activity!$D34*Activity!M34</f>
        <v>0.63138664258232591</v>
      </c>
      <c r="L35" s="552">
        <f>Activity!$C34*Activity!$D34*Activity!N34</f>
        <v>0.76531714252403138</v>
      </c>
      <c r="M35" s="550">
        <f>Activity!$C34*Activity!$D34*Activity!O34</f>
        <v>2.9847368558437224</v>
      </c>
      <c r="N35" s="413">
        <v>0</v>
      </c>
      <c r="O35" s="552">
        <f>Activity!C34*Activity!D34</f>
        <v>19.132928563100783</v>
      </c>
      <c r="P35" s="559">
        <f>Activity!X34</f>
        <v>0</v>
      </c>
    </row>
    <row r="36" spans="2:16">
      <c r="B36" s="7">
        <f t="shared" si="1"/>
        <v>2022</v>
      </c>
      <c r="C36" s="551">
        <f>Activity!$C35*Activity!$D35*Activity!E35</f>
        <v>8.3883896213708411</v>
      </c>
      <c r="D36" s="552">
        <f>Activity!$C35*Activity!$D35*Activity!F35</f>
        <v>2.4875914049582497</v>
      </c>
      <c r="E36" s="550">
        <f>Activity!$C35*Activity!$D35*Activity!G35</f>
        <v>0</v>
      </c>
      <c r="F36" s="552">
        <f>Activity!$C35*Activity!$D35*Activity!H35</f>
        <v>0</v>
      </c>
      <c r="G36" s="552">
        <f>Activity!$C35*Activity!$D35*Activity!I35</f>
        <v>1.9090817758981917</v>
      </c>
      <c r="H36" s="552">
        <f>Activity!$C35*Activity!$D35*Activity!J35</f>
        <v>0.52065866615405221</v>
      </c>
      <c r="I36" s="552">
        <f>Activity!$C35*Activity!$D35*Activity!K35</f>
        <v>0.17355288871801741</v>
      </c>
      <c r="J36" s="553">
        <f>Activity!$C35*Activity!$D35*Activity!L35</f>
        <v>1.3884231097441393</v>
      </c>
      <c r="K36" s="552">
        <f>Activity!$C35*Activity!$D35*Activity!M35</f>
        <v>0.63636059196606387</v>
      </c>
      <c r="L36" s="552">
        <f>Activity!$C35*Activity!$D35*Activity!N35</f>
        <v>0.77134617208007739</v>
      </c>
      <c r="M36" s="550">
        <f>Activity!$C35*Activity!$D35*Activity!O35</f>
        <v>3.0082500711123017</v>
      </c>
      <c r="N36" s="413">
        <v>0</v>
      </c>
      <c r="O36" s="552">
        <f>Activity!C35*Activity!D35</f>
        <v>19.283654302001935</v>
      </c>
      <c r="P36" s="559">
        <f>Activity!X35</f>
        <v>0</v>
      </c>
    </row>
    <row r="37" spans="2:16">
      <c r="B37" s="7">
        <f t="shared" si="1"/>
        <v>2023</v>
      </c>
      <c r="C37" s="551">
        <f>Activity!$C36*Activity!$D36*Activity!E36</f>
        <v>8.4461200102591061</v>
      </c>
      <c r="D37" s="552">
        <f>Activity!$C36*Activity!$D36*Activity!F36</f>
        <v>2.5047114513182178</v>
      </c>
      <c r="E37" s="550">
        <f>Activity!$C36*Activity!$D36*Activity!G36</f>
        <v>0</v>
      </c>
      <c r="F37" s="552">
        <f>Activity!$C36*Activity!$D36*Activity!H36</f>
        <v>0</v>
      </c>
      <c r="G37" s="552">
        <f>Activity!$C36*Activity!$D36*Activity!I36</f>
        <v>1.9222204161279346</v>
      </c>
      <c r="H37" s="552">
        <f>Activity!$C36*Activity!$D36*Activity!J36</f>
        <v>0.52424193167125488</v>
      </c>
      <c r="I37" s="552">
        <f>Activity!$C36*Activity!$D36*Activity!K36</f>
        <v>0.17474731055708495</v>
      </c>
      <c r="J37" s="553">
        <f>Activity!$C36*Activity!$D36*Activity!L36</f>
        <v>1.3979784844566796</v>
      </c>
      <c r="K37" s="552">
        <f>Activity!$C36*Activity!$D36*Activity!M36</f>
        <v>0.64074013870931157</v>
      </c>
      <c r="L37" s="552">
        <f>Activity!$C36*Activity!$D36*Activity!N36</f>
        <v>0.7766547135870443</v>
      </c>
      <c r="M37" s="550">
        <f>Activity!$C36*Activity!$D36*Activity!O36</f>
        <v>3.0289533829894726</v>
      </c>
      <c r="N37" s="413">
        <v>0</v>
      </c>
      <c r="O37" s="552">
        <f>Activity!C36*Activity!D36</f>
        <v>19.416367839676106</v>
      </c>
      <c r="P37" s="559">
        <f>Activity!X36</f>
        <v>0</v>
      </c>
    </row>
    <row r="38" spans="2:16">
      <c r="B38" s="7">
        <f t="shared" si="1"/>
        <v>2024</v>
      </c>
      <c r="C38" s="551">
        <f>Activity!$C37*Activity!$D37*Activity!E37</f>
        <v>8.4963509132191586</v>
      </c>
      <c r="D38" s="552">
        <f>Activity!$C37*Activity!$D37*Activity!F37</f>
        <v>2.5196075121960266</v>
      </c>
      <c r="E38" s="550">
        <f>Activity!$C37*Activity!$D37*Activity!G37</f>
        <v>0</v>
      </c>
      <c r="F38" s="552">
        <f>Activity!$C37*Activity!$D37*Activity!H37</f>
        <v>0</v>
      </c>
      <c r="G38" s="552">
        <f>Activity!$C37*Activity!$D37*Activity!I37</f>
        <v>1.9336522768016018</v>
      </c>
      <c r="H38" s="552">
        <f>Activity!$C37*Activity!$D37*Activity!J37</f>
        <v>0.52735971185498232</v>
      </c>
      <c r="I38" s="552">
        <f>Activity!$C37*Activity!$D37*Activity!K37</f>
        <v>0.17578657061832742</v>
      </c>
      <c r="J38" s="553">
        <f>Activity!$C37*Activity!$D37*Activity!L37</f>
        <v>1.4062925649466194</v>
      </c>
      <c r="K38" s="552">
        <f>Activity!$C37*Activity!$D37*Activity!M37</f>
        <v>0.64455075893386726</v>
      </c>
      <c r="L38" s="552">
        <f>Activity!$C37*Activity!$D37*Activity!N37</f>
        <v>0.78127364719256631</v>
      </c>
      <c r="M38" s="550">
        <f>Activity!$C37*Activity!$D37*Activity!O37</f>
        <v>3.0469672240510088</v>
      </c>
      <c r="N38" s="413">
        <v>0</v>
      </c>
      <c r="O38" s="552">
        <f>Activity!C37*Activity!D37</f>
        <v>19.531841179814158</v>
      </c>
      <c r="P38" s="559">
        <f>Activity!X37</f>
        <v>0</v>
      </c>
    </row>
    <row r="39" spans="2:16">
      <c r="B39" s="7">
        <f t="shared" si="1"/>
        <v>2025</v>
      </c>
      <c r="C39" s="551">
        <f>Activity!$C38*Activity!$D38*Activity!E38</f>
        <v>8.5394066049797051</v>
      </c>
      <c r="D39" s="552">
        <f>Activity!$C38*Activity!$D38*Activity!F38</f>
        <v>2.5323757518215677</v>
      </c>
      <c r="E39" s="550">
        <f>Activity!$C38*Activity!$D38*Activity!G38</f>
        <v>0</v>
      </c>
      <c r="F39" s="552">
        <f>Activity!$C38*Activity!$D38*Activity!H38</f>
        <v>0</v>
      </c>
      <c r="G39" s="552">
        <f>Activity!$C38*Activity!$D38*Activity!I38</f>
        <v>1.9434511583746916</v>
      </c>
      <c r="H39" s="552">
        <f>Activity!$C38*Activity!$D38*Activity!J38</f>
        <v>0.53003213410218852</v>
      </c>
      <c r="I39" s="552">
        <f>Activity!$C38*Activity!$D38*Activity!K38</f>
        <v>0.17667737803406283</v>
      </c>
      <c r="J39" s="553">
        <f>Activity!$C38*Activity!$D38*Activity!L38</f>
        <v>1.4134190242725027</v>
      </c>
      <c r="K39" s="552">
        <f>Activity!$C38*Activity!$D38*Activity!M38</f>
        <v>0.64781705279156387</v>
      </c>
      <c r="L39" s="552">
        <f>Activity!$C38*Activity!$D38*Activity!N38</f>
        <v>0.78523279126250156</v>
      </c>
      <c r="M39" s="550">
        <f>Activity!$C38*Activity!$D38*Activity!O38</f>
        <v>3.062407885923756</v>
      </c>
      <c r="N39" s="413">
        <v>0</v>
      </c>
      <c r="O39" s="552">
        <f>Activity!C38*Activity!D38</f>
        <v>19.63081978156254</v>
      </c>
      <c r="P39" s="559">
        <f>Activity!X38</f>
        <v>0</v>
      </c>
    </row>
    <row r="40" spans="2:16">
      <c r="B40" s="7">
        <f t="shared" si="1"/>
        <v>2026</v>
      </c>
      <c r="C40" s="551">
        <f>Activity!$C39*Activity!$D39*Activity!E39</f>
        <v>8.5756001728011615</v>
      </c>
      <c r="D40" s="552">
        <f>Activity!$C39*Activity!$D39*Activity!F39</f>
        <v>2.5431090167617239</v>
      </c>
      <c r="E40" s="550">
        <f>Activity!$C39*Activity!$D39*Activity!G39</f>
        <v>0</v>
      </c>
      <c r="F40" s="552">
        <f>Activity!$C39*Activity!$D39*Activity!H39</f>
        <v>0</v>
      </c>
      <c r="G40" s="552">
        <f>Activity!$C39*Activity!$D39*Activity!I39</f>
        <v>1.9516883151892301</v>
      </c>
      <c r="H40" s="552">
        <f>Activity!$C39*Activity!$D39*Activity!J39</f>
        <v>0.53227863141524456</v>
      </c>
      <c r="I40" s="552">
        <f>Activity!$C39*Activity!$D39*Activity!K39</f>
        <v>0.17742621047174817</v>
      </c>
      <c r="J40" s="553">
        <f>Activity!$C39*Activity!$D39*Activity!L39</f>
        <v>1.4194096837739854</v>
      </c>
      <c r="K40" s="552">
        <f>Activity!$C39*Activity!$D39*Activity!M39</f>
        <v>0.65056277172974331</v>
      </c>
      <c r="L40" s="552">
        <f>Activity!$C39*Activity!$D39*Activity!N39</f>
        <v>0.78856093542999195</v>
      </c>
      <c r="M40" s="550">
        <f>Activity!$C39*Activity!$D39*Activity!O39</f>
        <v>3.0753876481769682</v>
      </c>
      <c r="N40" s="413">
        <v>0</v>
      </c>
      <c r="O40" s="552">
        <f>Activity!C39*Activity!D39</f>
        <v>19.714023385749798</v>
      </c>
      <c r="P40" s="559">
        <f>Activity!X39</f>
        <v>0</v>
      </c>
    </row>
    <row r="41" spans="2:16">
      <c r="B41" s="7">
        <f t="shared" si="1"/>
        <v>2027</v>
      </c>
      <c r="C41" s="551">
        <f>Activity!$C40*Activity!$D40*Activity!E40</f>
        <v>8.6052338653169951</v>
      </c>
      <c r="D41" s="552">
        <f>Activity!$C40*Activity!$D40*Activity!F40</f>
        <v>2.5518969393698674</v>
      </c>
      <c r="E41" s="550">
        <f>Activity!$C40*Activity!$D40*Activity!G40</f>
        <v>0</v>
      </c>
      <c r="F41" s="552">
        <f>Activity!$C40*Activity!$D40*Activity!H40</f>
        <v>0</v>
      </c>
      <c r="G41" s="552">
        <f>Activity!$C40*Activity!$D40*Activity!I40</f>
        <v>1.9584325348652472</v>
      </c>
      <c r="H41" s="552">
        <f>Activity!$C40*Activity!$D40*Activity!J40</f>
        <v>0.53411796405415835</v>
      </c>
      <c r="I41" s="552">
        <f>Activity!$C40*Activity!$D40*Activity!K40</f>
        <v>0.17803932135138609</v>
      </c>
      <c r="J41" s="553">
        <f>Activity!$C40*Activity!$D40*Activity!L40</f>
        <v>1.4243145708110887</v>
      </c>
      <c r="K41" s="552">
        <f>Activity!$C40*Activity!$D40*Activity!M40</f>
        <v>0.65281084495508235</v>
      </c>
      <c r="L41" s="552">
        <f>Activity!$C40*Activity!$D40*Activity!N40</f>
        <v>0.79128587267282713</v>
      </c>
      <c r="M41" s="550">
        <f>Activity!$C40*Activity!$D40*Activity!O40</f>
        <v>3.0860149034240258</v>
      </c>
      <c r="N41" s="413">
        <v>0</v>
      </c>
      <c r="O41" s="552">
        <f>Activity!C40*Activity!D40</f>
        <v>19.782146816820678</v>
      </c>
      <c r="P41" s="559">
        <f>Activity!X40</f>
        <v>0</v>
      </c>
    </row>
    <row r="42" spans="2:16">
      <c r="B42" s="7">
        <f t="shared" si="1"/>
        <v>2028</v>
      </c>
      <c r="C42" s="551">
        <f>Activity!$C41*Activity!$D41*Activity!E41</f>
        <v>8.6285994311071921</v>
      </c>
      <c r="D42" s="552">
        <f>Activity!$C41*Activity!$D41*Activity!F41</f>
        <v>2.5588260381904084</v>
      </c>
      <c r="E42" s="550">
        <f>Activity!$C41*Activity!$D41*Activity!G41</f>
        <v>0</v>
      </c>
      <c r="F42" s="552">
        <f>Activity!$C41*Activity!$D41*Activity!H41</f>
        <v>0</v>
      </c>
      <c r="G42" s="552">
        <f>Activity!$C41*Activity!$D41*Activity!I41</f>
        <v>1.9637502153554298</v>
      </c>
      <c r="H42" s="552">
        <f>Activity!$C41*Activity!$D41*Activity!J41</f>
        <v>0.53556824055148089</v>
      </c>
      <c r="I42" s="552">
        <f>Activity!$C41*Activity!$D41*Activity!K41</f>
        <v>0.1785227468504936</v>
      </c>
      <c r="J42" s="553">
        <f>Activity!$C41*Activity!$D41*Activity!L41</f>
        <v>1.4281819748039488</v>
      </c>
      <c r="K42" s="552">
        <f>Activity!$C41*Activity!$D41*Activity!M41</f>
        <v>0.65458340511847657</v>
      </c>
      <c r="L42" s="552">
        <f>Activity!$C41*Activity!$D41*Activity!N41</f>
        <v>0.79343443044663831</v>
      </c>
      <c r="M42" s="550">
        <f>Activity!$C41*Activity!$D41*Activity!O41</f>
        <v>3.0943942787418894</v>
      </c>
      <c r="N42" s="413">
        <v>0</v>
      </c>
      <c r="O42" s="552">
        <f>Activity!C41*Activity!D41</f>
        <v>19.835860761165957</v>
      </c>
      <c r="P42" s="559">
        <f>Activity!X41</f>
        <v>0</v>
      </c>
    </row>
    <row r="43" spans="2:16">
      <c r="B43" s="7">
        <f t="shared" si="1"/>
        <v>2029</v>
      </c>
      <c r="C43" s="551">
        <f>Activity!$C42*Activity!$D42*Activity!E42</f>
        <v>8.6459784472951036</v>
      </c>
      <c r="D43" s="552">
        <f>Activity!$C42*Activity!$D42*Activity!F42</f>
        <v>2.5639798154047551</v>
      </c>
      <c r="E43" s="550">
        <f>Activity!$C42*Activity!$D42*Activity!G42</f>
        <v>0</v>
      </c>
      <c r="F43" s="552">
        <f>Activity!$C42*Activity!$D42*Activity!H42</f>
        <v>0</v>
      </c>
      <c r="G43" s="552">
        <f>Activity!$C42*Activity!$D42*Activity!I42</f>
        <v>1.9677054397292308</v>
      </c>
      <c r="H43" s="552">
        <f>Activity!$C42*Activity!$D42*Activity!J42</f>
        <v>0.53664693810797204</v>
      </c>
      <c r="I43" s="552">
        <f>Activity!$C42*Activity!$D42*Activity!K42</f>
        <v>0.17888231270265731</v>
      </c>
      <c r="J43" s="553">
        <f>Activity!$C42*Activity!$D42*Activity!L42</f>
        <v>1.4310585016212585</v>
      </c>
      <c r="K43" s="552">
        <f>Activity!$C42*Activity!$D42*Activity!M42</f>
        <v>0.65590181324307695</v>
      </c>
      <c r="L43" s="552">
        <f>Activity!$C42*Activity!$D42*Activity!N42</f>
        <v>0.79503250090069932</v>
      </c>
      <c r="M43" s="550">
        <f>Activity!$C42*Activity!$D42*Activity!O42</f>
        <v>3.100626753512727</v>
      </c>
      <c r="N43" s="413">
        <v>0</v>
      </c>
      <c r="O43" s="552">
        <f>Activity!C42*Activity!D42</f>
        <v>19.875812522517482</v>
      </c>
      <c r="P43" s="559">
        <f>Activity!X42</f>
        <v>0</v>
      </c>
    </row>
    <row r="44" spans="2:16">
      <c r="B44" s="7">
        <f t="shared" si="1"/>
        <v>2030</v>
      </c>
      <c r="C44" s="551">
        <f>Activity!$C43*Activity!$D43*Activity!E43</f>
        <v>8.6580138000000009</v>
      </c>
      <c r="D44" s="552">
        <f>Activity!$C43*Activity!$D43*Activity!F43</f>
        <v>2.5675489200000001</v>
      </c>
      <c r="E44" s="550">
        <f>Activity!$C43*Activity!$D43*Activity!G43</f>
        <v>0</v>
      </c>
      <c r="F44" s="552">
        <f>Activity!$C43*Activity!$D43*Activity!H43</f>
        <v>0</v>
      </c>
      <c r="G44" s="552">
        <f>Activity!$C43*Activity!$D43*Activity!I43</f>
        <v>1.9704445200000003</v>
      </c>
      <c r="H44" s="552">
        <f>Activity!$C43*Activity!$D43*Activity!J43</f>
        <v>0.53739396000000006</v>
      </c>
      <c r="I44" s="552">
        <f>Activity!$C43*Activity!$D43*Activity!K43</f>
        <v>0.17913132000000001</v>
      </c>
      <c r="J44" s="553">
        <f>Activity!$C43*Activity!$D43*Activity!L43</f>
        <v>1.4330505600000001</v>
      </c>
      <c r="K44" s="552">
        <f>Activity!$C43*Activity!$D43*Activity!M43</f>
        <v>0.65681484000000012</v>
      </c>
      <c r="L44" s="552">
        <f>Activity!$C43*Activity!$D43*Activity!N43</f>
        <v>0.79613920000000005</v>
      </c>
      <c r="M44" s="550">
        <f>Activity!$C43*Activity!$D43*Activity!O43</f>
        <v>3.1049428800000003</v>
      </c>
      <c r="N44" s="413">
        <v>0</v>
      </c>
      <c r="O44" s="552">
        <f>Activity!C43*Activity!D43</f>
        <v>19.903480000000002</v>
      </c>
      <c r="P44" s="559">
        <f>Activity!X43</f>
        <v>0</v>
      </c>
    </row>
    <row r="45" spans="2:16">
      <c r="B45" s="7">
        <f t="shared" si="1"/>
        <v>2031</v>
      </c>
      <c r="C45" s="551">
        <f>Activity!$C44*Activity!$D44*Activity!E44</f>
        <v>0</v>
      </c>
      <c r="D45" s="552">
        <f>Activity!$C44*Activity!$D44*Activity!F44</f>
        <v>0</v>
      </c>
      <c r="E45" s="550">
        <f>Activity!$C44*Activity!$D44*Activity!G44</f>
        <v>0</v>
      </c>
      <c r="F45" s="552">
        <f>Activity!$C44*Activity!$D44*Activity!H44</f>
        <v>0</v>
      </c>
      <c r="G45" s="552">
        <f>Activity!$C44*Activity!$D44*Activity!I44</f>
        <v>0</v>
      </c>
      <c r="H45" s="552">
        <f>Activity!$C44*Activity!$D44*Activity!J44</f>
        <v>0</v>
      </c>
      <c r="I45" s="552">
        <f>Activity!$C44*Activity!$D44*Activity!K44</f>
        <v>0</v>
      </c>
      <c r="J45" s="553">
        <f>Activity!$C44*Activity!$D44*Activity!L44</f>
        <v>0</v>
      </c>
      <c r="K45" s="552">
        <f>Activity!$C44*Activity!$D44*Activity!M44</f>
        <v>0</v>
      </c>
      <c r="L45" s="552">
        <f>Activity!$C44*Activity!$D44*Activity!N44</f>
        <v>0</v>
      </c>
      <c r="M45" s="550">
        <f>Activity!$C44*Activity!$D44*Activity!O44</f>
        <v>0</v>
      </c>
      <c r="N45" s="413">
        <v>0</v>
      </c>
      <c r="O45" s="552">
        <f>Activity!C44*Activity!D44</f>
        <v>0</v>
      </c>
      <c r="P45" s="559">
        <f>Activity!X44</f>
        <v>0</v>
      </c>
    </row>
    <row r="46" spans="2:16">
      <c r="B46" s="7">
        <f t="shared" si="1"/>
        <v>2032</v>
      </c>
      <c r="C46" s="551">
        <f>Activity!$C45*Activity!$D45*Activity!E45</f>
        <v>0</v>
      </c>
      <c r="D46" s="552">
        <f>Activity!$C45*Activity!$D45*Activity!F45</f>
        <v>0</v>
      </c>
      <c r="E46" s="550">
        <f>Activity!$C45*Activity!$D45*Activity!G45</f>
        <v>0</v>
      </c>
      <c r="F46" s="552">
        <f>Activity!$C45*Activity!$D45*Activity!H45</f>
        <v>0</v>
      </c>
      <c r="G46" s="552">
        <f>Activity!$C45*Activity!$D45*Activity!I45</f>
        <v>0</v>
      </c>
      <c r="H46" s="552">
        <f>Activity!$C45*Activity!$D45*Activity!J45</f>
        <v>0</v>
      </c>
      <c r="I46" s="552">
        <f>Activity!$C45*Activity!$D45*Activity!K45</f>
        <v>0</v>
      </c>
      <c r="J46" s="553">
        <f>Activity!$C45*Activity!$D45*Activity!L45</f>
        <v>0</v>
      </c>
      <c r="K46" s="552">
        <f>Activity!$C45*Activity!$D45*Activity!M45</f>
        <v>0</v>
      </c>
      <c r="L46" s="552">
        <f>Activity!$C45*Activity!$D45*Activity!N45</f>
        <v>0</v>
      </c>
      <c r="M46" s="550">
        <f>Activity!$C45*Activity!$D45*Activity!O45</f>
        <v>0</v>
      </c>
      <c r="N46" s="413">
        <v>0</v>
      </c>
      <c r="O46" s="552">
        <f>Activity!C45*Activity!D45</f>
        <v>0</v>
      </c>
      <c r="P46" s="559">
        <f>Activity!X45</f>
        <v>0</v>
      </c>
    </row>
    <row r="47" spans="2:16">
      <c r="B47" s="7">
        <f t="shared" si="1"/>
        <v>2033</v>
      </c>
      <c r="C47" s="551">
        <f>Activity!$C46*Activity!$D46*Activity!E46</f>
        <v>0</v>
      </c>
      <c r="D47" s="552">
        <f>Activity!$C46*Activity!$D46*Activity!F46</f>
        <v>0</v>
      </c>
      <c r="E47" s="550">
        <f>Activity!$C46*Activity!$D46*Activity!G46</f>
        <v>0</v>
      </c>
      <c r="F47" s="552">
        <f>Activity!$C46*Activity!$D46*Activity!H46</f>
        <v>0</v>
      </c>
      <c r="G47" s="552">
        <f>Activity!$C46*Activity!$D46*Activity!I46</f>
        <v>0</v>
      </c>
      <c r="H47" s="552">
        <f>Activity!$C46*Activity!$D46*Activity!J46</f>
        <v>0</v>
      </c>
      <c r="I47" s="552">
        <f>Activity!$C46*Activity!$D46*Activity!K46</f>
        <v>0</v>
      </c>
      <c r="J47" s="553">
        <f>Activity!$C46*Activity!$D46*Activity!L46</f>
        <v>0</v>
      </c>
      <c r="K47" s="552">
        <f>Activity!$C46*Activity!$D46*Activity!M46</f>
        <v>0</v>
      </c>
      <c r="L47" s="552">
        <f>Activity!$C46*Activity!$D46*Activity!N46</f>
        <v>0</v>
      </c>
      <c r="M47" s="550">
        <f>Activity!$C46*Activity!$D46*Activity!O46</f>
        <v>0</v>
      </c>
      <c r="N47" s="413">
        <v>0</v>
      </c>
      <c r="O47" s="552">
        <f>Activity!C46*Activity!D46</f>
        <v>0</v>
      </c>
      <c r="P47" s="559">
        <f>Activity!X46</f>
        <v>0</v>
      </c>
    </row>
    <row r="48" spans="2:16">
      <c r="B48" s="7">
        <f t="shared" si="1"/>
        <v>2034</v>
      </c>
      <c r="C48" s="551">
        <f>Activity!$C47*Activity!$D47*Activity!E47</f>
        <v>0</v>
      </c>
      <c r="D48" s="552">
        <f>Activity!$C47*Activity!$D47*Activity!F47</f>
        <v>0</v>
      </c>
      <c r="E48" s="550">
        <f>Activity!$C47*Activity!$D47*Activity!G47</f>
        <v>0</v>
      </c>
      <c r="F48" s="552">
        <f>Activity!$C47*Activity!$D47*Activity!H47</f>
        <v>0</v>
      </c>
      <c r="G48" s="552">
        <f>Activity!$C47*Activity!$D47*Activity!I47</f>
        <v>0</v>
      </c>
      <c r="H48" s="552">
        <f>Activity!$C47*Activity!$D47*Activity!J47</f>
        <v>0</v>
      </c>
      <c r="I48" s="552">
        <f>Activity!$C47*Activity!$D47*Activity!K47</f>
        <v>0</v>
      </c>
      <c r="J48" s="553">
        <f>Activity!$C47*Activity!$D47*Activity!L47</f>
        <v>0</v>
      </c>
      <c r="K48" s="552">
        <f>Activity!$C47*Activity!$D47*Activity!M47</f>
        <v>0</v>
      </c>
      <c r="L48" s="552">
        <f>Activity!$C47*Activity!$D47*Activity!N47</f>
        <v>0</v>
      </c>
      <c r="M48" s="550">
        <f>Activity!$C47*Activity!$D47*Activity!O47</f>
        <v>0</v>
      </c>
      <c r="N48" s="413">
        <v>0</v>
      </c>
      <c r="O48" s="552">
        <f>Activity!C47*Activity!D47</f>
        <v>0</v>
      </c>
      <c r="P48" s="559">
        <f>Activity!X47</f>
        <v>0</v>
      </c>
    </row>
    <row r="49" spans="2:16">
      <c r="B49" s="7">
        <f t="shared" si="1"/>
        <v>2035</v>
      </c>
      <c r="C49" s="551">
        <f>Activity!$C48*Activity!$D48*Activity!E48</f>
        <v>0</v>
      </c>
      <c r="D49" s="552">
        <f>Activity!$C48*Activity!$D48*Activity!F48</f>
        <v>0</v>
      </c>
      <c r="E49" s="550">
        <f>Activity!$C48*Activity!$D48*Activity!G48</f>
        <v>0</v>
      </c>
      <c r="F49" s="552">
        <f>Activity!$C48*Activity!$D48*Activity!H48</f>
        <v>0</v>
      </c>
      <c r="G49" s="552">
        <f>Activity!$C48*Activity!$D48*Activity!I48</f>
        <v>0</v>
      </c>
      <c r="H49" s="552">
        <f>Activity!$C48*Activity!$D48*Activity!J48</f>
        <v>0</v>
      </c>
      <c r="I49" s="552">
        <f>Activity!$C48*Activity!$D48*Activity!K48</f>
        <v>0</v>
      </c>
      <c r="J49" s="553">
        <f>Activity!$C48*Activity!$D48*Activity!L48</f>
        <v>0</v>
      </c>
      <c r="K49" s="552">
        <f>Activity!$C48*Activity!$D48*Activity!M48</f>
        <v>0</v>
      </c>
      <c r="L49" s="552">
        <f>Activity!$C48*Activity!$D48*Activity!N48</f>
        <v>0</v>
      </c>
      <c r="M49" s="550">
        <f>Activity!$C48*Activity!$D48*Activity!O48</f>
        <v>0</v>
      </c>
      <c r="N49" s="413">
        <v>0</v>
      </c>
      <c r="O49" s="552">
        <f>Activity!C48*Activity!D48</f>
        <v>0</v>
      </c>
      <c r="P49" s="559">
        <f>Activity!X48</f>
        <v>0</v>
      </c>
    </row>
    <row r="50" spans="2:16">
      <c r="B50" s="7">
        <f t="shared" si="1"/>
        <v>2036</v>
      </c>
      <c r="C50" s="551">
        <f>Activity!$C49*Activity!$D49*Activity!E49</f>
        <v>0</v>
      </c>
      <c r="D50" s="552">
        <f>Activity!$C49*Activity!$D49*Activity!F49</f>
        <v>0</v>
      </c>
      <c r="E50" s="550">
        <f>Activity!$C49*Activity!$D49*Activity!G49</f>
        <v>0</v>
      </c>
      <c r="F50" s="552">
        <f>Activity!$C49*Activity!$D49*Activity!H49</f>
        <v>0</v>
      </c>
      <c r="G50" s="552">
        <f>Activity!$C49*Activity!$D49*Activity!I49</f>
        <v>0</v>
      </c>
      <c r="H50" s="552">
        <f>Activity!$C49*Activity!$D49*Activity!J49</f>
        <v>0</v>
      </c>
      <c r="I50" s="552">
        <f>Activity!$C49*Activity!$D49*Activity!K49</f>
        <v>0</v>
      </c>
      <c r="J50" s="553">
        <f>Activity!$C49*Activity!$D49*Activity!L49</f>
        <v>0</v>
      </c>
      <c r="K50" s="552">
        <f>Activity!$C49*Activity!$D49*Activity!M49</f>
        <v>0</v>
      </c>
      <c r="L50" s="552">
        <f>Activity!$C49*Activity!$D49*Activity!N49</f>
        <v>0</v>
      </c>
      <c r="M50" s="550">
        <f>Activity!$C49*Activity!$D49*Activity!O49</f>
        <v>0</v>
      </c>
      <c r="N50" s="413">
        <v>0</v>
      </c>
      <c r="O50" s="552">
        <f>Activity!C49*Activity!D49</f>
        <v>0</v>
      </c>
      <c r="P50" s="559">
        <f>Activity!X49</f>
        <v>0</v>
      </c>
    </row>
    <row r="51" spans="2:16">
      <c r="B51" s="7">
        <f t="shared" si="1"/>
        <v>2037</v>
      </c>
      <c r="C51" s="551">
        <f>Activity!$C50*Activity!$D50*Activity!E50</f>
        <v>0</v>
      </c>
      <c r="D51" s="552">
        <f>Activity!$C50*Activity!$D50*Activity!F50</f>
        <v>0</v>
      </c>
      <c r="E51" s="550">
        <f>Activity!$C50*Activity!$D50*Activity!G50</f>
        <v>0</v>
      </c>
      <c r="F51" s="552">
        <f>Activity!$C50*Activity!$D50*Activity!H50</f>
        <v>0</v>
      </c>
      <c r="G51" s="552">
        <f>Activity!$C50*Activity!$D50*Activity!I50</f>
        <v>0</v>
      </c>
      <c r="H51" s="552">
        <f>Activity!$C50*Activity!$D50*Activity!J50</f>
        <v>0</v>
      </c>
      <c r="I51" s="552">
        <f>Activity!$C50*Activity!$D50*Activity!K50</f>
        <v>0</v>
      </c>
      <c r="J51" s="553">
        <f>Activity!$C50*Activity!$D50*Activity!L50</f>
        <v>0</v>
      </c>
      <c r="K51" s="552">
        <f>Activity!$C50*Activity!$D50*Activity!M50</f>
        <v>0</v>
      </c>
      <c r="L51" s="552">
        <f>Activity!$C50*Activity!$D50*Activity!N50</f>
        <v>0</v>
      </c>
      <c r="M51" s="550">
        <f>Activity!$C50*Activity!$D50*Activity!O50</f>
        <v>0</v>
      </c>
      <c r="N51" s="413">
        <v>0</v>
      </c>
      <c r="O51" s="552">
        <f>Activity!C50*Activity!D50</f>
        <v>0</v>
      </c>
      <c r="P51" s="559">
        <f>Activity!X50</f>
        <v>0</v>
      </c>
    </row>
    <row r="52" spans="2:16">
      <c r="B52" s="7">
        <f t="shared" si="1"/>
        <v>2038</v>
      </c>
      <c r="C52" s="551">
        <f>Activity!$C51*Activity!$D51*Activity!E51</f>
        <v>0</v>
      </c>
      <c r="D52" s="552">
        <f>Activity!$C51*Activity!$D51*Activity!F51</f>
        <v>0</v>
      </c>
      <c r="E52" s="550">
        <f>Activity!$C51*Activity!$D51*Activity!G51</f>
        <v>0</v>
      </c>
      <c r="F52" s="552">
        <f>Activity!$C51*Activity!$D51*Activity!H51</f>
        <v>0</v>
      </c>
      <c r="G52" s="552">
        <f>Activity!$C51*Activity!$D51*Activity!I51</f>
        <v>0</v>
      </c>
      <c r="H52" s="552">
        <f>Activity!$C51*Activity!$D51*Activity!J51</f>
        <v>0</v>
      </c>
      <c r="I52" s="552">
        <f>Activity!$C51*Activity!$D51*Activity!K51</f>
        <v>0</v>
      </c>
      <c r="J52" s="553">
        <f>Activity!$C51*Activity!$D51*Activity!L51</f>
        <v>0</v>
      </c>
      <c r="K52" s="552">
        <f>Activity!$C51*Activity!$D51*Activity!M51</f>
        <v>0</v>
      </c>
      <c r="L52" s="552">
        <f>Activity!$C51*Activity!$D51*Activity!N51</f>
        <v>0</v>
      </c>
      <c r="M52" s="550">
        <f>Activity!$C51*Activity!$D51*Activity!O51</f>
        <v>0</v>
      </c>
      <c r="N52" s="413">
        <v>0</v>
      </c>
      <c r="O52" s="552">
        <f>Activity!C51*Activity!D51</f>
        <v>0</v>
      </c>
      <c r="P52" s="559">
        <f>Activity!X51</f>
        <v>0</v>
      </c>
    </row>
    <row r="53" spans="2:16">
      <c r="B53" s="7">
        <f t="shared" si="1"/>
        <v>2039</v>
      </c>
      <c r="C53" s="551">
        <f>Activity!$C52*Activity!$D52*Activity!E52</f>
        <v>0</v>
      </c>
      <c r="D53" s="552">
        <f>Activity!$C52*Activity!$D52*Activity!F52</f>
        <v>0</v>
      </c>
      <c r="E53" s="550">
        <f>Activity!$C52*Activity!$D52*Activity!G52</f>
        <v>0</v>
      </c>
      <c r="F53" s="552">
        <f>Activity!$C52*Activity!$D52*Activity!H52</f>
        <v>0</v>
      </c>
      <c r="G53" s="552">
        <f>Activity!$C52*Activity!$D52*Activity!I52</f>
        <v>0</v>
      </c>
      <c r="H53" s="552">
        <f>Activity!$C52*Activity!$D52*Activity!J52</f>
        <v>0</v>
      </c>
      <c r="I53" s="552">
        <f>Activity!$C52*Activity!$D52*Activity!K52</f>
        <v>0</v>
      </c>
      <c r="J53" s="553">
        <f>Activity!$C52*Activity!$D52*Activity!L52</f>
        <v>0</v>
      </c>
      <c r="K53" s="552">
        <f>Activity!$C52*Activity!$D52*Activity!M52</f>
        <v>0</v>
      </c>
      <c r="L53" s="552">
        <f>Activity!$C52*Activity!$D52*Activity!N52</f>
        <v>0</v>
      </c>
      <c r="M53" s="550">
        <f>Activity!$C52*Activity!$D52*Activity!O52</f>
        <v>0</v>
      </c>
      <c r="N53" s="413">
        <v>0</v>
      </c>
      <c r="O53" s="552">
        <f>Activity!C52*Activity!D52</f>
        <v>0</v>
      </c>
      <c r="P53" s="559">
        <f>Activity!X52</f>
        <v>0</v>
      </c>
    </row>
    <row r="54" spans="2:16">
      <c r="B54" s="7">
        <f t="shared" si="1"/>
        <v>2040</v>
      </c>
      <c r="C54" s="551">
        <f>Activity!$C53*Activity!$D53*Activity!E53</f>
        <v>0</v>
      </c>
      <c r="D54" s="552">
        <f>Activity!$C53*Activity!$D53*Activity!F53</f>
        <v>0</v>
      </c>
      <c r="E54" s="550">
        <f>Activity!$C53*Activity!$D53*Activity!G53</f>
        <v>0</v>
      </c>
      <c r="F54" s="552">
        <f>Activity!$C53*Activity!$D53*Activity!H53</f>
        <v>0</v>
      </c>
      <c r="G54" s="552">
        <f>Activity!$C53*Activity!$D53*Activity!I53</f>
        <v>0</v>
      </c>
      <c r="H54" s="552">
        <f>Activity!$C53*Activity!$D53*Activity!J53</f>
        <v>0</v>
      </c>
      <c r="I54" s="552">
        <f>Activity!$C53*Activity!$D53*Activity!K53</f>
        <v>0</v>
      </c>
      <c r="J54" s="553">
        <f>Activity!$C53*Activity!$D53*Activity!L53</f>
        <v>0</v>
      </c>
      <c r="K54" s="552">
        <f>Activity!$C53*Activity!$D53*Activity!M53</f>
        <v>0</v>
      </c>
      <c r="L54" s="552">
        <f>Activity!$C53*Activity!$D53*Activity!N53</f>
        <v>0</v>
      </c>
      <c r="M54" s="550">
        <f>Activity!$C53*Activity!$D53*Activity!O53</f>
        <v>0</v>
      </c>
      <c r="N54" s="413">
        <v>0</v>
      </c>
      <c r="O54" s="552">
        <f>Activity!C53*Activity!D53</f>
        <v>0</v>
      </c>
      <c r="P54" s="559">
        <f>Activity!X53</f>
        <v>0</v>
      </c>
    </row>
    <row r="55" spans="2:16">
      <c r="B55" s="7">
        <f t="shared" si="1"/>
        <v>2041</v>
      </c>
      <c r="C55" s="551">
        <f>Activity!$C54*Activity!$D54*Activity!E54</f>
        <v>0</v>
      </c>
      <c r="D55" s="552">
        <f>Activity!$C54*Activity!$D54*Activity!F54</f>
        <v>0</v>
      </c>
      <c r="E55" s="550">
        <f>Activity!$C54*Activity!$D54*Activity!G54</f>
        <v>0</v>
      </c>
      <c r="F55" s="552">
        <f>Activity!$C54*Activity!$D54*Activity!H54</f>
        <v>0</v>
      </c>
      <c r="G55" s="552">
        <f>Activity!$C54*Activity!$D54*Activity!I54</f>
        <v>0</v>
      </c>
      <c r="H55" s="552">
        <f>Activity!$C54*Activity!$D54*Activity!J54</f>
        <v>0</v>
      </c>
      <c r="I55" s="552">
        <f>Activity!$C54*Activity!$D54*Activity!K54</f>
        <v>0</v>
      </c>
      <c r="J55" s="553">
        <f>Activity!$C54*Activity!$D54*Activity!L54</f>
        <v>0</v>
      </c>
      <c r="K55" s="552">
        <f>Activity!$C54*Activity!$D54*Activity!M54</f>
        <v>0</v>
      </c>
      <c r="L55" s="552">
        <f>Activity!$C54*Activity!$D54*Activity!N54</f>
        <v>0</v>
      </c>
      <c r="M55" s="550">
        <f>Activity!$C54*Activity!$D54*Activity!O54</f>
        <v>0</v>
      </c>
      <c r="N55" s="413">
        <v>0</v>
      </c>
      <c r="O55" s="552">
        <f>Activity!C54*Activity!D54</f>
        <v>0</v>
      </c>
      <c r="P55" s="559">
        <f>Activity!X54</f>
        <v>0</v>
      </c>
    </row>
    <row r="56" spans="2:16">
      <c r="B56" s="7">
        <f t="shared" si="1"/>
        <v>2042</v>
      </c>
      <c r="C56" s="551">
        <f>Activity!$C55*Activity!$D55*Activity!E55</f>
        <v>0</v>
      </c>
      <c r="D56" s="552">
        <f>Activity!$C55*Activity!$D55*Activity!F55</f>
        <v>0</v>
      </c>
      <c r="E56" s="550">
        <f>Activity!$C55*Activity!$D55*Activity!G55</f>
        <v>0</v>
      </c>
      <c r="F56" s="552">
        <f>Activity!$C55*Activity!$D55*Activity!H55</f>
        <v>0</v>
      </c>
      <c r="G56" s="552">
        <f>Activity!$C55*Activity!$D55*Activity!I55</f>
        <v>0</v>
      </c>
      <c r="H56" s="552">
        <f>Activity!$C55*Activity!$D55*Activity!J55</f>
        <v>0</v>
      </c>
      <c r="I56" s="552">
        <f>Activity!$C55*Activity!$D55*Activity!K55</f>
        <v>0</v>
      </c>
      <c r="J56" s="553">
        <f>Activity!$C55*Activity!$D55*Activity!L55</f>
        <v>0</v>
      </c>
      <c r="K56" s="552">
        <f>Activity!$C55*Activity!$D55*Activity!M55</f>
        <v>0</v>
      </c>
      <c r="L56" s="552">
        <f>Activity!$C55*Activity!$D55*Activity!N55</f>
        <v>0</v>
      </c>
      <c r="M56" s="550">
        <f>Activity!$C55*Activity!$D55*Activity!O55</f>
        <v>0</v>
      </c>
      <c r="N56" s="413">
        <v>0</v>
      </c>
      <c r="O56" s="552">
        <f>Activity!C55*Activity!D55</f>
        <v>0</v>
      </c>
      <c r="P56" s="559">
        <f>Activity!X55</f>
        <v>0</v>
      </c>
    </row>
    <row r="57" spans="2:16">
      <c r="B57" s="7">
        <f t="shared" si="1"/>
        <v>2043</v>
      </c>
      <c r="C57" s="551">
        <f>Activity!$C56*Activity!$D56*Activity!E56</f>
        <v>0</v>
      </c>
      <c r="D57" s="552">
        <f>Activity!$C56*Activity!$D56*Activity!F56</f>
        <v>0</v>
      </c>
      <c r="E57" s="550">
        <f>Activity!$C56*Activity!$D56*Activity!G56</f>
        <v>0</v>
      </c>
      <c r="F57" s="552">
        <f>Activity!$C56*Activity!$D56*Activity!H56</f>
        <v>0</v>
      </c>
      <c r="G57" s="552">
        <f>Activity!$C56*Activity!$D56*Activity!I56</f>
        <v>0</v>
      </c>
      <c r="H57" s="552">
        <f>Activity!$C56*Activity!$D56*Activity!J56</f>
        <v>0</v>
      </c>
      <c r="I57" s="552">
        <f>Activity!$C56*Activity!$D56*Activity!K56</f>
        <v>0</v>
      </c>
      <c r="J57" s="553">
        <f>Activity!$C56*Activity!$D56*Activity!L56</f>
        <v>0</v>
      </c>
      <c r="K57" s="552">
        <f>Activity!$C56*Activity!$D56*Activity!M56</f>
        <v>0</v>
      </c>
      <c r="L57" s="552">
        <f>Activity!$C56*Activity!$D56*Activity!N56</f>
        <v>0</v>
      </c>
      <c r="M57" s="550">
        <f>Activity!$C56*Activity!$D56*Activity!O56</f>
        <v>0</v>
      </c>
      <c r="N57" s="413">
        <v>0</v>
      </c>
      <c r="O57" s="552">
        <f>Activity!C56*Activity!D56</f>
        <v>0</v>
      </c>
      <c r="P57" s="559">
        <f>Activity!X56</f>
        <v>0</v>
      </c>
    </row>
    <row r="58" spans="2:16">
      <c r="B58" s="7">
        <f t="shared" si="1"/>
        <v>2044</v>
      </c>
      <c r="C58" s="551">
        <f>Activity!$C57*Activity!$D57*Activity!E57</f>
        <v>0</v>
      </c>
      <c r="D58" s="552">
        <f>Activity!$C57*Activity!$D57*Activity!F57</f>
        <v>0</v>
      </c>
      <c r="E58" s="550">
        <f>Activity!$C57*Activity!$D57*Activity!G57</f>
        <v>0</v>
      </c>
      <c r="F58" s="552">
        <f>Activity!$C57*Activity!$D57*Activity!H57</f>
        <v>0</v>
      </c>
      <c r="G58" s="552">
        <f>Activity!$C57*Activity!$D57*Activity!I57</f>
        <v>0</v>
      </c>
      <c r="H58" s="552">
        <f>Activity!$C57*Activity!$D57*Activity!J57</f>
        <v>0</v>
      </c>
      <c r="I58" s="552">
        <f>Activity!$C57*Activity!$D57*Activity!K57</f>
        <v>0</v>
      </c>
      <c r="J58" s="553">
        <f>Activity!$C57*Activity!$D57*Activity!L57</f>
        <v>0</v>
      </c>
      <c r="K58" s="552">
        <f>Activity!$C57*Activity!$D57*Activity!M57</f>
        <v>0</v>
      </c>
      <c r="L58" s="552">
        <f>Activity!$C57*Activity!$D57*Activity!N57</f>
        <v>0</v>
      </c>
      <c r="M58" s="550">
        <f>Activity!$C57*Activity!$D57*Activity!O57</f>
        <v>0</v>
      </c>
      <c r="N58" s="413">
        <v>0</v>
      </c>
      <c r="O58" s="552">
        <f>Activity!C57*Activity!D57</f>
        <v>0</v>
      </c>
      <c r="P58" s="559">
        <f>Activity!X57</f>
        <v>0</v>
      </c>
    </row>
    <row r="59" spans="2:16">
      <c r="B59" s="7">
        <f t="shared" si="1"/>
        <v>2045</v>
      </c>
      <c r="C59" s="551">
        <f>Activity!$C58*Activity!$D58*Activity!E58</f>
        <v>0</v>
      </c>
      <c r="D59" s="552">
        <f>Activity!$C58*Activity!$D58*Activity!F58</f>
        <v>0</v>
      </c>
      <c r="E59" s="550">
        <f>Activity!$C58*Activity!$D58*Activity!G58</f>
        <v>0</v>
      </c>
      <c r="F59" s="552">
        <f>Activity!$C58*Activity!$D58*Activity!H58</f>
        <v>0</v>
      </c>
      <c r="G59" s="552">
        <f>Activity!$C58*Activity!$D58*Activity!I58</f>
        <v>0</v>
      </c>
      <c r="H59" s="552">
        <f>Activity!$C58*Activity!$D58*Activity!J58</f>
        <v>0</v>
      </c>
      <c r="I59" s="552">
        <f>Activity!$C58*Activity!$D58*Activity!K58</f>
        <v>0</v>
      </c>
      <c r="J59" s="553">
        <f>Activity!$C58*Activity!$D58*Activity!L58</f>
        <v>0</v>
      </c>
      <c r="K59" s="552">
        <f>Activity!$C58*Activity!$D58*Activity!M58</f>
        <v>0</v>
      </c>
      <c r="L59" s="552">
        <f>Activity!$C58*Activity!$D58*Activity!N58</f>
        <v>0</v>
      </c>
      <c r="M59" s="550">
        <f>Activity!$C58*Activity!$D58*Activity!O58</f>
        <v>0</v>
      </c>
      <c r="N59" s="413">
        <v>0</v>
      </c>
      <c r="O59" s="552">
        <f>Activity!C58*Activity!D58</f>
        <v>0</v>
      </c>
      <c r="P59" s="559">
        <f>Activity!X58</f>
        <v>0</v>
      </c>
    </row>
    <row r="60" spans="2:16">
      <c r="B60" s="7">
        <f t="shared" si="1"/>
        <v>2046</v>
      </c>
      <c r="C60" s="551">
        <f>Activity!$C59*Activity!$D59*Activity!E59</f>
        <v>0</v>
      </c>
      <c r="D60" s="552">
        <f>Activity!$C59*Activity!$D59*Activity!F59</f>
        <v>0</v>
      </c>
      <c r="E60" s="550">
        <f>Activity!$C59*Activity!$D59*Activity!G59</f>
        <v>0</v>
      </c>
      <c r="F60" s="552">
        <f>Activity!$C59*Activity!$D59*Activity!H59</f>
        <v>0</v>
      </c>
      <c r="G60" s="552">
        <f>Activity!$C59*Activity!$D59*Activity!I59</f>
        <v>0</v>
      </c>
      <c r="H60" s="552">
        <f>Activity!$C59*Activity!$D59*Activity!J59</f>
        <v>0</v>
      </c>
      <c r="I60" s="552">
        <f>Activity!$C59*Activity!$D59*Activity!K59</f>
        <v>0</v>
      </c>
      <c r="J60" s="553">
        <f>Activity!$C59*Activity!$D59*Activity!L59</f>
        <v>0</v>
      </c>
      <c r="K60" s="552">
        <f>Activity!$C59*Activity!$D59*Activity!M59</f>
        <v>0</v>
      </c>
      <c r="L60" s="552">
        <f>Activity!$C59*Activity!$D59*Activity!N59</f>
        <v>0</v>
      </c>
      <c r="M60" s="550">
        <f>Activity!$C59*Activity!$D59*Activity!O59</f>
        <v>0</v>
      </c>
      <c r="N60" s="413">
        <v>0</v>
      </c>
      <c r="O60" s="552">
        <f>Activity!C59*Activity!D59</f>
        <v>0</v>
      </c>
      <c r="P60" s="559">
        <f>Activity!X59</f>
        <v>0</v>
      </c>
    </row>
    <row r="61" spans="2:16">
      <c r="B61" s="7">
        <f t="shared" si="1"/>
        <v>2047</v>
      </c>
      <c r="C61" s="551">
        <f>Activity!$C60*Activity!$D60*Activity!E60</f>
        <v>0</v>
      </c>
      <c r="D61" s="552">
        <f>Activity!$C60*Activity!$D60*Activity!F60</f>
        <v>0</v>
      </c>
      <c r="E61" s="550">
        <f>Activity!$C60*Activity!$D60*Activity!G60</f>
        <v>0</v>
      </c>
      <c r="F61" s="552">
        <f>Activity!$C60*Activity!$D60*Activity!H60</f>
        <v>0</v>
      </c>
      <c r="G61" s="552">
        <f>Activity!$C60*Activity!$D60*Activity!I60</f>
        <v>0</v>
      </c>
      <c r="H61" s="552">
        <f>Activity!$C60*Activity!$D60*Activity!J60</f>
        <v>0</v>
      </c>
      <c r="I61" s="552">
        <f>Activity!$C60*Activity!$D60*Activity!K60</f>
        <v>0</v>
      </c>
      <c r="J61" s="553">
        <f>Activity!$C60*Activity!$D60*Activity!L60</f>
        <v>0</v>
      </c>
      <c r="K61" s="552">
        <f>Activity!$C60*Activity!$D60*Activity!M60</f>
        <v>0</v>
      </c>
      <c r="L61" s="552">
        <f>Activity!$C60*Activity!$D60*Activity!N60</f>
        <v>0</v>
      </c>
      <c r="M61" s="550">
        <f>Activity!$C60*Activity!$D60*Activity!O60</f>
        <v>0</v>
      </c>
      <c r="N61" s="413">
        <v>0</v>
      </c>
      <c r="O61" s="552">
        <f>Activity!C60*Activity!D60</f>
        <v>0</v>
      </c>
      <c r="P61" s="559">
        <f>Activity!X60</f>
        <v>0</v>
      </c>
    </row>
    <row r="62" spans="2:16">
      <c r="B62" s="7">
        <f t="shared" si="1"/>
        <v>2048</v>
      </c>
      <c r="C62" s="551">
        <f>Activity!$C61*Activity!$D61*Activity!E61</f>
        <v>0</v>
      </c>
      <c r="D62" s="552">
        <f>Activity!$C61*Activity!$D61*Activity!F61</f>
        <v>0</v>
      </c>
      <c r="E62" s="550">
        <f>Activity!$C61*Activity!$D61*Activity!G61</f>
        <v>0</v>
      </c>
      <c r="F62" s="552">
        <f>Activity!$C61*Activity!$D61*Activity!H61</f>
        <v>0</v>
      </c>
      <c r="G62" s="552">
        <f>Activity!$C61*Activity!$D61*Activity!I61</f>
        <v>0</v>
      </c>
      <c r="H62" s="552">
        <f>Activity!$C61*Activity!$D61*Activity!J61</f>
        <v>0</v>
      </c>
      <c r="I62" s="552">
        <f>Activity!$C61*Activity!$D61*Activity!K61</f>
        <v>0</v>
      </c>
      <c r="J62" s="553">
        <f>Activity!$C61*Activity!$D61*Activity!L61</f>
        <v>0</v>
      </c>
      <c r="K62" s="552">
        <f>Activity!$C61*Activity!$D61*Activity!M61</f>
        <v>0</v>
      </c>
      <c r="L62" s="552">
        <f>Activity!$C61*Activity!$D61*Activity!N61</f>
        <v>0</v>
      </c>
      <c r="M62" s="550">
        <f>Activity!$C61*Activity!$D61*Activity!O61</f>
        <v>0</v>
      </c>
      <c r="N62" s="413">
        <v>0</v>
      </c>
      <c r="O62" s="552">
        <f>Activity!C61*Activity!D61</f>
        <v>0</v>
      </c>
      <c r="P62" s="559">
        <f>Activity!X61</f>
        <v>0</v>
      </c>
    </row>
    <row r="63" spans="2:16">
      <c r="B63" s="7">
        <f t="shared" si="1"/>
        <v>2049</v>
      </c>
      <c r="C63" s="551">
        <f>Activity!$C62*Activity!$D62*Activity!E62</f>
        <v>0</v>
      </c>
      <c r="D63" s="552">
        <f>Activity!$C62*Activity!$D62*Activity!F62</f>
        <v>0</v>
      </c>
      <c r="E63" s="550">
        <f>Activity!$C62*Activity!$D62*Activity!G62</f>
        <v>0</v>
      </c>
      <c r="F63" s="552">
        <f>Activity!$C62*Activity!$D62*Activity!H62</f>
        <v>0</v>
      </c>
      <c r="G63" s="552">
        <f>Activity!$C62*Activity!$D62*Activity!I62</f>
        <v>0</v>
      </c>
      <c r="H63" s="552">
        <f>Activity!$C62*Activity!$D62*Activity!J62</f>
        <v>0</v>
      </c>
      <c r="I63" s="552">
        <f>Activity!$C62*Activity!$D62*Activity!K62</f>
        <v>0</v>
      </c>
      <c r="J63" s="553">
        <f>Activity!$C62*Activity!$D62*Activity!L62</f>
        <v>0</v>
      </c>
      <c r="K63" s="552">
        <f>Activity!$C62*Activity!$D62*Activity!M62</f>
        <v>0</v>
      </c>
      <c r="L63" s="552">
        <f>Activity!$C62*Activity!$D62*Activity!N62</f>
        <v>0</v>
      </c>
      <c r="M63" s="550">
        <f>Activity!$C62*Activity!$D62*Activity!O62</f>
        <v>0</v>
      </c>
      <c r="N63" s="413">
        <v>0</v>
      </c>
      <c r="O63" s="552">
        <f>Activity!C62*Activity!D62</f>
        <v>0</v>
      </c>
      <c r="P63" s="559">
        <f>Activity!X62</f>
        <v>0</v>
      </c>
    </row>
    <row r="64" spans="2:16">
      <c r="B64" s="7">
        <f t="shared" si="1"/>
        <v>2050</v>
      </c>
      <c r="C64" s="551">
        <f>Activity!$C63*Activity!$D63*Activity!E63</f>
        <v>0</v>
      </c>
      <c r="D64" s="552">
        <f>Activity!$C63*Activity!$D63*Activity!F63</f>
        <v>0</v>
      </c>
      <c r="E64" s="550">
        <f>Activity!$C63*Activity!$D63*Activity!G63</f>
        <v>0</v>
      </c>
      <c r="F64" s="552">
        <f>Activity!$C63*Activity!$D63*Activity!H63</f>
        <v>0</v>
      </c>
      <c r="G64" s="552">
        <f>Activity!$C63*Activity!$D63*Activity!I63</f>
        <v>0</v>
      </c>
      <c r="H64" s="552">
        <f>Activity!$C63*Activity!$D63*Activity!J63</f>
        <v>0</v>
      </c>
      <c r="I64" s="552">
        <f>Activity!$C63*Activity!$D63*Activity!K63</f>
        <v>0</v>
      </c>
      <c r="J64" s="553">
        <f>Activity!$C63*Activity!$D63*Activity!L63</f>
        <v>0</v>
      </c>
      <c r="K64" s="552">
        <f>Activity!$C63*Activity!$D63*Activity!M63</f>
        <v>0</v>
      </c>
      <c r="L64" s="552">
        <f>Activity!$C63*Activity!$D63*Activity!N63</f>
        <v>0</v>
      </c>
      <c r="M64" s="550">
        <f>Activity!$C63*Activity!$D63*Activity!O63</f>
        <v>0</v>
      </c>
      <c r="N64" s="413">
        <v>0</v>
      </c>
      <c r="O64" s="552">
        <f>Activity!C63*Activity!D63</f>
        <v>0</v>
      </c>
      <c r="P64" s="559">
        <f>Activity!X63</f>
        <v>0</v>
      </c>
    </row>
    <row r="65" spans="2:16">
      <c r="B65" s="7">
        <f t="shared" si="1"/>
        <v>2051</v>
      </c>
      <c r="C65" s="551">
        <f>Activity!$C64*Activity!$D64*Activity!E64</f>
        <v>0</v>
      </c>
      <c r="D65" s="552">
        <f>Activity!$C64*Activity!$D64*Activity!F64</f>
        <v>0</v>
      </c>
      <c r="E65" s="550">
        <f>Activity!$C64*Activity!$D64*Activity!G64</f>
        <v>0</v>
      </c>
      <c r="F65" s="552">
        <f>Activity!$C64*Activity!$D64*Activity!H64</f>
        <v>0</v>
      </c>
      <c r="G65" s="552">
        <f>Activity!$C64*Activity!$D64*Activity!I64</f>
        <v>0</v>
      </c>
      <c r="H65" s="552">
        <f>Activity!$C64*Activity!$D64*Activity!J64</f>
        <v>0</v>
      </c>
      <c r="I65" s="552">
        <f>Activity!$C64*Activity!$D64*Activity!K64</f>
        <v>0</v>
      </c>
      <c r="J65" s="553">
        <f>Activity!$C64*Activity!$D64*Activity!L64</f>
        <v>0</v>
      </c>
      <c r="K65" s="552">
        <f>Activity!$C64*Activity!$D64*Activity!M64</f>
        <v>0</v>
      </c>
      <c r="L65" s="552">
        <f>Activity!$C64*Activity!$D64*Activity!N64</f>
        <v>0</v>
      </c>
      <c r="M65" s="550">
        <f>Activity!$C64*Activity!$D64*Activity!O64</f>
        <v>0</v>
      </c>
      <c r="N65" s="413">
        <v>0</v>
      </c>
      <c r="O65" s="552">
        <f>Activity!C64*Activity!D64</f>
        <v>0</v>
      </c>
      <c r="P65" s="559">
        <f>Activity!X64</f>
        <v>0</v>
      </c>
    </row>
    <row r="66" spans="2:16">
      <c r="B66" s="7">
        <f t="shared" si="1"/>
        <v>2052</v>
      </c>
      <c r="C66" s="551">
        <f>Activity!$C65*Activity!$D65*Activity!E65</f>
        <v>0</v>
      </c>
      <c r="D66" s="552">
        <f>Activity!$C65*Activity!$D65*Activity!F65</f>
        <v>0</v>
      </c>
      <c r="E66" s="550">
        <f>Activity!$C65*Activity!$D65*Activity!G65</f>
        <v>0</v>
      </c>
      <c r="F66" s="552">
        <f>Activity!$C65*Activity!$D65*Activity!H65</f>
        <v>0</v>
      </c>
      <c r="G66" s="552">
        <f>Activity!$C65*Activity!$D65*Activity!I65</f>
        <v>0</v>
      </c>
      <c r="H66" s="552">
        <f>Activity!$C65*Activity!$D65*Activity!J65</f>
        <v>0</v>
      </c>
      <c r="I66" s="552">
        <f>Activity!$C65*Activity!$D65*Activity!K65</f>
        <v>0</v>
      </c>
      <c r="J66" s="553">
        <f>Activity!$C65*Activity!$D65*Activity!L65</f>
        <v>0</v>
      </c>
      <c r="K66" s="552">
        <f>Activity!$C65*Activity!$D65*Activity!M65</f>
        <v>0</v>
      </c>
      <c r="L66" s="552">
        <f>Activity!$C65*Activity!$D65*Activity!N65</f>
        <v>0</v>
      </c>
      <c r="M66" s="550">
        <f>Activity!$C65*Activity!$D65*Activity!O65</f>
        <v>0</v>
      </c>
      <c r="N66" s="413">
        <v>0</v>
      </c>
      <c r="O66" s="552">
        <f>Activity!C65*Activity!D65</f>
        <v>0</v>
      </c>
      <c r="P66" s="559">
        <f>Activity!X65</f>
        <v>0</v>
      </c>
    </row>
    <row r="67" spans="2:16">
      <c r="B67" s="7">
        <f t="shared" si="1"/>
        <v>2053</v>
      </c>
      <c r="C67" s="551">
        <f>Activity!$C66*Activity!$D66*Activity!E66</f>
        <v>0</v>
      </c>
      <c r="D67" s="552">
        <f>Activity!$C66*Activity!$D66*Activity!F66</f>
        <v>0</v>
      </c>
      <c r="E67" s="550">
        <f>Activity!$C66*Activity!$D66*Activity!G66</f>
        <v>0</v>
      </c>
      <c r="F67" s="552">
        <f>Activity!$C66*Activity!$D66*Activity!H66</f>
        <v>0</v>
      </c>
      <c r="G67" s="552">
        <f>Activity!$C66*Activity!$D66*Activity!I66</f>
        <v>0</v>
      </c>
      <c r="H67" s="552">
        <f>Activity!$C66*Activity!$D66*Activity!J66</f>
        <v>0</v>
      </c>
      <c r="I67" s="552">
        <f>Activity!$C66*Activity!$D66*Activity!K66</f>
        <v>0</v>
      </c>
      <c r="J67" s="553">
        <f>Activity!$C66*Activity!$D66*Activity!L66</f>
        <v>0</v>
      </c>
      <c r="K67" s="552">
        <f>Activity!$C66*Activity!$D66*Activity!M66</f>
        <v>0</v>
      </c>
      <c r="L67" s="552">
        <f>Activity!$C66*Activity!$D66*Activity!N66</f>
        <v>0</v>
      </c>
      <c r="M67" s="550">
        <f>Activity!$C66*Activity!$D66*Activity!O66</f>
        <v>0</v>
      </c>
      <c r="N67" s="413">
        <v>0</v>
      </c>
      <c r="O67" s="552">
        <f>Activity!C66*Activity!D66</f>
        <v>0</v>
      </c>
      <c r="P67" s="559">
        <f>Activity!X66</f>
        <v>0</v>
      </c>
    </row>
    <row r="68" spans="2:16">
      <c r="B68" s="7">
        <f t="shared" si="1"/>
        <v>2054</v>
      </c>
      <c r="C68" s="551">
        <f>Activity!$C67*Activity!$D67*Activity!E67</f>
        <v>0</v>
      </c>
      <c r="D68" s="552">
        <f>Activity!$C67*Activity!$D67*Activity!F67</f>
        <v>0</v>
      </c>
      <c r="E68" s="550">
        <f>Activity!$C67*Activity!$D67*Activity!G67</f>
        <v>0</v>
      </c>
      <c r="F68" s="552">
        <f>Activity!$C67*Activity!$D67*Activity!H67</f>
        <v>0</v>
      </c>
      <c r="G68" s="552">
        <f>Activity!$C67*Activity!$D67*Activity!I67</f>
        <v>0</v>
      </c>
      <c r="H68" s="552">
        <f>Activity!$C67*Activity!$D67*Activity!J67</f>
        <v>0</v>
      </c>
      <c r="I68" s="552">
        <f>Activity!$C67*Activity!$D67*Activity!K67</f>
        <v>0</v>
      </c>
      <c r="J68" s="553">
        <f>Activity!$C67*Activity!$D67*Activity!L67</f>
        <v>0</v>
      </c>
      <c r="K68" s="552">
        <f>Activity!$C67*Activity!$D67*Activity!M67</f>
        <v>0</v>
      </c>
      <c r="L68" s="552">
        <f>Activity!$C67*Activity!$D67*Activity!N67</f>
        <v>0</v>
      </c>
      <c r="M68" s="550">
        <f>Activity!$C67*Activity!$D67*Activity!O67</f>
        <v>0</v>
      </c>
      <c r="N68" s="413">
        <v>0</v>
      </c>
      <c r="O68" s="552">
        <f>Activity!C67*Activity!D67</f>
        <v>0</v>
      </c>
      <c r="P68" s="559">
        <f>Activity!X67</f>
        <v>0</v>
      </c>
    </row>
    <row r="69" spans="2:16">
      <c r="B69" s="7">
        <f t="shared" si="1"/>
        <v>2055</v>
      </c>
      <c r="C69" s="551">
        <f>Activity!$C68*Activity!$D68*Activity!E68</f>
        <v>0</v>
      </c>
      <c r="D69" s="552">
        <f>Activity!$C68*Activity!$D68*Activity!F68</f>
        <v>0</v>
      </c>
      <c r="E69" s="550">
        <f>Activity!$C68*Activity!$D68*Activity!G68</f>
        <v>0</v>
      </c>
      <c r="F69" s="552">
        <f>Activity!$C68*Activity!$D68*Activity!H68</f>
        <v>0</v>
      </c>
      <c r="G69" s="552">
        <f>Activity!$C68*Activity!$D68*Activity!I68</f>
        <v>0</v>
      </c>
      <c r="H69" s="552">
        <f>Activity!$C68*Activity!$D68*Activity!J68</f>
        <v>0</v>
      </c>
      <c r="I69" s="552">
        <f>Activity!$C68*Activity!$D68*Activity!K68</f>
        <v>0</v>
      </c>
      <c r="J69" s="553">
        <f>Activity!$C68*Activity!$D68*Activity!L68</f>
        <v>0</v>
      </c>
      <c r="K69" s="552">
        <f>Activity!$C68*Activity!$D68*Activity!M68</f>
        <v>0</v>
      </c>
      <c r="L69" s="552">
        <f>Activity!$C68*Activity!$D68*Activity!N68</f>
        <v>0</v>
      </c>
      <c r="M69" s="550">
        <f>Activity!$C68*Activity!$D68*Activity!O68</f>
        <v>0</v>
      </c>
      <c r="N69" s="413">
        <v>0</v>
      </c>
      <c r="O69" s="552">
        <f>Activity!C68*Activity!D68</f>
        <v>0</v>
      </c>
      <c r="P69" s="559">
        <f>Activity!X68</f>
        <v>0</v>
      </c>
    </row>
    <row r="70" spans="2:16">
      <c r="B70" s="7">
        <f t="shared" si="1"/>
        <v>2056</v>
      </c>
      <c r="C70" s="551">
        <f>Activity!$C69*Activity!$D69*Activity!E69</f>
        <v>0</v>
      </c>
      <c r="D70" s="552">
        <f>Activity!$C69*Activity!$D69*Activity!F69</f>
        <v>0</v>
      </c>
      <c r="E70" s="550">
        <f>Activity!$C69*Activity!$D69*Activity!G69</f>
        <v>0</v>
      </c>
      <c r="F70" s="552">
        <f>Activity!$C69*Activity!$D69*Activity!H69</f>
        <v>0</v>
      </c>
      <c r="G70" s="552">
        <f>Activity!$C69*Activity!$D69*Activity!I69</f>
        <v>0</v>
      </c>
      <c r="H70" s="552">
        <f>Activity!$C69*Activity!$D69*Activity!J69</f>
        <v>0</v>
      </c>
      <c r="I70" s="552">
        <f>Activity!$C69*Activity!$D69*Activity!K69</f>
        <v>0</v>
      </c>
      <c r="J70" s="553">
        <f>Activity!$C69*Activity!$D69*Activity!L69</f>
        <v>0</v>
      </c>
      <c r="K70" s="552">
        <f>Activity!$C69*Activity!$D69*Activity!M69</f>
        <v>0</v>
      </c>
      <c r="L70" s="552">
        <f>Activity!$C69*Activity!$D69*Activity!N69</f>
        <v>0</v>
      </c>
      <c r="M70" s="550">
        <f>Activity!$C69*Activity!$D69*Activity!O69</f>
        <v>0</v>
      </c>
      <c r="N70" s="413">
        <v>0</v>
      </c>
      <c r="O70" s="552">
        <f>Activity!C69*Activity!D69</f>
        <v>0</v>
      </c>
      <c r="P70" s="559">
        <f>Activity!X69</f>
        <v>0</v>
      </c>
    </row>
    <row r="71" spans="2:16">
      <c r="B71" s="7">
        <f t="shared" si="1"/>
        <v>2057</v>
      </c>
      <c r="C71" s="551">
        <f>Activity!$C70*Activity!$D70*Activity!E70</f>
        <v>0</v>
      </c>
      <c r="D71" s="552">
        <f>Activity!$C70*Activity!$D70*Activity!F70</f>
        <v>0</v>
      </c>
      <c r="E71" s="550">
        <f>Activity!$C70*Activity!$D70*Activity!G70</f>
        <v>0</v>
      </c>
      <c r="F71" s="552">
        <f>Activity!$C70*Activity!$D70*Activity!H70</f>
        <v>0</v>
      </c>
      <c r="G71" s="552">
        <f>Activity!$C70*Activity!$D70*Activity!I70</f>
        <v>0</v>
      </c>
      <c r="H71" s="552">
        <f>Activity!$C70*Activity!$D70*Activity!J70</f>
        <v>0</v>
      </c>
      <c r="I71" s="552">
        <f>Activity!$C70*Activity!$D70*Activity!K70</f>
        <v>0</v>
      </c>
      <c r="J71" s="553">
        <f>Activity!$C70*Activity!$D70*Activity!L70</f>
        <v>0</v>
      </c>
      <c r="K71" s="552">
        <f>Activity!$C70*Activity!$D70*Activity!M70</f>
        <v>0</v>
      </c>
      <c r="L71" s="552">
        <f>Activity!$C70*Activity!$D70*Activity!N70</f>
        <v>0</v>
      </c>
      <c r="M71" s="550">
        <f>Activity!$C70*Activity!$D70*Activity!O70</f>
        <v>0</v>
      </c>
      <c r="N71" s="413">
        <v>0</v>
      </c>
      <c r="O71" s="552">
        <f>Activity!C70*Activity!D70</f>
        <v>0</v>
      </c>
      <c r="P71" s="559">
        <f>Activity!X70</f>
        <v>0</v>
      </c>
    </row>
    <row r="72" spans="2:16">
      <c r="B72" s="7">
        <f t="shared" si="1"/>
        <v>2058</v>
      </c>
      <c r="C72" s="551">
        <f>Activity!$C71*Activity!$D71*Activity!E71</f>
        <v>0</v>
      </c>
      <c r="D72" s="552">
        <f>Activity!$C71*Activity!$D71*Activity!F71</f>
        <v>0</v>
      </c>
      <c r="E72" s="550">
        <f>Activity!$C71*Activity!$D71*Activity!G71</f>
        <v>0</v>
      </c>
      <c r="F72" s="552">
        <f>Activity!$C71*Activity!$D71*Activity!H71</f>
        <v>0</v>
      </c>
      <c r="G72" s="552">
        <f>Activity!$C71*Activity!$D71*Activity!I71</f>
        <v>0</v>
      </c>
      <c r="H72" s="552">
        <f>Activity!$C71*Activity!$D71*Activity!J71</f>
        <v>0</v>
      </c>
      <c r="I72" s="552">
        <f>Activity!$C71*Activity!$D71*Activity!K71</f>
        <v>0</v>
      </c>
      <c r="J72" s="553">
        <f>Activity!$C71*Activity!$D71*Activity!L71</f>
        <v>0</v>
      </c>
      <c r="K72" s="552">
        <f>Activity!$C71*Activity!$D71*Activity!M71</f>
        <v>0</v>
      </c>
      <c r="L72" s="552">
        <f>Activity!$C71*Activity!$D71*Activity!N71</f>
        <v>0</v>
      </c>
      <c r="M72" s="550">
        <f>Activity!$C71*Activity!$D71*Activity!O71</f>
        <v>0</v>
      </c>
      <c r="N72" s="413">
        <v>0</v>
      </c>
      <c r="O72" s="552">
        <f>Activity!C71*Activity!D71</f>
        <v>0</v>
      </c>
      <c r="P72" s="559">
        <f>Activity!X71</f>
        <v>0</v>
      </c>
    </row>
    <row r="73" spans="2:16">
      <c r="B73" s="7">
        <f t="shared" si="1"/>
        <v>2059</v>
      </c>
      <c r="C73" s="551">
        <f>Activity!$C72*Activity!$D72*Activity!E72</f>
        <v>0</v>
      </c>
      <c r="D73" s="552">
        <f>Activity!$C72*Activity!$D72*Activity!F72</f>
        <v>0</v>
      </c>
      <c r="E73" s="550">
        <f>Activity!$C72*Activity!$D72*Activity!G72</f>
        <v>0</v>
      </c>
      <c r="F73" s="552">
        <f>Activity!$C72*Activity!$D72*Activity!H72</f>
        <v>0</v>
      </c>
      <c r="G73" s="552">
        <f>Activity!$C72*Activity!$D72*Activity!I72</f>
        <v>0</v>
      </c>
      <c r="H73" s="552">
        <f>Activity!$C72*Activity!$D72*Activity!J72</f>
        <v>0</v>
      </c>
      <c r="I73" s="552">
        <f>Activity!$C72*Activity!$D72*Activity!K72</f>
        <v>0</v>
      </c>
      <c r="J73" s="553">
        <f>Activity!$C72*Activity!$D72*Activity!L72</f>
        <v>0</v>
      </c>
      <c r="K73" s="552">
        <f>Activity!$C72*Activity!$D72*Activity!M72</f>
        <v>0</v>
      </c>
      <c r="L73" s="552">
        <f>Activity!$C72*Activity!$D72*Activity!N72</f>
        <v>0</v>
      </c>
      <c r="M73" s="550">
        <f>Activity!$C72*Activity!$D72*Activity!O72</f>
        <v>0</v>
      </c>
      <c r="N73" s="413">
        <v>0</v>
      </c>
      <c r="O73" s="552">
        <f>Activity!C72*Activity!D72</f>
        <v>0</v>
      </c>
      <c r="P73" s="559">
        <f>Activity!X72</f>
        <v>0</v>
      </c>
    </row>
    <row r="74" spans="2:16">
      <c r="B74" s="7">
        <f t="shared" si="1"/>
        <v>2060</v>
      </c>
      <c r="C74" s="551">
        <f>Activity!$C73*Activity!$D73*Activity!E73</f>
        <v>0</v>
      </c>
      <c r="D74" s="552">
        <f>Activity!$C73*Activity!$D73*Activity!F73</f>
        <v>0</v>
      </c>
      <c r="E74" s="550">
        <f>Activity!$C73*Activity!$D73*Activity!G73</f>
        <v>0</v>
      </c>
      <c r="F74" s="552">
        <f>Activity!$C73*Activity!$D73*Activity!H73</f>
        <v>0</v>
      </c>
      <c r="G74" s="552">
        <f>Activity!$C73*Activity!$D73*Activity!I73</f>
        <v>0</v>
      </c>
      <c r="H74" s="552">
        <f>Activity!$C73*Activity!$D73*Activity!J73</f>
        <v>0</v>
      </c>
      <c r="I74" s="552">
        <f>Activity!$C73*Activity!$D73*Activity!K73</f>
        <v>0</v>
      </c>
      <c r="J74" s="553">
        <f>Activity!$C73*Activity!$D73*Activity!L73</f>
        <v>0</v>
      </c>
      <c r="K74" s="552">
        <f>Activity!$C73*Activity!$D73*Activity!M73</f>
        <v>0</v>
      </c>
      <c r="L74" s="552">
        <f>Activity!$C73*Activity!$D73*Activity!N73</f>
        <v>0</v>
      </c>
      <c r="M74" s="550">
        <f>Activity!$C73*Activity!$D73*Activity!O73</f>
        <v>0</v>
      </c>
      <c r="N74" s="413">
        <v>0</v>
      </c>
      <c r="O74" s="552">
        <f>Activity!C73*Activity!D73</f>
        <v>0</v>
      </c>
      <c r="P74" s="559">
        <f>Activity!X73</f>
        <v>0</v>
      </c>
    </row>
    <row r="75" spans="2:16">
      <c r="B75" s="7">
        <f t="shared" si="1"/>
        <v>2061</v>
      </c>
      <c r="C75" s="551">
        <f>Activity!$C74*Activity!$D74*Activity!E74</f>
        <v>0</v>
      </c>
      <c r="D75" s="552">
        <f>Activity!$C74*Activity!$D74*Activity!F74</f>
        <v>0</v>
      </c>
      <c r="E75" s="550">
        <f>Activity!$C74*Activity!$D74*Activity!G74</f>
        <v>0</v>
      </c>
      <c r="F75" s="552">
        <f>Activity!$C74*Activity!$D74*Activity!H74</f>
        <v>0</v>
      </c>
      <c r="G75" s="552">
        <f>Activity!$C74*Activity!$D74*Activity!I74</f>
        <v>0</v>
      </c>
      <c r="H75" s="552">
        <f>Activity!$C74*Activity!$D74*Activity!J74</f>
        <v>0</v>
      </c>
      <c r="I75" s="552">
        <f>Activity!$C74*Activity!$D74*Activity!K74</f>
        <v>0</v>
      </c>
      <c r="J75" s="553">
        <f>Activity!$C74*Activity!$D74*Activity!L74</f>
        <v>0</v>
      </c>
      <c r="K75" s="552">
        <f>Activity!$C74*Activity!$D74*Activity!M74</f>
        <v>0</v>
      </c>
      <c r="L75" s="552">
        <f>Activity!$C74*Activity!$D74*Activity!N74</f>
        <v>0</v>
      </c>
      <c r="M75" s="550">
        <f>Activity!$C74*Activity!$D74*Activity!O74</f>
        <v>0</v>
      </c>
      <c r="N75" s="413">
        <v>0</v>
      </c>
      <c r="O75" s="552">
        <f>Activity!C74*Activity!D74</f>
        <v>0</v>
      </c>
      <c r="P75" s="559">
        <f>Activity!X74</f>
        <v>0</v>
      </c>
    </row>
    <row r="76" spans="2:16">
      <c r="B76" s="7">
        <f t="shared" si="1"/>
        <v>2062</v>
      </c>
      <c r="C76" s="551">
        <f>Activity!$C75*Activity!$D75*Activity!E75</f>
        <v>0</v>
      </c>
      <c r="D76" s="552">
        <f>Activity!$C75*Activity!$D75*Activity!F75</f>
        <v>0</v>
      </c>
      <c r="E76" s="550">
        <f>Activity!$C75*Activity!$D75*Activity!G75</f>
        <v>0</v>
      </c>
      <c r="F76" s="552">
        <f>Activity!$C75*Activity!$D75*Activity!H75</f>
        <v>0</v>
      </c>
      <c r="G76" s="552">
        <f>Activity!$C75*Activity!$D75*Activity!I75</f>
        <v>0</v>
      </c>
      <c r="H76" s="552">
        <f>Activity!$C75*Activity!$D75*Activity!J75</f>
        <v>0</v>
      </c>
      <c r="I76" s="552">
        <f>Activity!$C75*Activity!$D75*Activity!K75</f>
        <v>0</v>
      </c>
      <c r="J76" s="553">
        <f>Activity!$C75*Activity!$D75*Activity!L75</f>
        <v>0</v>
      </c>
      <c r="K76" s="552">
        <f>Activity!$C75*Activity!$D75*Activity!M75</f>
        <v>0</v>
      </c>
      <c r="L76" s="552">
        <f>Activity!$C75*Activity!$D75*Activity!N75</f>
        <v>0</v>
      </c>
      <c r="M76" s="550">
        <f>Activity!$C75*Activity!$D75*Activity!O75</f>
        <v>0</v>
      </c>
      <c r="N76" s="413">
        <v>0</v>
      </c>
      <c r="O76" s="552">
        <f>Activity!C75*Activity!D75</f>
        <v>0</v>
      </c>
      <c r="P76" s="559">
        <f>Activity!X75</f>
        <v>0</v>
      </c>
    </row>
    <row r="77" spans="2:16">
      <c r="B77" s="7">
        <f t="shared" si="1"/>
        <v>2063</v>
      </c>
      <c r="C77" s="551">
        <f>Activity!$C76*Activity!$D76*Activity!E76</f>
        <v>0</v>
      </c>
      <c r="D77" s="552">
        <f>Activity!$C76*Activity!$D76*Activity!F76</f>
        <v>0</v>
      </c>
      <c r="E77" s="550">
        <f>Activity!$C76*Activity!$D76*Activity!G76</f>
        <v>0</v>
      </c>
      <c r="F77" s="552">
        <f>Activity!$C76*Activity!$D76*Activity!H76</f>
        <v>0</v>
      </c>
      <c r="G77" s="552">
        <f>Activity!$C76*Activity!$D76*Activity!I76</f>
        <v>0</v>
      </c>
      <c r="H77" s="552">
        <f>Activity!$C76*Activity!$D76*Activity!J76</f>
        <v>0</v>
      </c>
      <c r="I77" s="552">
        <f>Activity!$C76*Activity!$D76*Activity!K76</f>
        <v>0</v>
      </c>
      <c r="J77" s="553">
        <f>Activity!$C76*Activity!$D76*Activity!L76</f>
        <v>0</v>
      </c>
      <c r="K77" s="552">
        <f>Activity!$C76*Activity!$D76*Activity!M76</f>
        <v>0</v>
      </c>
      <c r="L77" s="552">
        <f>Activity!$C76*Activity!$D76*Activity!N76</f>
        <v>0</v>
      </c>
      <c r="M77" s="550">
        <f>Activity!$C76*Activity!$D76*Activity!O76</f>
        <v>0</v>
      </c>
      <c r="N77" s="413">
        <v>0</v>
      </c>
      <c r="O77" s="552">
        <f>Activity!C76*Activity!D76</f>
        <v>0</v>
      </c>
      <c r="P77" s="559">
        <f>Activity!X76</f>
        <v>0</v>
      </c>
    </row>
    <row r="78" spans="2:16">
      <c r="B78" s="7">
        <f t="shared" si="1"/>
        <v>2064</v>
      </c>
      <c r="C78" s="551">
        <f>Activity!$C77*Activity!$D77*Activity!E77</f>
        <v>0</v>
      </c>
      <c r="D78" s="552">
        <f>Activity!$C77*Activity!$D77*Activity!F77</f>
        <v>0</v>
      </c>
      <c r="E78" s="550">
        <f>Activity!$C77*Activity!$D77*Activity!G77</f>
        <v>0</v>
      </c>
      <c r="F78" s="552">
        <f>Activity!$C77*Activity!$D77*Activity!H77</f>
        <v>0</v>
      </c>
      <c r="G78" s="552">
        <f>Activity!$C77*Activity!$D77*Activity!I77</f>
        <v>0</v>
      </c>
      <c r="H78" s="552">
        <f>Activity!$C77*Activity!$D77*Activity!J77</f>
        <v>0</v>
      </c>
      <c r="I78" s="552">
        <f>Activity!$C77*Activity!$D77*Activity!K77</f>
        <v>0</v>
      </c>
      <c r="J78" s="553">
        <f>Activity!$C77*Activity!$D77*Activity!L77</f>
        <v>0</v>
      </c>
      <c r="K78" s="552">
        <f>Activity!$C77*Activity!$D77*Activity!M77</f>
        <v>0</v>
      </c>
      <c r="L78" s="552">
        <f>Activity!$C77*Activity!$D77*Activity!N77</f>
        <v>0</v>
      </c>
      <c r="M78" s="550">
        <f>Activity!$C77*Activity!$D77*Activity!O77</f>
        <v>0</v>
      </c>
      <c r="N78" s="413">
        <v>0</v>
      </c>
      <c r="O78" s="552">
        <f>Activity!C77*Activity!D77</f>
        <v>0</v>
      </c>
      <c r="P78" s="559">
        <f>Activity!X77</f>
        <v>0</v>
      </c>
    </row>
    <row r="79" spans="2:16">
      <c r="B79" s="7">
        <f t="shared" si="1"/>
        <v>2065</v>
      </c>
      <c r="C79" s="551">
        <f>Activity!$C78*Activity!$D78*Activity!E78</f>
        <v>0</v>
      </c>
      <c r="D79" s="552">
        <f>Activity!$C78*Activity!$D78*Activity!F78</f>
        <v>0</v>
      </c>
      <c r="E79" s="550">
        <f>Activity!$C78*Activity!$D78*Activity!G78</f>
        <v>0</v>
      </c>
      <c r="F79" s="552">
        <f>Activity!$C78*Activity!$D78*Activity!H78</f>
        <v>0</v>
      </c>
      <c r="G79" s="552">
        <f>Activity!$C78*Activity!$D78*Activity!I78</f>
        <v>0</v>
      </c>
      <c r="H79" s="552">
        <f>Activity!$C78*Activity!$D78*Activity!J78</f>
        <v>0</v>
      </c>
      <c r="I79" s="552">
        <f>Activity!$C78*Activity!$D78*Activity!K78</f>
        <v>0</v>
      </c>
      <c r="J79" s="553">
        <f>Activity!$C78*Activity!$D78*Activity!L78</f>
        <v>0</v>
      </c>
      <c r="K79" s="552">
        <f>Activity!$C78*Activity!$D78*Activity!M78</f>
        <v>0</v>
      </c>
      <c r="L79" s="552">
        <f>Activity!$C78*Activity!$D78*Activity!N78</f>
        <v>0</v>
      </c>
      <c r="M79" s="550">
        <f>Activity!$C78*Activity!$D78*Activity!O78</f>
        <v>0</v>
      </c>
      <c r="N79" s="413">
        <v>0</v>
      </c>
      <c r="O79" s="552">
        <f>Activity!C78*Activity!D78</f>
        <v>0</v>
      </c>
      <c r="P79" s="559">
        <f>Activity!X78</f>
        <v>0</v>
      </c>
    </row>
    <row r="80" spans="2:16">
      <c r="B80" s="7">
        <f t="shared" si="1"/>
        <v>2066</v>
      </c>
      <c r="C80" s="551">
        <f>Activity!$C79*Activity!$D79*Activity!E79</f>
        <v>0</v>
      </c>
      <c r="D80" s="552">
        <f>Activity!$C79*Activity!$D79*Activity!F79</f>
        <v>0</v>
      </c>
      <c r="E80" s="550">
        <f>Activity!$C79*Activity!$D79*Activity!G79</f>
        <v>0</v>
      </c>
      <c r="F80" s="552">
        <f>Activity!$C79*Activity!$D79*Activity!H79</f>
        <v>0</v>
      </c>
      <c r="G80" s="552">
        <f>Activity!$C79*Activity!$D79*Activity!I79</f>
        <v>0</v>
      </c>
      <c r="H80" s="552">
        <f>Activity!$C79*Activity!$D79*Activity!J79</f>
        <v>0</v>
      </c>
      <c r="I80" s="552">
        <f>Activity!$C79*Activity!$D79*Activity!K79</f>
        <v>0</v>
      </c>
      <c r="J80" s="553">
        <f>Activity!$C79*Activity!$D79*Activity!L79</f>
        <v>0</v>
      </c>
      <c r="K80" s="552">
        <f>Activity!$C79*Activity!$D79*Activity!M79</f>
        <v>0</v>
      </c>
      <c r="L80" s="552">
        <f>Activity!$C79*Activity!$D79*Activity!N79</f>
        <v>0</v>
      </c>
      <c r="M80" s="550">
        <f>Activity!$C79*Activity!$D79*Activity!O79</f>
        <v>0</v>
      </c>
      <c r="N80" s="413">
        <v>0</v>
      </c>
      <c r="O80" s="552">
        <f>Activity!C79*Activity!D79</f>
        <v>0</v>
      </c>
      <c r="P80" s="559">
        <f>Activity!X79</f>
        <v>0</v>
      </c>
    </row>
    <row r="81" spans="2:16">
      <c r="B81" s="7">
        <f t="shared" si="1"/>
        <v>2067</v>
      </c>
      <c r="C81" s="551">
        <f>Activity!$C80*Activity!$D80*Activity!E80</f>
        <v>0</v>
      </c>
      <c r="D81" s="552">
        <f>Activity!$C80*Activity!$D80*Activity!F80</f>
        <v>0</v>
      </c>
      <c r="E81" s="550">
        <f>Activity!$C80*Activity!$D80*Activity!G80</f>
        <v>0</v>
      </c>
      <c r="F81" s="552">
        <f>Activity!$C80*Activity!$D80*Activity!H80</f>
        <v>0</v>
      </c>
      <c r="G81" s="552">
        <f>Activity!$C80*Activity!$D80*Activity!I80</f>
        <v>0</v>
      </c>
      <c r="H81" s="552">
        <f>Activity!$C80*Activity!$D80*Activity!J80</f>
        <v>0</v>
      </c>
      <c r="I81" s="552">
        <f>Activity!$C80*Activity!$D80*Activity!K80</f>
        <v>0</v>
      </c>
      <c r="J81" s="553">
        <f>Activity!$C80*Activity!$D80*Activity!L80</f>
        <v>0</v>
      </c>
      <c r="K81" s="552">
        <f>Activity!$C80*Activity!$D80*Activity!M80</f>
        <v>0</v>
      </c>
      <c r="L81" s="552">
        <f>Activity!$C80*Activity!$D80*Activity!N80</f>
        <v>0</v>
      </c>
      <c r="M81" s="550">
        <f>Activity!$C80*Activity!$D80*Activity!O80</f>
        <v>0</v>
      </c>
      <c r="N81" s="413">
        <v>0</v>
      </c>
      <c r="O81" s="552">
        <f>Activity!C80*Activity!D80</f>
        <v>0</v>
      </c>
      <c r="P81" s="559">
        <f>Activity!X80</f>
        <v>0</v>
      </c>
    </row>
    <row r="82" spans="2:16">
      <c r="B82" s="7">
        <f t="shared" si="1"/>
        <v>2068</v>
      </c>
      <c r="C82" s="551">
        <f>Activity!$C81*Activity!$D81*Activity!E81</f>
        <v>0</v>
      </c>
      <c r="D82" s="552">
        <f>Activity!$C81*Activity!$D81*Activity!F81</f>
        <v>0</v>
      </c>
      <c r="E82" s="550">
        <f>Activity!$C81*Activity!$D81*Activity!G81</f>
        <v>0</v>
      </c>
      <c r="F82" s="552">
        <f>Activity!$C81*Activity!$D81*Activity!H81</f>
        <v>0</v>
      </c>
      <c r="G82" s="552">
        <f>Activity!$C81*Activity!$D81*Activity!I81</f>
        <v>0</v>
      </c>
      <c r="H82" s="552">
        <f>Activity!$C81*Activity!$D81*Activity!J81</f>
        <v>0</v>
      </c>
      <c r="I82" s="552">
        <f>Activity!$C81*Activity!$D81*Activity!K81</f>
        <v>0</v>
      </c>
      <c r="J82" s="553">
        <f>Activity!$C81*Activity!$D81*Activity!L81</f>
        <v>0</v>
      </c>
      <c r="K82" s="552">
        <f>Activity!$C81*Activity!$D81*Activity!M81</f>
        <v>0</v>
      </c>
      <c r="L82" s="552">
        <f>Activity!$C81*Activity!$D81*Activity!N81</f>
        <v>0</v>
      </c>
      <c r="M82" s="550">
        <f>Activity!$C81*Activity!$D81*Activity!O81</f>
        <v>0</v>
      </c>
      <c r="N82" s="413">
        <v>0</v>
      </c>
      <c r="O82" s="552">
        <f>Activity!C81*Activity!D81</f>
        <v>0</v>
      </c>
      <c r="P82" s="559">
        <f>Activity!X81</f>
        <v>0</v>
      </c>
    </row>
    <row r="83" spans="2:16">
      <c r="B83" s="7">
        <f t="shared" si="1"/>
        <v>2069</v>
      </c>
      <c r="C83" s="551">
        <f>Activity!$C82*Activity!$D82*Activity!E82</f>
        <v>0</v>
      </c>
      <c r="D83" s="552">
        <f>Activity!$C82*Activity!$D82*Activity!F82</f>
        <v>0</v>
      </c>
      <c r="E83" s="550">
        <f>Activity!$C82*Activity!$D82*Activity!G82</f>
        <v>0</v>
      </c>
      <c r="F83" s="552">
        <f>Activity!$C82*Activity!$D82*Activity!H82</f>
        <v>0</v>
      </c>
      <c r="G83" s="552">
        <f>Activity!$C82*Activity!$D82*Activity!I82</f>
        <v>0</v>
      </c>
      <c r="H83" s="552">
        <f>Activity!$C82*Activity!$D82*Activity!J82</f>
        <v>0</v>
      </c>
      <c r="I83" s="552">
        <f>Activity!$C82*Activity!$D82*Activity!K82</f>
        <v>0</v>
      </c>
      <c r="J83" s="553">
        <f>Activity!$C82*Activity!$D82*Activity!L82</f>
        <v>0</v>
      </c>
      <c r="K83" s="552">
        <f>Activity!$C82*Activity!$D82*Activity!M82</f>
        <v>0</v>
      </c>
      <c r="L83" s="552">
        <f>Activity!$C82*Activity!$D82*Activity!N82</f>
        <v>0</v>
      </c>
      <c r="M83" s="550">
        <f>Activity!$C82*Activity!$D82*Activity!O82</f>
        <v>0</v>
      </c>
      <c r="N83" s="413">
        <v>0</v>
      </c>
      <c r="O83" s="552">
        <f>Activity!C82*Activity!D82</f>
        <v>0</v>
      </c>
      <c r="P83" s="559">
        <f>Activity!X82</f>
        <v>0</v>
      </c>
    </row>
    <row r="84" spans="2:16">
      <c r="B84" s="7">
        <f t="shared" si="1"/>
        <v>2070</v>
      </c>
      <c r="C84" s="551">
        <f>Activity!$C83*Activity!$D83*Activity!E83</f>
        <v>0</v>
      </c>
      <c r="D84" s="552">
        <f>Activity!$C83*Activity!$D83*Activity!F83</f>
        <v>0</v>
      </c>
      <c r="E84" s="550">
        <f>Activity!$C83*Activity!$D83*Activity!G83</f>
        <v>0</v>
      </c>
      <c r="F84" s="552">
        <f>Activity!$C83*Activity!$D83*Activity!H83</f>
        <v>0</v>
      </c>
      <c r="G84" s="552">
        <f>Activity!$C83*Activity!$D83*Activity!I83</f>
        <v>0</v>
      </c>
      <c r="H84" s="552">
        <f>Activity!$C83*Activity!$D83*Activity!J83</f>
        <v>0</v>
      </c>
      <c r="I84" s="552">
        <f>Activity!$C83*Activity!$D83*Activity!K83</f>
        <v>0</v>
      </c>
      <c r="J84" s="553">
        <f>Activity!$C83*Activity!$D83*Activity!L83</f>
        <v>0</v>
      </c>
      <c r="K84" s="552">
        <f>Activity!$C83*Activity!$D83*Activity!M83</f>
        <v>0</v>
      </c>
      <c r="L84" s="552">
        <f>Activity!$C83*Activity!$D83*Activity!N83</f>
        <v>0</v>
      </c>
      <c r="M84" s="550">
        <f>Activity!$C83*Activity!$D83*Activity!O83</f>
        <v>0</v>
      </c>
      <c r="N84" s="413">
        <v>0</v>
      </c>
      <c r="O84" s="552">
        <f>Activity!C83*Activity!D83</f>
        <v>0</v>
      </c>
      <c r="P84" s="559">
        <f>Activity!X83</f>
        <v>0</v>
      </c>
    </row>
    <row r="85" spans="2:16">
      <c r="B85" s="7">
        <f t="shared" si="1"/>
        <v>2071</v>
      </c>
      <c r="C85" s="551">
        <f>Activity!$C84*Activity!$D84*Activity!E84</f>
        <v>0</v>
      </c>
      <c r="D85" s="552">
        <f>Activity!$C84*Activity!$D84*Activity!F84</f>
        <v>0</v>
      </c>
      <c r="E85" s="550">
        <f>Activity!$C84*Activity!$D84*Activity!G84</f>
        <v>0</v>
      </c>
      <c r="F85" s="552">
        <f>Activity!$C84*Activity!$D84*Activity!H84</f>
        <v>0</v>
      </c>
      <c r="G85" s="552">
        <f>Activity!$C84*Activity!$D84*Activity!I84</f>
        <v>0</v>
      </c>
      <c r="H85" s="552">
        <f>Activity!$C84*Activity!$D84*Activity!J84</f>
        <v>0</v>
      </c>
      <c r="I85" s="552">
        <f>Activity!$C84*Activity!$D84*Activity!K84</f>
        <v>0</v>
      </c>
      <c r="J85" s="553">
        <f>Activity!$C84*Activity!$D84*Activity!L84</f>
        <v>0</v>
      </c>
      <c r="K85" s="552">
        <f>Activity!$C84*Activity!$D84*Activity!M84</f>
        <v>0</v>
      </c>
      <c r="L85" s="552">
        <f>Activity!$C84*Activity!$D84*Activity!N84</f>
        <v>0</v>
      </c>
      <c r="M85" s="550">
        <f>Activity!$C84*Activity!$D84*Activity!O84</f>
        <v>0</v>
      </c>
      <c r="N85" s="413">
        <v>0</v>
      </c>
      <c r="O85" s="552">
        <f>Activity!C84*Activity!D84</f>
        <v>0</v>
      </c>
      <c r="P85" s="559">
        <f>Activity!X84</f>
        <v>0</v>
      </c>
    </row>
    <row r="86" spans="2:16">
      <c r="B86" s="7">
        <f t="shared" ref="B86:B94" si="2">B85+1</f>
        <v>2072</v>
      </c>
      <c r="C86" s="551">
        <f>Activity!$C85*Activity!$D85*Activity!E85</f>
        <v>0</v>
      </c>
      <c r="D86" s="552">
        <f>Activity!$C85*Activity!$D85*Activity!F85</f>
        <v>0</v>
      </c>
      <c r="E86" s="550">
        <f>Activity!$C85*Activity!$D85*Activity!G85</f>
        <v>0</v>
      </c>
      <c r="F86" s="552">
        <f>Activity!$C85*Activity!$D85*Activity!H85</f>
        <v>0</v>
      </c>
      <c r="G86" s="552">
        <f>Activity!$C85*Activity!$D85*Activity!I85</f>
        <v>0</v>
      </c>
      <c r="H86" s="552">
        <f>Activity!$C85*Activity!$D85*Activity!J85</f>
        <v>0</v>
      </c>
      <c r="I86" s="552">
        <f>Activity!$C85*Activity!$D85*Activity!K85</f>
        <v>0</v>
      </c>
      <c r="J86" s="553">
        <f>Activity!$C85*Activity!$D85*Activity!L85</f>
        <v>0</v>
      </c>
      <c r="K86" s="552">
        <f>Activity!$C85*Activity!$D85*Activity!M85</f>
        <v>0</v>
      </c>
      <c r="L86" s="552">
        <f>Activity!$C85*Activity!$D85*Activity!N85</f>
        <v>0</v>
      </c>
      <c r="M86" s="550">
        <f>Activity!$C85*Activity!$D85*Activity!O85</f>
        <v>0</v>
      </c>
      <c r="N86" s="413">
        <v>0</v>
      </c>
      <c r="O86" s="552">
        <f>Activity!C85*Activity!D85</f>
        <v>0</v>
      </c>
      <c r="P86" s="559">
        <f>Activity!X85</f>
        <v>0</v>
      </c>
    </row>
    <row r="87" spans="2:16">
      <c r="B87" s="7">
        <f t="shared" si="2"/>
        <v>2073</v>
      </c>
      <c r="C87" s="551">
        <f>Activity!$C86*Activity!$D86*Activity!E86</f>
        <v>0</v>
      </c>
      <c r="D87" s="552">
        <f>Activity!$C86*Activity!$D86*Activity!F86</f>
        <v>0</v>
      </c>
      <c r="E87" s="550">
        <f>Activity!$C86*Activity!$D86*Activity!G86</f>
        <v>0</v>
      </c>
      <c r="F87" s="552">
        <f>Activity!$C86*Activity!$D86*Activity!H86</f>
        <v>0</v>
      </c>
      <c r="G87" s="552">
        <f>Activity!$C86*Activity!$D86*Activity!I86</f>
        <v>0</v>
      </c>
      <c r="H87" s="552">
        <f>Activity!$C86*Activity!$D86*Activity!J86</f>
        <v>0</v>
      </c>
      <c r="I87" s="552">
        <f>Activity!$C86*Activity!$D86*Activity!K86</f>
        <v>0</v>
      </c>
      <c r="J87" s="553">
        <f>Activity!$C86*Activity!$D86*Activity!L86</f>
        <v>0</v>
      </c>
      <c r="K87" s="552">
        <f>Activity!$C86*Activity!$D86*Activity!M86</f>
        <v>0</v>
      </c>
      <c r="L87" s="552">
        <f>Activity!$C86*Activity!$D86*Activity!N86</f>
        <v>0</v>
      </c>
      <c r="M87" s="550">
        <f>Activity!$C86*Activity!$D86*Activity!O86</f>
        <v>0</v>
      </c>
      <c r="N87" s="413">
        <v>0</v>
      </c>
      <c r="O87" s="552">
        <f>Activity!C86*Activity!D86</f>
        <v>0</v>
      </c>
      <c r="P87" s="559">
        <f>Activity!X86</f>
        <v>0</v>
      </c>
    </row>
    <row r="88" spans="2:16">
      <c r="B88" s="7">
        <f t="shared" si="2"/>
        <v>2074</v>
      </c>
      <c r="C88" s="551">
        <f>Activity!$C87*Activity!$D87*Activity!E87</f>
        <v>0</v>
      </c>
      <c r="D88" s="552">
        <f>Activity!$C87*Activity!$D87*Activity!F87</f>
        <v>0</v>
      </c>
      <c r="E88" s="550">
        <f>Activity!$C87*Activity!$D87*Activity!G87</f>
        <v>0</v>
      </c>
      <c r="F88" s="552">
        <f>Activity!$C87*Activity!$D87*Activity!H87</f>
        <v>0</v>
      </c>
      <c r="G88" s="552">
        <f>Activity!$C87*Activity!$D87*Activity!I87</f>
        <v>0</v>
      </c>
      <c r="H88" s="552">
        <f>Activity!$C87*Activity!$D87*Activity!J87</f>
        <v>0</v>
      </c>
      <c r="I88" s="552">
        <f>Activity!$C87*Activity!$D87*Activity!K87</f>
        <v>0</v>
      </c>
      <c r="J88" s="553">
        <f>Activity!$C87*Activity!$D87*Activity!L87</f>
        <v>0</v>
      </c>
      <c r="K88" s="552">
        <f>Activity!$C87*Activity!$D87*Activity!M87</f>
        <v>0</v>
      </c>
      <c r="L88" s="552">
        <f>Activity!$C87*Activity!$D87*Activity!N87</f>
        <v>0</v>
      </c>
      <c r="M88" s="550">
        <f>Activity!$C87*Activity!$D87*Activity!O87</f>
        <v>0</v>
      </c>
      <c r="N88" s="413">
        <v>0</v>
      </c>
      <c r="O88" s="552">
        <f>Activity!C87*Activity!D87</f>
        <v>0</v>
      </c>
      <c r="P88" s="559">
        <f>Activity!X87</f>
        <v>0</v>
      </c>
    </row>
    <row r="89" spans="2:16">
      <c r="B89" s="7">
        <f t="shared" si="2"/>
        <v>2075</v>
      </c>
      <c r="C89" s="551">
        <f>Activity!$C88*Activity!$D88*Activity!E88</f>
        <v>0</v>
      </c>
      <c r="D89" s="552">
        <f>Activity!$C88*Activity!$D88*Activity!F88</f>
        <v>0</v>
      </c>
      <c r="E89" s="550">
        <f>Activity!$C88*Activity!$D88*Activity!G88</f>
        <v>0</v>
      </c>
      <c r="F89" s="552">
        <f>Activity!$C88*Activity!$D88*Activity!H88</f>
        <v>0</v>
      </c>
      <c r="G89" s="552">
        <f>Activity!$C88*Activity!$D88*Activity!I88</f>
        <v>0</v>
      </c>
      <c r="H89" s="552">
        <f>Activity!$C88*Activity!$D88*Activity!J88</f>
        <v>0</v>
      </c>
      <c r="I89" s="552">
        <f>Activity!$C88*Activity!$D88*Activity!K88</f>
        <v>0</v>
      </c>
      <c r="J89" s="553">
        <f>Activity!$C88*Activity!$D88*Activity!L88</f>
        <v>0</v>
      </c>
      <c r="K89" s="552">
        <f>Activity!$C88*Activity!$D88*Activity!M88</f>
        <v>0</v>
      </c>
      <c r="L89" s="552">
        <f>Activity!$C88*Activity!$D88*Activity!N88</f>
        <v>0</v>
      </c>
      <c r="M89" s="550">
        <f>Activity!$C88*Activity!$D88*Activity!O88</f>
        <v>0</v>
      </c>
      <c r="N89" s="413">
        <v>0</v>
      </c>
      <c r="O89" s="552">
        <f>Activity!C88*Activity!D88</f>
        <v>0</v>
      </c>
      <c r="P89" s="559">
        <f>Activity!X88</f>
        <v>0</v>
      </c>
    </row>
    <row r="90" spans="2:16">
      <c r="B90" s="7">
        <f t="shared" si="2"/>
        <v>2076</v>
      </c>
      <c r="C90" s="551">
        <f>Activity!$C89*Activity!$D89*Activity!E89</f>
        <v>0</v>
      </c>
      <c r="D90" s="552">
        <f>Activity!$C89*Activity!$D89*Activity!F89</f>
        <v>0</v>
      </c>
      <c r="E90" s="550">
        <f>Activity!$C89*Activity!$D89*Activity!G89</f>
        <v>0</v>
      </c>
      <c r="F90" s="552">
        <f>Activity!$C89*Activity!$D89*Activity!H89</f>
        <v>0</v>
      </c>
      <c r="G90" s="552">
        <f>Activity!$C89*Activity!$D89*Activity!I89</f>
        <v>0</v>
      </c>
      <c r="H90" s="552">
        <f>Activity!$C89*Activity!$D89*Activity!J89</f>
        <v>0</v>
      </c>
      <c r="I90" s="552">
        <f>Activity!$C89*Activity!$D89*Activity!K89</f>
        <v>0</v>
      </c>
      <c r="J90" s="553">
        <f>Activity!$C89*Activity!$D89*Activity!L89</f>
        <v>0</v>
      </c>
      <c r="K90" s="552">
        <f>Activity!$C89*Activity!$D89*Activity!M89</f>
        <v>0</v>
      </c>
      <c r="L90" s="552">
        <f>Activity!$C89*Activity!$D89*Activity!N89</f>
        <v>0</v>
      </c>
      <c r="M90" s="550">
        <f>Activity!$C89*Activity!$D89*Activity!O89</f>
        <v>0</v>
      </c>
      <c r="N90" s="413">
        <v>0</v>
      </c>
      <c r="O90" s="552">
        <f>Activity!C89*Activity!D89</f>
        <v>0</v>
      </c>
      <c r="P90" s="559">
        <f>Activity!X89</f>
        <v>0</v>
      </c>
    </row>
    <row r="91" spans="2:16">
      <c r="B91" s="7">
        <f t="shared" si="2"/>
        <v>2077</v>
      </c>
      <c r="C91" s="551">
        <f>Activity!$C90*Activity!$D90*Activity!E90</f>
        <v>0</v>
      </c>
      <c r="D91" s="552">
        <f>Activity!$C90*Activity!$D90*Activity!F90</f>
        <v>0</v>
      </c>
      <c r="E91" s="550">
        <f>Activity!$C90*Activity!$D90*Activity!G90</f>
        <v>0</v>
      </c>
      <c r="F91" s="552">
        <f>Activity!$C90*Activity!$D90*Activity!H90</f>
        <v>0</v>
      </c>
      <c r="G91" s="552">
        <f>Activity!$C90*Activity!$D90*Activity!I90</f>
        <v>0</v>
      </c>
      <c r="H91" s="552">
        <f>Activity!$C90*Activity!$D90*Activity!J90</f>
        <v>0</v>
      </c>
      <c r="I91" s="552">
        <f>Activity!$C90*Activity!$D90*Activity!K90</f>
        <v>0</v>
      </c>
      <c r="J91" s="553">
        <f>Activity!$C90*Activity!$D90*Activity!L90</f>
        <v>0</v>
      </c>
      <c r="K91" s="552">
        <f>Activity!$C90*Activity!$D90*Activity!M90</f>
        <v>0</v>
      </c>
      <c r="L91" s="552">
        <f>Activity!$C90*Activity!$D90*Activity!N90</f>
        <v>0</v>
      </c>
      <c r="M91" s="550">
        <f>Activity!$C90*Activity!$D90*Activity!O90</f>
        <v>0</v>
      </c>
      <c r="N91" s="413">
        <v>0</v>
      </c>
      <c r="O91" s="552">
        <f>Activity!C90*Activity!D90</f>
        <v>0</v>
      </c>
      <c r="P91" s="559">
        <f>Activity!X90</f>
        <v>0</v>
      </c>
    </row>
    <row r="92" spans="2:16">
      <c r="B92" s="7">
        <f t="shared" si="2"/>
        <v>2078</v>
      </c>
      <c r="C92" s="551">
        <f>Activity!$C91*Activity!$D91*Activity!E91</f>
        <v>0</v>
      </c>
      <c r="D92" s="552">
        <f>Activity!$C91*Activity!$D91*Activity!F91</f>
        <v>0</v>
      </c>
      <c r="E92" s="550">
        <f>Activity!$C91*Activity!$D91*Activity!G91</f>
        <v>0</v>
      </c>
      <c r="F92" s="552">
        <f>Activity!$C91*Activity!$D91*Activity!H91</f>
        <v>0</v>
      </c>
      <c r="G92" s="552">
        <f>Activity!$C91*Activity!$D91*Activity!I91</f>
        <v>0</v>
      </c>
      <c r="H92" s="552">
        <f>Activity!$C91*Activity!$D91*Activity!J91</f>
        <v>0</v>
      </c>
      <c r="I92" s="552">
        <f>Activity!$C91*Activity!$D91*Activity!K91</f>
        <v>0</v>
      </c>
      <c r="J92" s="553">
        <f>Activity!$C91*Activity!$D91*Activity!L91</f>
        <v>0</v>
      </c>
      <c r="K92" s="552">
        <f>Activity!$C91*Activity!$D91*Activity!M91</f>
        <v>0</v>
      </c>
      <c r="L92" s="552">
        <f>Activity!$C91*Activity!$D91*Activity!N91</f>
        <v>0</v>
      </c>
      <c r="M92" s="550">
        <f>Activity!$C91*Activity!$D91*Activity!O91</f>
        <v>0</v>
      </c>
      <c r="N92" s="413">
        <v>0</v>
      </c>
      <c r="O92" s="552">
        <f>Activity!C91*Activity!D91</f>
        <v>0</v>
      </c>
      <c r="P92" s="559">
        <f>Activity!X91</f>
        <v>0</v>
      </c>
    </row>
    <row r="93" spans="2:16">
      <c r="B93" s="7">
        <f t="shared" si="2"/>
        <v>2079</v>
      </c>
      <c r="C93" s="551">
        <f>Activity!$C92*Activity!$D92*Activity!E92</f>
        <v>0</v>
      </c>
      <c r="D93" s="552">
        <f>Activity!$C92*Activity!$D92*Activity!F92</f>
        <v>0</v>
      </c>
      <c r="E93" s="550">
        <f>Activity!$C92*Activity!$D92*Activity!G92</f>
        <v>0</v>
      </c>
      <c r="F93" s="552">
        <f>Activity!$C92*Activity!$D92*Activity!H92</f>
        <v>0</v>
      </c>
      <c r="G93" s="552">
        <f>Activity!$C92*Activity!$D92*Activity!I92</f>
        <v>0</v>
      </c>
      <c r="H93" s="552">
        <f>Activity!$C92*Activity!$D92*Activity!J92</f>
        <v>0</v>
      </c>
      <c r="I93" s="552">
        <f>Activity!$C92*Activity!$D92*Activity!K92</f>
        <v>0</v>
      </c>
      <c r="J93" s="553">
        <f>Activity!$C92*Activity!$D92*Activity!L92</f>
        <v>0</v>
      </c>
      <c r="K93" s="552">
        <f>Activity!$C92*Activity!$D92*Activity!M92</f>
        <v>0</v>
      </c>
      <c r="L93" s="552">
        <f>Activity!$C92*Activity!$D92*Activity!N92</f>
        <v>0</v>
      </c>
      <c r="M93" s="550">
        <f>Activity!$C92*Activity!$D92*Activity!O92</f>
        <v>0</v>
      </c>
      <c r="N93" s="413">
        <v>0</v>
      </c>
      <c r="O93" s="552">
        <f>Activity!C92*Activity!D92</f>
        <v>0</v>
      </c>
      <c r="P93" s="559">
        <f>Activity!X92</f>
        <v>0</v>
      </c>
    </row>
    <row r="94" spans="2:16" ht="13.5" thickBot="1">
      <c r="B94" s="15">
        <f t="shared" si="2"/>
        <v>2080</v>
      </c>
      <c r="C94" s="554">
        <f>Activity!$C93*Activity!$D93*Activity!E93</f>
        <v>0</v>
      </c>
      <c r="D94" s="555">
        <f>Activity!$C93*Activity!$D93*Activity!F93</f>
        <v>0</v>
      </c>
      <c r="E94" s="555">
        <f>Activity!$C93*Activity!$D93*Activity!G93</f>
        <v>0</v>
      </c>
      <c r="F94" s="555">
        <f>Activity!$C93*Activity!$D93*Activity!H93</f>
        <v>0</v>
      </c>
      <c r="G94" s="555">
        <f>Activity!$C93*Activity!$D93*Activity!I93</f>
        <v>0</v>
      </c>
      <c r="H94" s="555">
        <f>Activity!$C93*Activity!$D93*Activity!J93</f>
        <v>0</v>
      </c>
      <c r="I94" s="555">
        <f>Activity!$C93*Activity!$D93*Activity!K93</f>
        <v>0</v>
      </c>
      <c r="J94" s="556">
        <f>Activity!$C93*Activity!$D93*Activity!L93</f>
        <v>0</v>
      </c>
      <c r="K94" s="555">
        <f>Activity!$C93*Activity!$D93*Activity!M93</f>
        <v>0</v>
      </c>
      <c r="L94" s="555">
        <f>Activity!$C93*Activity!$D93*Activity!N93</f>
        <v>0</v>
      </c>
      <c r="M94" s="555">
        <f>Activity!$C93*Activity!$D93*Activity!O93</f>
        <v>0</v>
      </c>
      <c r="N94" s="414">
        <v>0</v>
      </c>
      <c r="O94" s="555">
        <f>Activity!C93*Activity!D93</f>
        <v>0</v>
      </c>
      <c r="P94" s="56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2"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abSelected="1" topLeftCell="A17" zoomScale="70" zoomScaleNormal="70" workbookViewId="0">
      <selection activeCell="C17" sqref="C17:O47"/>
    </sheetView>
  </sheetViews>
  <sheetFormatPr defaultColWidth="8.85546875" defaultRowHeight="12.75"/>
  <cols>
    <col min="1" max="1" width="8.85546875" style="643"/>
    <col min="2" max="2" width="7" style="639" customWidth="1"/>
    <col min="3" max="3" width="8.85546875" style="639"/>
    <col min="4" max="4" width="13" style="639" bestFit="1" customWidth="1"/>
    <col min="5" max="5" width="12" style="639" customWidth="1"/>
    <col min="6" max="6" width="9.140625" style="639" bestFit="1" customWidth="1"/>
    <col min="7" max="10" width="8.85546875" style="639"/>
    <col min="11" max="11" width="11.42578125" style="639" bestFit="1" customWidth="1"/>
    <col min="12" max="12" width="8.85546875" style="639"/>
    <col min="13" max="13" width="10.7109375" style="639" bestFit="1" customWidth="1"/>
    <col min="14" max="14" width="3" style="639" customWidth="1"/>
    <col min="15" max="15" width="17.140625" style="640" customWidth="1"/>
    <col min="16" max="16" width="4.7109375" style="639" customWidth="1"/>
    <col min="17" max="17" width="2" style="642" customWidth="1"/>
    <col min="18" max="20" width="8.85546875" style="643"/>
    <col min="21" max="21" width="10.7109375" style="643" customWidth="1"/>
    <col min="22" max="27" width="8.85546875" style="643"/>
    <col min="28" max="28" width="8.85546875" style="639"/>
    <col min="29" max="30" width="8.85546875" style="643"/>
    <col min="31" max="31" width="2.7109375" style="643" customWidth="1"/>
    <col min="32" max="32" width="11.7109375" style="643" bestFit="1" customWidth="1"/>
    <col min="33" max="16384" width="8.85546875" style="643"/>
  </cols>
  <sheetData>
    <row r="1" spans="1:32">
      <c r="A1" s="638"/>
      <c r="P1" s="641"/>
    </row>
    <row r="2" spans="1:32">
      <c r="A2" s="638"/>
      <c r="B2" s="644" t="s">
        <v>94</v>
      </c>
      <c r="D2" s="644"/>
      <c r="E2" s="644"/>
    </row>
    <row r="3" spans="1:32">
      <c r="A3" s="638"/>
      <c r="B3" s="644"/>
      <c r="D3" s="644"/>
      <c r="E3" s="644"/>
      <c r="I3" s="644"/>
      <c r="J3" s="645"/>
      <c r="K3" s="645"/>
      <c r="L3" s="645"/>
      <c r="M3" s="645"/>
      <c r="N3" s="645"/>
      <c r="O3" s="646"/>
      <c r="AB3" s="645"/>
    </row>
    <row r="4" spans="1:32" ht="13.5" thickBot="1">
      <c r="A4" s="638"/>
      <c r="B4" s="644" t="s">
        <v>265</v>
      </c>
      <c r="D4" s="644"/>
      <c r="E4" s="644" t="s">
        <v>276</v>
      </c>
      <c r="H4" s="644" t="s">
        <v>30</v>
      </c>
      <c r="I4" s="644"/>
      <c r="J4" s="645"/>
      <c r="K4" s="645"/>
      <c r="L4" s="645"/>
      <c r="M4" s="645"/>
      <c r="N4" s="645"/>
      <c r="O4" s="646"/>
      <c r="AB4" s="645"/>
    </row>
    <row r="5" spans="1:32" ht="13.5" thickBot="1">
      <c r="A5" s="638"/>
      <c r="B5" s="647" t="str">
        <f>city</f>
        <v>Kutai Timur</v>
      </c>
      <c r="C5" s="648"/>
      <c r="D5" s="648"/>
      <c r="E5" s="647" t="str">
        <f>province</f>
        <v>Kalimantan Timur</v>
      </c>
      <c r="F5" s="648"/>
      <c r="G5" s="648"/>
      <c r="H5" s="647" t="str">
        <f>country</f>
        <v>Indonesia</v>
      </c>
      <c r="I5" s="648"/>
      <c r="J5" s="649"/>
      <c r="K5" s="645"/>
      <c r="L5" s="645"/>
      <c r="M5" s="645"/>
      <c r="N5" s="645"/>
      <c r="O5" s="646"/>
      <c r="AB5" s="645"/>
    </row>
    <row r="6" spans="1:32">
      <c r="A6" s="638"/>
      <c r="C6" s="644"/>
      <c r="D6" s="644"/>
      <c r="E6" s="644"/>
    </row>
    <row r="7" spans="1:32">
      <c r="A7" s="638"/>
      <c r="B7" s="639" t="s">
        <v>35</v>
      </c>
      <c r="P7" s="641"/>
    </row>
    <row r="8" spans="1:32">
      <c r="A8" s="638"/>
      <c r="B8" s="639" t="s">
        <v>37</v>
      </c>
      <c r="P8" s="641"/>
    </row>
    <row r="9" spans="1:32">
      <c r="B9" s="650"/>
      <c r="P9" s="641"/>
    </row>
    <row r="10" spans="1:32">
      <c r="P10" s="651"/>
    </row>
    <row r="11" spans="1:32" ht="13.5" thickBot="1">
      <c r="A11" s="652"/>
      <c r="P11" s="652"/>
      <c r="Q11" s="653"/>
    </row>
    <row r="12" spans="1:32" ht="13.5" thickBot="1">
      <c r="A12" s="654"/>
      <c r="B12" s="655"/>
      <c r="C12" s="832" t="s">
        <v>91</v>
      </c>
      <c r="D12" s="833"/>
      <c r="E12" s="833"/>
      <c r="F12" s="833"/>
      <c r="G12" s="833"/>
      <c r="H12" s="833"/>
      <c r="I12" s="833"/>
      <c r="J12" s="833"/>
      <c r="K12" s="833"/>
      <c r="L12" s="833"/>
      <c r="M12" s="834"/>
      <c r="N12" s="656"/>
      <c r="O12" s="657"/>
      <c r="P12" s="654"/>
      <c r="Q12" s="653"/>
      <c r="S12" s="655"/>
      <c r="T12" s="832" t="s">
        <v>91</v>
      </c>
      <c r="U12" s="833"/>
      <c r="V12" s="833"/>
      <c r="W12" s="833"/>
      <c r="X12" s="833"/>
      <c r="Y12" s="833"/>
      <c r="Z12" s="833"/>
      <c r="AA12" s="833"/>
      <c r="AB12" s="833"/>
      <c r="AC12" s="833"/>
      <c r="AD12" s="834"/>
      <c r="AE12" s="656"/>
      <c r="AF12" s="658"/>
    </row>
    <row r="13" spans="1:32" ht="39" thickBot="1">
      <c r="A13" s="654"/>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6" t="s">
        <v>4</v>
      </c>
      <c r="P13" s="654"/>
      <c r="Q13" s="653"/>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26.25" thickBot="1">
      <c r="A14" s="654"/>
      <c r="B14" s="659"/>
      <c r="C14" s="660" t="s">
        <v>81</v>
      </c>
      <c r="D14" s="661" t="s">
        <v>87</v>
      </c>
      <c r="E14" s="661" t="s">
        <v>88</v>
      </c>
      <c r="F14" s="661" t="s">
        <v>275</v>
      </c>
      <c r="G14" s="661" t="s">
        <v>89</v>
      </c>
      <c r="H14" s="661" t="s">
        <v>82</v>
      </c>
      <c r="I14" s="662" t="s">
        <v>92</v>
      </c>
      <c r="J14" s="663" t="s">
        <v>93</v>
      </c>
      <c r="K14" s="663" t="s">
        <v>316</v>
      </c>
      <c r="L14" s="664" t="s">
        <v>194</v>
      </c>
      <c r="M14" s="663" t="s">
        <v>162</v>
      </c>
      <c r="N14" s="665"/>
      <c r="O14" s="666" t="s">
        <v>163</v>
      </c>
      <c r="P14" s="654"/>
      <c r="Q14" s="653"/>
      <c r="S14" s="659"/>
      <c r="T14" s="660" t="s">
        <v>81</v>
      </c>
      <c r="U14" s="661" t="s">
        <v>87</v>
      </c>
      <c r="V14" s="661" t="s">
        <v>88</v>
      </c>
      <c r="W14" s="661" t="s">
        <v>275</v>
      </c>
      <c r="X14" s="661" t="s">
        <v>89</v>
      </c>
      <c r="Y14" s="661" t="s">
        <v>82</v>
      </c>
      <c r="Z14" s="662" t="s">
        <v>92</v>
      </c>
      <c r="AA14" s="663" t="s">
        <v>93</v>
      </c>
      <c r="AB14" s="663" t="s">
        <v>316</v>
      </c>
      <c r="AC14" s="664" t="s">
        <v>194</v>
      </c>
      <c r="AD14" s="663" t="s">
        <v>162</v>
      </c>
      <c r="AE14" s="665"/>
      <c r="AF14" s="667" t="s">
        <v>163</v>
      </c>
    </row>
    <row r="15" spans="1:32" ht="13.5" thickBot="1">
      <c r="B15" s="668"/>
      <c r="C15" s="669" t="s">
        <v>15</v>
      </c>
      <c r="D15" s="670" t="s">
        <v>15</v>
      </c>
      <c r="E15" s="670" t="s">
        <v>15</v>
      </c>
      <c r="F15" s="670" t="s">
        <v>15</v>
      </c>
      <c r="G15" s="670" t="s">
        <v>15</v>
      </c>
      <c r="H15" s="670" t="s">
        <v>15</v>
      </c>
      <c r="I15" s="671" t="s">
        <v>15</v>
      </c>
      <c r="J15" s="671" t="s">
        <v>15</v>
      </c>
      <c r="K15" s="671" t="s">
        <v>15</v>
      </c>
      <c r="L15" s="672" t="s">
        <v>15</v>
      </c>
      <c r="M15" s="671" t="s">
        <v>15</v>
      </c>
      <c r="N15" s="665"/>
      <c r="O15" s="666" t="s">
        <v>15</v>
      </c>
      <c r="P15" s="643"/>
      <c r="Q15" s="653"/>
      <c r="S15" s="668"/>
      <c r="T15" s="669" t="s">
        <v>15</v>
      </c>
      <c r="U15" s="670" t="s">
        <v>15</v>
      </c>
      <c r="V15" s="670" t="s">
        <v>15</v>
      </c>
      <c r="W15" s="670" t="s">
        <v>15</v>
      </c>
      <c r="X15" s="670" t="s">
        <v>15</v>
      </c>
      <c r="Y15" s="670" t="s">
        <v>15</v>
      </c>
      <c r="Z15" s="671" t="s">
        <v>15</v>
      </c>
      <c r="AA15" s="671" t="s">
        <v>15</v>
      </c>
      <c r="AB15" s="671" t="s">
        <v>15</v>
      </c>
      <c r="AC15" s="672" t="s">
        <v>15</v>
      </c>
      <c r="AD15" s="671" t="s">
        <v>15</v>
      </c>
      <c r="AE15" s="665"/>
      <c r="AF15" s="667" t="s">
        <v>15</v>
      </c>
    </row>
    <row r="16" spans="1:32" ht="13.5" thickBot="1">
      <c r="B16" s="673"/>
      <c r="C16" s="674"/>
      <c r="D16" s="675"/>
      <c r="E16" s="675"/>
      <c r="F16" s="675"/>
      <c r="G16" s="675"/>
      <c r="H16" s="675"/>
      <c r="I16" s="676"/>
      <c r="J16" s="676"/>
      <c r="K16" s="677"/>
      <c r="L16" s="678"/>
      <c r="M16" s="677"/>
      <c r="N16" s="679"/>
      <c r="O16" s="680"/>
      <c r="P16" s="643"/>
      <c r="Q16" s="653"/>
      <c r="S16" s="673"/>
      <c r="T16" s="674"/>
      <c r="U16" s="675"/>
      <c r="V16" s="675"/>
      <c r="W16" s="675"/>
      <c r="X16" s="675"/>
      <c r="Y16" s="675"/>
      <c r="Z16" s="676"/>
      <c r="AA16" s="676"/>
      <c r="AB16" s="677"/>
      <c r="AC16" s="678"/>
      <c r="AD16" s="677"/>
      <c r="AE16" s="679"/>
      <c r="AF16" s="681"/>
    </row>
    <row r="17" spans="2:32">
      <c r="B17" s="682">
        <f>year</f>
        <v>2000</v>
      </c>
      <c r="C17" s="764">
        <f>IF(Select2=1,Food!$K19,"")</f>
        <v>0</v>
      </c>
      <c r="D17" s="765">
        <f>IF(Select2=1,Paper!$K19,"")</f>
        <v>0</v>
      </c>
      <c r="E17" s="765">
        <f>IF(Select2=1,Nappies!$K19,"")</f>
        <v>0</v>
      </c>
      <c r="F17" s="765">
        <f>IF(Select2=1,Garden!$K19,"")</f>
        <v>0</v>
      </c>
      <c r="G17" s="765">
        <f>IF(Select2=1,Wood!$K19,"")</f>
        <v>0</v>
      </c>
      <c r="H17" s="765">
        <f>IF(Select2=1,Textiles!$K19,"")</f>
        <v>0</v>
      </c>
      <c r="I17" s="766">
        <f>Sludge!K19</f>
        <v>0</v>
      </c>
      <c r="J17" s="767" t="str">
        <f>IF(Select2=2,MSW!$K19,"")</f>
        <v/>
      </c>
      <c r="K17" s="766">
        <f>Industry!$K19</f>
        <v>0</v>
      </c>
      <c r="L17" s="768">
        <f>SUM(C17:K17)</f>
        <v>0</v>
      </c>
      <c r="M17" s="769">
        <f>Recovery_OX!C12</f>
        <v>0</v>
      </c>
      <c r="N17" s="770"/>
      <c r="O17" s="771">
        <f>(L17-M17)*(1-Recovery_OX!F12)</f>
        <v>0</v>
      </c>
      <c r="P17" s="643"/>
      <c r="Q17" s="653"/>
      <c r="S17" s="682">
        <f>year</f>
        <v>2000</v>
      </c>
      <c r="T17" s="683">
        <f>IF(Select2=1,Food!$W19,"")</f>
        <v>0</v>
      </c>
      <c r="U17" s="684">
        <f>IF(Select2=1,Paper!$W19,"")</f>
        <v>0</v>
      </c>
      <c r="V17" s="684">
        <f>IF(Select2=1,Nappies!$W19,"")</f>
        <v>0</v>
      </c>
      <c r="W17" s="684">
        <f>IF(Select2=1,Garden!$W19,"")</f>
        <v>0</v>
      </c>
      <c r="X17" s="684">
        <f>IF(Select2=1,Wood!$W19,"")</f>
        <v>0</v>
      </c>
      <c r="Y17" s="684">
        <f>IF(Select2=1,Textiles!$W19,"")</f>
        <v>0</v>
      </c>
      <c r="Z17" s="685">
        <f>Sludge!W19</f>
        <v>0</v>
      </c>
      <c r="AA17" s="686" t="str">
        <f>IF(Select2=2,MSW!$W19,"")</f>
        <v/>
      </c>
      <c r="AB17" s="685">
        <f>Industry!$W19</f>
        <v>0</v>
      </c>
      <c r="AC17" s="687">
        <f t="shared" ref="AC17:AC48" si="0">SUM(T17:AA17)</f>
        <v>0</v>
      </c>
      <c r="AD17" s="688">
        <f>Recovery_OX!R12</f>
        <v>0</v>
      </c>
      <c r="AE17" s="651"/>
      <c r="AF17" s="689">
        <f>(AC17-AD17)*(1-Recovery_OX!U12)</f>
        <v>0</v>
      </c>
    </row>
    <row r="18" spans="2:32">
      <c r="B18" s="690">
        <f t="shared" ref="B18:B81" si="1">B17+1</f>
        <v>2001</v>
      </c>
      <c r="C18" s="772">
        <f>IF(Select2=1,Food!$K20,"")</f>
        <v>7.7970057382130559E-2</v>
      </c>
      <c r="D18" s="773">
        <f>IF(Select2=1,Paper!$K20,"")</f>
        <v>4.09441546586084E-3</v>
      </c>
      <c r="E18" s="765">
        <f>IF(Select2=1,Nappies!$K20,"")</f>
        <v>1.2911027685274298E-2</v>
      </c>
      <c r="F18" s="773">
        <f>IF(Select2=1,Garden!$K20,"")</f>
        <v>0</v>
      </c>
      <c r="G18" s="765">
        <f>IF(Select2=1,Wood!$K20,"")</f>
        <v>0</v>
      </c>
      <c r="H18" s="773">
        <f>IF(Select2=1,Textiles!$K20,"")</f>
        <v>9.6940381549247018E-4</v>
      </c>
      <c r="I18" s="774">
        <f>Sludge!K20</f>
        <v>0</v>
      </c>
      <c r="J18" s="774" t="str">
        <f>IF(Select2=2,MSW!$K20,"")</f>
        <v/>
      </c>
      <c r="K18" s="774">
        <f>Industry!$K20</f>
        <v>0</v>
      </c>
      <c r="L18" s="775">
        <f>SUM(C18:K18)</f>
        <v>9.5944904348758173E-2</v>
      </c>
      <c r="M18" s="776">
        <f>Recovery_OX!C13</f>
        <v>0</v>
      </c>
      <c r="N18" s="770"/>
      <c r="O18" s="777">
        <f>(L18-M18)*(1-Recovery_OX!F13)</f>
        <v>9.5944904348758173E-2</v>
      </c>
      <c r="P18" s="643"/>
      <c r="Q18" s="653"/>
      <c r="S18" s="690">
        <f t="shared" ref="S18:S81" si="2">S17+1</f>
        <v>2001</v>
      </c>
      <c r="T18" s="691">
        <f>IF(Select2=1,Food!$W20,"")</f>
        <v>5.2165515643709123E-2</v>
      </c>
      <c r="U18" s="692">
        <f>IF(Select2=1,Paper!$W20,"")</f>
        <v>8.4595360864893401E-3</v>
      </c>
      <c r="V18" s="684">
        <f>IF(Select2=1,Nappies!$W20,"")</f>
        <v>0</v>
      </c>
      <c r="W18" s="692">
        <f>IF(Select2=1,Garden!$W20,"")</f>
        <v>0</v>
      </c>
      <c r="X18" s="684">
        <f>IF(Select2=1,Wood!$W20,"")</f>
        <v>3.5506196786136614E-3</v>
      </c>
      <c r="Y18" s="692">
        <f>IF(Select2=1,Textiles!$W20,"")</f>
        <v>1.0623603457451725E-3</v>
      </c>
      <c r="Z18" s="686">
        <f>Sludge!W20</f>
        <v>0</v>
      </c>
      <c r="AA18" s="686" t="str">
        <f>IF(Select2=2,MSW!$W20,"")</f>
        <v/>
      </c>
      <c r="AB18" s="693">
        <f>Industry!$W20</f>
        <v>0</v>
      </c>
      <c r="AC18" s="694">
        <f t="shared" si="0"/>
        <v>6.5238031754557294E-2</v>
      </c>
      <c r="AD18" s="695">
        <f>Recovery_OX!R13</f>
        <v>0</v>
      </c>
      <c r="AE18" s="651"/>
      <c r="AF18" s="697">
        <f>(AC18-AD18)*(1-Recovery_OX!U13)</f>
        <v>6.5238031754557294E-2</v>
      </c>
    </row>
    <row r="19" spans="2:32">
      <c r="B19" s="690">
        <f t="shared" si="1"/>
        <v>2002</v>
      </c>
      <c r="C19" s="772">
        <f>IF(Select2=1,Food!$K21,"")</f>
        <v>0.132509252689198</v>
      </c>
      <c r="D19" s="773">
        <f>IF(Select2=1,Paper!$K21,"")</f>
        <v>8.0314528451062746E-3</v>
      </c>
      <c r="E19" s="765">
        <f>IF(Select2=1,Nappies!$K21,"")</f>
        <v>2.4180208303770535E-2</v>
      </c>
      <c r="F19" s="773">
        <f>IF(Select2=1,Garden!$K21,"")</f>
        <v>0</v>
      </c>
      <c r="G19" s="765">
        <f>IF(Select2=1,Wood!$K21,"")</f>
        <v>0</v>
      </c>
      <c r="H19" s="773">
        <f>IF(Select2=1,Textiles!$K21,"")</f>
        <v>1.9015464104488356E-3</v>
      </c>
      <c r="I19" s="774">
        <f>Sludge!K21</f>
        <v>0</v>
      </c>
      <c r="J19" s="774" t="str">
        <f>IF(Select2=2,MSW!$K21,"")</f>
        <v/>
      </c>
      <c r="K19" s="774">
        <f>Industry!$K21</f>
        <v>0</v>
      </c>
      <c r="L19" s="775">
        <f t="shared" ref="L19:L82" si="3">SUM(C19:K19)</f>
        <v>0.16662246024852367</v>
      </c>
      <c r="M19" s="776">
        <f>Recovery_OX!C14</f>
        <v>0</v>
      </c>
      <c r="N19" s="770"/>
      <c r="O19" s="777">
        <f>(L19-M19)*(1-Recovery_OX!F14)</f>
        <v>0.16662246024852367</v>
      </c>
      <c r="P19" s="643"/>
      <c r="Q19" s="653"/>
      <c r="S19" s="690">
        <f t="shared" si="2"/>
        <v>2002</v>
      </c>
      <c r="T19" s="691">
        <f>IF(Select2=1,Food!$W21,"")</f>
        <v>8.8654718569936231E-2</v>
      </c>
      <c r="U19" s="692">
        <f>IF(Select2=1,Paper!$W21,"")</f>
        <v>1.6593910836996434E-2</v>
      </c>
      <c r="V19" s="684">
        <f>IF(Select2=1,Nappies!$W21,"")</f>
        <v>0</v>
      </c>
      <c r="W19" s="692">
        <f>IF(Select2=1,Garden!$W21,"")</f>
        <v>0</v>
      </c>
      <c r="X19" s="684">
        <f>IF(Select2=1,Wood!$W21,"")</f>
        <v>7.0826850348913667E-3</v>
      </c>
      <c r="Y19" s="692">
        <f>IF(Select2=1,Textiles!$W21,"")</f>
        <v>2.0838864772042033E-3</v>
      </c>
      <c r="Z19" s="686">
        <f>Sludge!W21</f>
        <v>0</v>
      </c>
      <c r="AA19" s="686" t="str">
        <f>IF(Select2=2,MSW!$W21,"")</f>
        <v/>
      </c>
      <c r="AB19" s="693">
        <f>Industry!$W21</f>
        <v>0</v>
      </c>
      <c r="AC19" s="694">
        <f t="shared" si="0"/>
        <v>0.11441520091902824</v>
      </c>
      <c r="AD19" s="695">
        <f>Recovery_OX!R14</f>
        <v>0</v>
      </c>
      <c r="AE19" s="651"/>
      <c r="AF19" s="697">
        <f>(AC19-AD19)*(1-Recovery_OX!U14)</f>
        <v>0.11441520091902824</v>
      </c>
    </row>
    <row r="20" spans="2:32">
      <c r="B20" s="690">
        <f t="shared" si="1"/>
        <v>2003</v>
      </c>
      <c r="C20" s="772">
        <f>IF(Select2=1,Food!$K22,"")</f>
        <v>0.17263930589299281</v>
      </c>
      <c r="D20" s="773">
        <f>IF(Select2=1,Paper!$K22,"")</f>
        <v>1.1889862603501404E-2</v>
      </c>
      <c r="E20" s="765">
        <f>IF(Select2=1,Nappies!$K22,"")</f>
        <v>3.4278995683437202E-2</v>
      </c>
      <c r="F20" s="773">
        <f>IF(Select2=1,Garden!$K22,"")</f>
        <v>0</v>
      </c>
      <c r="G20" s="765">
        <f>IF(Select2=1,Wood!$K22,"")</f>
        <v>0</v>
      </c>
      <c r="H20" s="773">
        <f>IF(Select2=1,Textiles!$K22,"")</f>
        <v>2.815072937668325E-3</v>
      </c>
      <c r="I20" s="774">
        <f>Sludge!K22</f>
        <v>0</v>
      </c>
      <c r="J20" s="774" t="str">
        <f>IF(Select2=2,MSW!$K22,"")</f>
        <v/>
      </c>
      <c r="K20" s="774">
        <f>Industry!$K22</f>
        <v>0</v>
      </c>
      <c r="L20" s="775">
        <f t="shared" si="3"/>
        <v>0.22162323711759976</v>
      </c>
      <c r="M20" s="776">
        <f>Recovery_OX!C15</f>
        <v>0</v>
      </c>
      <c r="N20" s="770"/>
      <c r="O20" s="777">
        <f>(L20-M20)*(1-Recovery_OX!F15)</f>
        <v>0.22162323711759976</v>
      </c>
      <c r="P20" s="643"/>
      <c r="Q20" s="653"/>
      <c r="S20" s="690">
        <f t="shared" si="2"/>
        <v>2003</v>
      </c>
      <c r="T20" s="691">
        <f>IF(Select2=1,Food!$W22,"")</f>
        <v>0.11550354988380429</v>
      </c>
      <c r="U20" s="692">
        <f>IF(Select2=1,Paper!$W22,"")</f>
        <v>2.4565831825416128E-2</v>
      </c>
      <c r="V20" s="684">
        <f>IF(Select2=1,Nappies!$W22,"")</f>
        <v>0</v>
      </c>
      <c r="W20" s="692">
        <f>IF(Select2=1,Garden!$W22,"")</f>
        <v>0</v>
      </c>
      <c r="X20" s="684">
        <f>IF(Select2=1,Wood!$W22,"")</f>
        <v>1.0655898910910146E-2</v>
      </c>
      <c r="Y20" s="692">
        <f>IF(Select2=1,Textiles!$W22,"")</f>
        <v>3.0850114385406295E-3</v>
      </c>
      <c r="Z20" s="686">
        <f>Sludge!W22</f>
        <v>0</v>
      </c>
      <c r="AA20" s="686" t="str">
        <f>IF(Select2=2,MSW!$W22,"")</f>
        <v/>
      </c>
      <c r="AB20" s="693">
        <f>Industry!$W22</f>
        <v>0</v>
      </c>
      <c r="AC20" s="694">
        <f t="shared" si="0"/>
        <v>0.15381029205867119</v>
      </c>
      <c r="AD20" s="695">
        <f>Recovery_OX!R15</f>
        <v>0</v>
      </c>
      <c r="AE20" s="651"/>
      <c r="AF20" s="697">
        <f>(AC20-AD20)*(1-Recovery_OX!U15)</f>
        <v>0.15381029205867119</v>
      </c>
    </row>
    <row r="21" spans="2:32">
      <c r="B21" s="690">
        <f t="shared" si="1"/>
        <v>2004</v>
      </c>
      <c r="C21" s="772">
        <f>IF(Select2=1,Food!$K23,"")</f>
        <v>0.20216559475947621</v>
      </c>
      <c r="D21" s="773">
        <f>IF(Select2=1,Paper!$K23,"")</f>
        <v>1.5625334540008407E-2</v>
      </c>
      <c r="E21" s="765">
        <f>IF(Select2=1,Nappies!$K23,"")</f>
        <v>4.323387676919338E-2</v>
      </c>
      <c r="F21" s="773">
        <f>IF(Select2=1,Garden!$K23,"")</f>
        <v>0</v>
      </c>
      <c r="G21" s="765">
        <f>IF(Select2=1,Wood!$K23,"")</f>
        <v>0</v>
      </c>
      <c r="H21" s="773">
        <f>IF(Select2=1,Textiles!$K23,"")</f>
        <v>3.6994924056261498E-3</v>
      </c>
      <c r="I21" s="774">
        <f>Sludge!K23</f>
        <v>0</v>
      </c>
      <c r="J21" s="774" t="str">
        <f>IF(Select2=2,MSW!$K23,"")</f>
        <v/>
      </c>
      <c r="K21" s="774">
        <f>Industry!$K23</f>
        <v>0</v>
      </c>
      <c r="L21" s="775">
        <f t="shared" si="3"/>
        <v>0.26472429847430418</v>
      </c>
      <c r="M21" s="776">
        <f>Recovery_OX!C16</f>
        <v>0</v>
      </c>
      <c r="N21" s="770"/>
      <c r="O21" s="777">
        <f>(L21-M21)*(1-Recovery_OX!F16)</f>
        <v>0.26472429847430418</v>
      </c>
      <c r="P21" s="643"/>
      <c r="Q21" s="653"/>
      <c r="S21" s="690">
        <f t="shared" si="2"/>
        <v>2004</v>
      </c>
      <c r="T21" s="691">
        <f>IF(Select2=1,Food!$W23,"")</f>
        <v>0.1352579804367593</v>
      </c>
      <c r="U21" s="692">
        <f>IF(Select2=1,Paper!$W23,"")</f>
        <v>3.2283749049604141E-2</v>
      </c>
      <c r="V21" s="684">
        <f>IF(Select2=1,Nappies!$W23,"")</f>
        <v>0</v>
      </c>
      <c r="W21" s="692">
        <f>IF(Select2=1,Garden!$W23,"")</f>
        <v>0</v>
      </c>
      <c r="X21" s="684">
        <f>IF(Select2=1,Wood!$W23,"")</f>
        <v>1.4225811123597994E-2</v>
      </c>
      <c r="Y21" s="692">
        <f>IF(Select2=1,Textiles!$W23,"")</f>
        <v>4.0542382527409852E-3</v>
      </c>
      <c r="Z21" s="686">
        <f>Sludge!W23</f>
        <v>0</v>
      </c>
      <c r="AA21" s="686" t="str">
        <f>IF(Select2=2,MSW!$W23,"")</f>
        <v/>
      </c>
      <c r="AB21" s="693">
        <f>Industry!$W23</f>
        <v>0</v>
      </c>
      <c r="AC21" s="694">
        <f t="shared" si="0"/>
        <v>0.1858217788627024</v>
      </c>
      <c r="AD21" s="695">
        <f>Recovery_OX!R16</f>
        <v>0</v>
      </c>
      <c r="AE21" s="651"/>
      <c r="AF21" s="697">
        <f>(AC21-AD21)*(1-Recovery_OX!U16)</f>
        <v>0.1858217788627024</v>
      </c>
    </row>
    <row r="22" spans="2:32">
      <c r="B22" s="690">
        <f t="shared" si="1"/>
        <v>2005</v>
      </c>
      <c r="C22" s="772">
        <f>IF(Select2=1,Food!$K24,"")</f>
        <v>0.22447984566545223</v>
      </c>
      <c r="D22" s="773">
        <f>IF(Select2=1,Paper!$K24,"")</f>
        <v>1.9240712279004174E-2</v>
      </c>
      <c r="E22" s="765">
        <f>IF(Select2=1,Nappies!$K24,"")</f>
        <v>5.1206442818086423E-2</v>
      </c>
      <c r="F22" s="773">
        <f>IF(Select2=1,Garden!$K24,"")</f>
        <v>0</v>
      </c>
      <c r="G22" s="765">
        <f>IF(Select2=1,Wood!$K24,"")</f>
        <v>0</v>
      </c>
      <c r="H22" s="773">
        <f>IF(Select2=1,Textiles!$K24,"")</f>
        <v>4.5554780777817159E-3</v>
      </c>
      <c r="I22" s="774">
        <f>Sludge!K24</f>
        <v>0</v>
      </c>
      <c r="J22" s="774" t="str">
        <f>IF(Select2=2,MSW!$K24,"")</f>
        <v/>
      </c>
      <c r="K22" s="774">
        <f>Industry!$K24</f>
        <v>0</v>
      </c>
      <c r="L22" s="775">
        <f t="shared" si="3"/>
        <v>0.29948247884032458</v>
      </c>
      <c r="M22" s="776">
        <f>Recovery_OX!C17</f>
        <v>0</v>
      </c>
      <c r="N22" s="770"/>
      <c r="O22" s="777">
        <f>(L22-M22)*(1-Recovery_OX!F17)</f>
        <v>0.29948247884032458</v>
      </c>
      <c r="P22" s="643"/>
      <c r="Q22" s="653"/>
      <c r="S22" s="690">
        <f t="shared" si="2"/>
        <v>2005</v>
      </c>
      <c r="T22" s="691">
        <f>IF(Select2=1,Food!$W24,"")</f>
        <v>0.15018722948179231</v>
      </c>
      <c r="U22" s="692">
        <f>IF(Select2=1,Paper!$W24,"")</f>
        <v>3.9753537766537547E-2</v>
      </c>
      <c r="V22" s="684">
        <f>IF(Select2=1,Nappies!$W24,"")</f>
        <v>0</v>
      </c>
      <c r="W22" s="692">
        <f>IF(Select2=1,Garden!$W24,"")</f>
        <v>0</v>
      </c>
      <c r="X22" s="684">
        <f>IF(Select2=1,Wood!$W24,"")</f>
        <v>1.7787793691640848E-2</v>
      </c>
      <c r="Y22" s="692">
        <f>IF(Select2=1,Textiles!$W24,"")</f>
        <v>4.9923047427744829E-3</v>
      </c>
      <c r="Z22" s="686">
        <f>Sludge!W24</f>
        <v>0</v>
      </c>
      <c r="AA22" s="686" t="str">
        <f>IF(Select2=2,MSW!$W24,"")</f>
        <v/>
      </c>
      <c r="AB22" s="693">
        <f>Industry!$W24</f>
        <v>0</v>
      </c>
      <c r="AC22" s="694">
        <f t="shared" si="0"/>
        <v>0.2127208656827452</v>
      </c>
      <c r="AD22" s="695">
        <f>Recovery_OX!R17</f>
        <v>0</v>
      </c>
      <c r="AE22" s="651"/>
      <c r="AF22" s="697">
        <f>(AC22-AD22)*(1-Recovery_OX!U17)</f>
        <v>0.2127208656827452</v>
      </c>
    </row>
    <row r="23" spans="2:32">
      <c r="B23" s="690">
        <f t="shared" si="1"/>
        <v>2006</v>
      </c>
      <c r="C23" s="772">
        <f>IF(Select2=1,Food!$K25,"")</f>
        <v>0.24394544357184739</v>
      </c>
      <c r="D23" s="773">
        <f>IF(Select2=1,Paper!$K25,"")</f>
        <v>2.2848390411082213E-2</v>
      </c>
      <c r="E23" s="765">
        <f>IF(Select2=1,Nappies!$K25,"")</f>
        <v>5.8679078839845175E-2</v>
      </c>
      <c r="F23" s="773">
        <f>IF(Select2=1,Garden!$K25,"")</f>
        <v>0</v>
      </c>
      <c r="G23" s="765">
        <f>IF(Select2=1,Wood!$K25,"")</f>
        <v>0</v>
      </c>
      <c r="H23" s="773">
        <f>IF(Select2=1,Textiles!$K25,"")</f>
        <v>5.4096407721798767E-3</v>
      </c>
      <c r="I23" s="774">
        <f>Sludge!K25</f>
        <v>0</v>
      </c>
      <c r="J23" s="774" t="str">
        <f>IF(Select2=2,MSW!$K25,"")</f>
        <v/>
      </c>
      <c r="K23" s="774">
        <f>Industry!$K25</f>
        <v>0</v>
      </c>
      <c r="L23" s="775">
        <f t="shared" si="3"/>
        <v>0.33088255359495466</v>
      </c>
      <c r="M23" s="776">
        <f>Recovery_OX!C18</f>
        <v>0</v>
      </c>
      <c r="N23" s="770"/>
      <c r="O23" s="777">
        <f>(L23-M23)*(1-Recovery_OX!F18)</f>
        <v>0.33088255359495466</v>
      </c>
      <c r="P23" s="643"/>
      <c r="Q23" s="653"/>
      <c r="S23" s="690">
        <f t="shared" si="2"/>
        <v>2006</v>
      </c>
      <c r="T23" s="691">
        <f>IF(Select2=1,Food!$W25,"")</f>
        <v>0.16321060007037066</v>
      </c>
      <c r="U23" s="692">
        <f>IF(Select2=1,Paper!$W25,"")</f>
        <v>4.7207418204715315E-2</v>
      </c>
      <c r="V23" s="684">
        <f>IF(Select2=1,Nappies!$W25,"")</f>
        <v>0</v>
      </c>
      <c r="W23" s="692">
        <f>IF(Select2=1,Garden!$W25,"")</f>
        <v>0</v>
      </c>
      <c r="X23" s="684">
        <f>IF(Select2=1,Wood!$W25,"")</f>
        <v>2.1432545586495048E-2</v>
      </c>
      <c r="Y23" s="692">
        <f>IF(Select2=1,Textiles!$W25,"")</f>
        <v>5.9283734489642484E-3</v>
      </c>
      <c r="Z23" s="686">
        <f>Sludge!W25</f>
        <v>0</v>
      </c>
      <c r="AA23" s="686" t="str">
        <f>IF(Select2=2,MSW!$W25,"")</f>
        <v/>
      </c>
      <c r="AB23" s="693">
        <f>Industry!$W25</f>
        <v>0</v>
      </c>
      <c r="AC23" s="694">
        <f t="shared" si="0"/>
        <v>0.23777893731054528</v>
      </c>
      <c r="AD23" s="695">
        <f>Recovery_OX!R18</f>
        <v>0</v>
      </c>
      <c r="AE23" s="651"/>
      <c r="AF23" s="697">
        <f>(AC23-AD23)*(1-Recovery_OX!U18)</f>
        <v>0.23777893731054528</v>
      </c>
    </row>
    <row r="24" spans="2:32">
      <c r="B24" s="690">
        <f t="shared" si="1"/>
        <v>2007</v>
      </c>
      <c r="C24" s="772">
        <f>IF(Select2=1,Food!$K26,"")</f>
        <v>0.25958822147854255</v>
      </c>
      <c r="D24" s="773">
        <f>IF(Select2=1,Paper!$K26,"")</f>
        <v>2.63484164296242E-2</v>
      </c>
      <c r="E24" s="765">
        <f>IF(Select2=1,Nappies!$K26,"")</f>
        <v>6.541311719044382E-2</v>
      </c>
      <c r="F24" s="773">
        <f>IF(Select2=1,Garden!$K26,"")</f>
        <v>0</v>
      </c>
      <c r="G24" s="765">
        <f>IF(Select2=1,Wood!$K26,"")</f>
        <v>0</v>
      </c>
      <c r="H24" s="773">
        <f>IF(Select2=1,Textiles!$K26,"")</f>
        <v>6.2383154889954469E-3</v>
      </c>
      <c r="I24" s="774">
        <f>Sludge!K26</f>
        <v>0</v>
      </c>
      <c r="J24" s="774" t="str">
        <f>IF(Select2=2,MSW!$K26,"")</f>
        <v/>
      </c>
      <c r="K24" s="774">
        <f>Industry!$K26</f>
        <v>0</v>
      </c>
      <c r="L24" s="775">
        <f t="shared" si="3"/>
        <v>0.357588070587606</v>
      </c>
      <c r="M24" s="776">
        <f>Recovery_OX!C19</f>
        <v>0</v>
      </c>
      <c r="N24" s="770"/>
      <c r="O24" s="777">
        <f>(L24-M24)*(1-Recovery_OX!F19)</f>
        <v>0.357588070587606</v>
      </c>
      <c r="P24" s="643"/>
      <c r="Q24" s="653"/>
      <c r="S24" s="690">
        <f t="shared" si="2"/>
        <v>2007</v>
      </c>
      <c r="T24" s="691">
        <f>IF(Select2=1,Food!$W26,"")</f>
        <v>0.17367633015959577</v>
      </c>
      <c r="U24" s="692">
        <f>IF(Select2=1,Paper!$W26,"")</f>
        <v>5.4438876920711157E-2</v>
      </c>
      <c r="V24" s="684">
        <f>IF(Select2=1,Nappies!$W26,"")</f>
        <v>0</v>
      </c>
      <c r="W24" s="692">
        <f>IF(Select2=1,Garden!$W26,"")</f>
        <v>0</v>
      </c>
      <c r="X24" s="684">
        <f>IF(Select2=1,Wood!$W26,"")</f>
        <v>2.5070091173582876E-2</v>
      </c>
      <c r="Y24" s="692">
        <f>IF(Select2=1,Textiles!$W26,"")</f>
        <v>6.8365101249265149E-3</v>
      </c>
      <c r="Z24" s="686">
        <f>Sludge!W26</f>
        <v>0</v>
      </c>
      <c r="AA24" s="686" t="str">
        <f>IF(Select2=2,MSW!$W26,"")</f>
        <v/>
      </c>
      <c r="AB24" s="693">
        <f>Industry!$W26</f>
        <v>0</v>
      </c>
      <c r="AC24" s="694">
        <f t="shared" si="0"/>
        <v>0.26002180837881633</v>
      </c>
      <c r="AD24" s="695">
        <f>Recovery_OX!R19</f>
        <v>0</v>
      </c>
      <c r="AE24" s="651"/>
      <c r="AF24" s="697">
        <f>(AC24-AD24)*(1-Recovery_OX!U19)</f>
        <v>0.26002180837881633</v>
      </c>
    </row>
    <row r="25" spans="2:32">
      <c r="B25" s="690">
        <f t="shared" si="1"/>
        <v>2008</v>
      </c>
      <c r="C25" s="772">
        <f>IF(Select2=1,Food!$K27,"")</f>
        <v>0.2726991417628023</v>
      </c>
      <c r="D25" s="773">
        <f>IF(Select2=1,Paper!$K27,"")</f>
        <v>2.9749678071966275E-2</v>
      </c>
      <c r="E25" s="765">
        <f>IF(Select2=1,Nappies!$K27,"")</f>
        <v>7.1529102862650656E-2</v>
      </c>
      <c r="F25" s="773">
        <f>IF(Select2=1,Garden!$K27,"")</f>
        <v>0</v>
      </c>
      <c r="G25" s="765">
        <f>IF(Select2=1,Wood!$K27,"")</f>
        <v>0</v>
      </c>
      <c r="H25" s="773">
        <f>IF(Select2=1,Textiles!$K27,"")</f>
        <v>7.0436065106483682E-3</v>
      </c>
      <c r="I25" s="774">
        <f>Sludge!K27</f>
        <v>0</v>
      </c>
      <c r="J25" s="774" t="str">
        <f>IF(Select2=2,MSW!$K27,"")</f>
        <v/>
      </c>
      <c r="K25" s="774">
        <f>Industry!$K27</f>
        <v>0</v>
      </c>
      <c r="L25" s="775">
        <f t="shared" si="3"/>
        <v>0.38102152920806764</v>
      </c>
      <c r="M25" s="776">
        <f>Recovery_OX!C20</f>
        <v>0</v>
      </c>
      <c r="N25" s="770"/>
      <c r="O25" s="777">
        <f>(L25-M25)*(1-Recovery_OX!F20)</f>
        <v>0.38102152920806764</v>
      </c>
      <c r="P25" s="643"/>
      <c r="Q25" s="653"/>
      <c r="S25" s="690">
        <f t="shared" si="2"/>
        <v>2008</v>
      </c>
      <c r="T25" s="691">
        <f>IF(Select2=1,Food!$W27,"")</f>
        <v>0.18244813231231194</v>
      </c>
      <c r="U25" s="692">
        <f>IF(Select2=1,Paper!$W27,"")</f>
        <v>6.1466277008194792E-2</v>
      </c>
      <c r="V25" s="684">
        <f>IF(Select2=1,Nappies!$W27,"")</f>
        <v>0</v>
      </c>
      <c r="W25" s="692">
        <f>IF(Select2=1,Garden!$W27,"")</f>
        <v>0</v>
      </c>
      <c r="X25" s="684">
        <f>IF(Select2=1,Wood!$W27,"")</f>
        <v>2.8702074297447595E-2</v>
      </c>
      <c r="Y25" s="692">
        <f>IF(Select2=1,Textiles!$W27,"")</f>
        <v>7.7190208335872496E-3</v>
      </c>
      <c r="Z25" s="686">
        <f>Sludge!W27</f>
        <v>0</v>
      </c>
      <c r="AA25" s="686" t="str">
        <f>IF(Select2=2,MSW!$W27,"")</f>
        <v/>
      </c>
      <c r="AB25" s="693">
        <f>Industry!$W27</f>
        <v>0</v>
      </c>
      <c r="AC25" s="694">
        <f t="shared" si="0"/>
        <v>0.2803355044515416</v>
      </c>
      <c r="AD25" s="695">
        <f>Recovery_OX!R20</f>
        <v>0</v>
      </c>
      <c r="AE25" s="651"/>
      <c r="AF25" s="697">
        <f>(AC25-AD25)*(1-Recovery_OX!U20)</f>
        <v>0.2803355044515416</v>
      </c>
    </row>
    <row r="26" spans="2:32">
      <c r="B26" s="690">
        <f t="shared" si="1"/>
        <v>2009</v>
      </c>
      <c r="C26" s="772">
        <f>IF(Select2=1,Food!$K28,"")</f>
        <v>0.28413140599026354</v>
      </c>
      <c r="D26" s="773">
        <f>IF(Select2=1,Paper!$K28,"")</f>
        <v>3.3059823844806359E-2</v>
      </c>
      <c r="E26" s="765">
        <f>IF(Select2=1,Nappies!$K28,"")</f>
        <v>7.7126722453631572E-2</v>
      </c>
      <c r="F26" s="773">
        <f>IF(Select2=1,Garden!$K28,"")</f>
        <v>0</v>
      </c>
      <c r="G26" s="765">
        <f>IF(Select2=1,Wood!$K28,"")</f>
        <v>0</v>
      </c>
      <c r="H26" s="773">
        <f>IF(Select2=1,Textiles!$K28,"")</f>
        <v>7.8273247162830729E-3</v>
      </c>
      <c r="I26" s="774">
        <f>Sludge!K28</f>
        <v>0</v>
      </c>
      <c r="J26" s="774" t="str">
        <f>IF(Select2=2,MSW!$K28,"")</f>
        <v/>
      </c>
      <c r="K26" s="774">
        <f>Industry!$K28</f>
        <v>0</v>
      </c>
      <c r="L26" s="775">
        <f t="shared" si="3"/>
        <v>0.40214527700498454</v>
      </c>
      <c r="M26" s="776">
        <f>Recovery_OX!C21</f>
        <v>0</v>
      </c>
      <c r="N26" s="770"/>
      <c r="O26" s="777">
        <f>(L26-M26)*(1-Recovery_OX!F21)</f>
        <v>0.40214527700498454</v>
      </c>
      <c r="P26" s="643"/>
      <c r="Q26" s="653"/>
      <c r="S26" s="690">
        <f t="shared" si="2"/>
        <v>2009</v>
      </c>
      <c r="T26" s="691">
        <f>IF(Select2=1,Food!$W28,"")</f>
        <v>0.19009683719241538</v>
      </c>
      <c r="U26" s="692">
        <f>IF(Select2=1,Paper!$W28,"")</f>
        <v>6.8305421166955288E-2</v>
      </c>
      <c r="V26" s="684">
        <f>IF(Select2=1,Nappies!$W28,"")</f>
        <v>0</v>
      </c>
      <c r="W26" s="692">
        <f>IF(Select2=1,Garden!$W28,"")</f>
        <v>0</v>
      </c>
      <c r="X26" s="684">
        <f>IF(Select2=1,Wood!$W28,"")</f>
        <v>3.2329528682395581E-2</v>
      </c>
      <c r="Y26" s="692">
        <f>IF(Select2=1,Textiles!$W28,"")</f>
        <v>8.5778901000362444E-3</v>
      </c>
      <c r="Z26" s="686">
        <f>Sludge!W28</f>
        <v>0</v>
      </c>
      <c r="AA26" s="686" t="str">
        <f>IF(Select2=2,MSW!$W28,"")</f>
        <v/>
      </c>
      <c r="AB26" s="693">
        <f>Industry!$W28</f>
        <v>0</v>
      </c>
      <c r="AC26" s="694">
        <f t="shared" si="0"/>
        <v>0.29930967714180251</v>
      </c>
      <c r="AD26" s="695">
        <f>Recovery_OX!R21</f>
        <v>0</v>
      </c>
      <c r="AE26" s="651"/>
      <c r="AF26" s="697">
        <f>(AC26-AD26)*(1-Recovery_OX!U21)</f>
        <v>0.29930967714180251</v>
      </c>
    </row>
    <row r="27" spans="2:32">
      <c r="B27" s="690">
        <f t="shared" si="1"/>
        <v>2010</v>
      </c>
      <c r="C27" s="772">
        <f>IF(Select2=1,Food!$K29,"")</f>
        <v>0.29444266172359157</v>
      </c>
      <c r="D27" s="773">
        <f>IF(Select2=1,Paper!$K29,"")</f>
        <v>3.6285235783911692E-2</v>
      </c>
      <c r="E27" s="765">
        <f>IF(Select2=1,Nappies!$K29,"")</f>
        <v>8.22877149839564E-2</v>
      </c>
      <c r="F27" s="773">
        <f>IF(Select2=1,Garden!$K29,"")</f>
        <v>0</v>
      </c>
      <c r="G27" s="765">
        <f>IF(Select2=1,Wood!$K29,"")</f>
        <v>0</v>
      </c>
      <c r="H27" s="773">
        <f>IF(Select2=1,Textiles!$K29,"")</f>
        <v>8.5909811322902579E-3</v>
      </c>
      <c r="I27" s="774">
        <f>Sludge!K29</f>
        <v>0</v>
      </c>
      <c r="J27" s="774" t="str">
        <f>IF(Select2=2,MSW!$K29,"")</f>
        <v/>
      </c>
      <c r="K27" s="774">
        <f>Industry!$K29</f>
        <v>0</v>
      </c>
      <c r="L27" s="775">
        <f t="shared" si="3"/>
        <v>0.42160659362374991</v>
      </c>
      <c r="M27" s="776">
        <f>Recovery_OX!C22</f>
        <v>0</v>
      </c>
      <c r="N27" s="770"/>
      <c r="O27" s="777">
        <f>(L27-M27)*(1-Recovery_OX!F22)</f>
        <v>0.42160659362374991</v>
      </c>
      <c r="P27" s="643"/>
      <c r="Q27" s="653"/>
      <c r="S27" s="690">
        <f t="shared" si="2"/>
        <v>2010</v>
      </c>
      <c r="T27" s="691">
        <f>IF(Select2=1,Food!$W29,"")</f>
        <v>0.19699553638955725</v>
      </c>
      <c r="U27" s="692">
        <f>IF(Select2=1,Paper!$W29,"")</f>
        <v>7.4969495421305141E-2</v>
      </c>
      <c r="V27" s="684">
        <f>IF(Select2=1,Nappies!$W29,"")</f>
        <v>0</v>
      </c>
      <c r="W27" s="692">
        <f>IF(Select2=1,Garden!$W29,"")</f>
        <v>0</v>
      </c>
      <c r="X27" s="684">
        <f>IF(Select2=1,Wood!$W29,"")</f>
        <v>3.5952802642390855E-2</v>
      </c>
      <c r="Y27" s="692">
        <f>IF(Select2=1,Textiles!$W29,"")</f>
        <v>9.4147738436057612E-3</v>
      </c>
      <c r="Z27" s="686">
        <f>Sludge!W29</f>
        <v>0</v>
      </c>
      <c r="AA27" s="686" t="str">
        <f>IF(Select2=2,MSW!$W29,"")</f>
        <v/>
      </c>
      <c r="AB27" s="693">
        <f>Industry!$W29</f>
        <v>0</v>
      </c>
      <c r="AC27" s="694">
        <f t="shared" si="0"/>
        <v>0.31733260829685905</v>
      </c>
      <c r="AD27" s="695">
        <f>Recovery_OX!R22</f>
        <v>0</v>
      </c>
      <c r="AE27" s="651"/>
      <c r="AF27" s="697">
        <f>(AC27-AD27)*(1-Recovery_OX!U22)</f>
        <v>0.31733260829685905</v>
      </c>
    </row>
    <row r="28" spans="2:32">
      <c r="B28" s="690">
        <f t="shared" si="1"/>
        <v>2011</v>
      </c>
      <c r="C28" s="772">
        <f>IF(Select2=1,Food!$K30,"")</f>
        <v>0.33248491535504016</v>
      </c>
      <c r="D28" s="773">
        <f>IF(Select2=1,Paper!$K30,"")</f>
        <v>4.0927330835505579E-2</v>
      </c>
      <c r="E28" s="765">
        <f>IF(Select2=1,Nappies!$K30,"")</f>
        <v>9.1796734137513158E-2</v>
      </c>
      <c r="F28" s="773">
        <f>IF(Select2=1,Garden!$K30,"")</f>
        <v>0</v>
      </c>
      <c r="G28" s="765">
        <f>IF(Select2=1,Wood!$K30,"")</f>
        <v>0</v>
      </c>
      <c r="H28" s="773">
        <f>IF(Select2=1,Textiles!$K30,"")</f>
        <v>9.6900549054369477E-3</v>
      </c>
      <c r="I28" s="774">
        <f>Sludge!K30</f>
        <v>0</v>
      </c>
      <c r="J28" s="774" t="str">
        <f>IF(Select2=2,MSW!$K30,"")</f>
        <v/>
      </c>
      <c r="K28" s="774">
        <f>Industry!$K30</f>
        <v>0</v>
      </c>
      <c r="L28" s="775">
        <f t="shared" si="3"/>
        <v>0.47489903523349586</v>
      </c>
      <c r="M28" s="776">
        <f>Recovery_OX!C23</f>
        <v>0</v>
      </c>
      <c r="N28" s="770"/>
      <c r="O28" s="777">
        <f>(L28-M28)*(1-Recovery_OX!F23)</f>
        <v>0.47489903523349586</v>
      </c>
      <c r="P28" s="643"/>
      <c r="Q28" s="653"/>
      <c r="S28" s="690">
        <f t="shared" si="2"/>
        <v>2011</v>
      </c>
      <c r="T28" s="691">
        <f>IF(Select2=1,Food!$W30,"")</f>
        <v>0.22244753480488855</v>
      </c>
      <c r="U28" s="692">
        <f>IF(Select2=1,Paper!$W30,"")</f>
        <v>8.4560600899804911E-2</v>
      </c>
      <c r="V28" s="684">
        <f>IF(Select2=1,Nappies!$W30,"")</f>
        <v>0</v>
      </c>
      <c r="W28" s="692">
        <f>IF(Select2=1,Garden!$W30,"")</f>
        <v>0</v>
      </c>
      <c r="X28" s="684">
        <f>IF(Select2=1,Wood!$W30,"")</f>
        <v>4.0869079982157983E-2</v>
      </c>
      <c r="Y28" s="692">
        <f>IF(Select2=1,Textiles!$W30,"")</f>
        <v>1.0619238252533639E-2</v>
      </c>
      <c r="Z28" s="686">
        <f>Sludge!W30</f>
        <v>0</v>
      </c>
      <c r="AA28" s="686" t="str">
        <f>IF(Select2=2,MSW!$W30,"")</f>
        <v/>
      </c>
      <c r="AB28" s="693">
        <f>Industry!$W30</f>
        <v>0</v>
      </c>
      <c r="AC28" s="694">
        <f t="shared" si="0"/>
        <v>0.35849645393938506</v>
      </c>
      <c r="AD28" s="695">
        <f>Recovery_OX!R23</f>
        <v>0</v>
      </c>
      <c r="AE28" s="651"/>
      <c r="AF28" s="697">
        <f>(AC28-AD28)*(1-Recovery_OX!U23)</f>
        <v>0.35849645393938506</v>
      </c>
    </row>
    <row r="29" spans="2:32">
      <c r="B29" s="690">
        <f t="shared" si="1"/>
        <v>2012</v>
      </c>
      <c r="C29" s="772">
        <f>IF(Select2=1,Food!$K31,"")</f>
        <v>0.3523032711261419</v>
      </c>
      <c r="D29" s="773">
        <f>IF(Select2=1,Paper!$K31,"")</f>
        <v>4.4957207816282055E-2</v>
      </c>
      <c r="E29" s="765">
        <f>IF(Select2=1,Nappies!$K31,"")</f>
        <v>9.8878257710939346E-2</v>
      </c>
      <c r="F29" s="773">
        <f>IF(Select2=1,Garden!$K31,"")</f>
        <v>0</v>
      </c>
      <c r="G29" s="765">
        <f>IF(Select2=1,Wood!$K31,"")</f>
        <v>0</v>
      </c>
      <c r="H29" s="773">
        <f>IF(Select2=1,Textiles!$K31,"")</f>
        <v>1.0644178431420806E-2</v>
      </c>
      <c r="I29" s="774">
        <f>Sludge!K31</f>
        <v>0</v>
      </c>
      <c r="J29" s="774" t="str">
        <f>IF(Select2=2,MSW!$K31,"")</f>
        <v/>
      </c>
      <c r="K29" s="774">
        <f>Industry!$K31</f>
        <v>0</v>
      </c>
      <c r="L29" s="775">
        <f>SUM(C29:K29)</f>
        <v>0.50678291508478412</v>
      </c>
      <c r="M29" s="776">
        <f>Recovery_OX!C24</f>
        <v>0</v>
      </c>
      <c r="N29" s="770"/>
      <c r="O29" s="777">
        <f>(L29-M29)*(1-Recovery_OX!F24)</f>
        <v>0.50678291508478412</v>
      </c>
      <c r="P29" s="643"/>
      <c r="Q29" s="653"/>
      <c r="S29" s="690">
        <f t="shared" si="2"/>
        <v>2012</v>
      </c>
      <c r="T29" s="691">
        <f>IF(Select2=1,Food!$W31,"")</f>
        <v>0.23570691645370778</v>
      </c>
      <c r="U29" s="692">
        <f>IF(Select2=1,Paper!$W31,"")</f>
        <v>9.2886793008847224E-2</v>
      </c>
      <c r="V29" s="684">
        <f>IF(Select2=1,Nappies!$W31,"")</f>
        <v>0</v>
      </c>
      <c r="W29" s="692">
        <f>IF(Select2=1,Garden!$W31,"")</f>
        <v>0</v>
      </c>
      <c r="X29" s="684">
        <f>IF(Select2=1,Wood!$W31,"")</f>
        <v>4.535750979945706E-2</v>
      </c>
      <c r="Y29" s="692">
        <f>IF(Select2=1,Textiles!$W31,"")</f>
        <v>1.166485307552965E-2</v>
      </c>
      <c r="Z29" s="686">
        <f>Sludge!W31</f>
        <v>0</v>
      </c>
      <c r="AA29" s="686" t="str">
        <f>IF(Select2=2,MSW!$W31,"")</f>
        <v/>
      </c>
      <c r="AB29" s="693">
        <f>Industry!$W31</f>
        <v>0</v>
      </c>
      <c r="AC29" s="694">
        <f t="shared" si="0"/>
        <v>0.38561607233754175</v>
      </c>
      <c r="AD29" s="695">
        <f>Recovery_OX!R24</f>
        <v>0</v>
      </c>
      <c r="AE29" s="651"/>
      <c r="AF29" s="697">
        <f>(AC29-AD29)*(1-Recovery_OX!U24)</f>
        <v>0.38561607233754175</v>
      </c>
    </row>
    <row r="30" spans="2:32">
      <c r="B30" s="690">
        <f t="shared" si="1"/>
        <v>2013</v>
      </c>
      <c r="C30" s="772">
        <f>IF(Select2=1,Food!$K32,"")</f>
        <v>0.37145901839187606</v>
      </c>
      <c r="D30" s="773">
        <f>IF(Select2=1,Paper!$K32,"")</f>
        <v>4.9022947633803313E-2</v>
      </c>
      <c r="E30" s="765">
        <f>IF(Select2=1,Nappies!$K32,"")</f>
        <v>0.10582488389000647</v>
      </c>
      <c r="F30" s="773">
        <f>IF(Select2=1,Garden!$K32,"")</f>
        <v>0</v>
      </c>
      <c r="G30" s="765">
        <f>IF(Select2=1,Wood!$K32,"")</f>
        <v>0</v>
      </c>
      <c r="H30" s="773">
        <f>IF(Select2=1,Textiles!$K32,"")</f>
        <v>1.1606792930307796E-2</v>
      </c>
      <c r="I30" s="774">
        <f>Sludge!K32</f>
        <v>0</v>
      </c>
      <c r="J30" s="774" t="str">
        <f>IF(Select2=2,MSW!$K32,"")</f>
        <v/>
      </c>
      <c r="K30" s="774">
        <f>Industry!$K32</f>
        <v>0</v>
      </c>
      <c r="L30" s="775">
        <f t="shared" si="3"/>
        <v>0.53791364284599363</v>
      </c>
      <c r="M30" s="776">
        <f>Recovery_OX!C25</f>
        <v>0</v>
      </c>
      <c r="N30" s="770"/>
      <c r="O30" s="777">
        <f>(L30-M30)*(1-Recovery_OX!F25)</f>
        <v>0.53791364284599363</v>
      </c>
      <c r="P30" s="643"/>
      <c r="Q30" s="653"/>
      <c r="S30" s="690">
        <f t="shared" si="2"/>
        <v>2013</v>
      </c>
      <c r="T30" s="691">
        <f>IF(Select2=1,Food!$W32,"")</f>
        <v>0.24852298286699998</v>
      </c>
      <c r="U30" s="692">
        <f>IF(Select2=1,Paper!$W32,"")</f>
        <v>0.10128708188802338</v>
      </c>
      <c r="V30" s="684">
        <f>IF(Select2=1,Nappies!$W32,"")</f>
        <v>0</v>
      </c>
      <c r="W30" s="692">
        <f>IF(Select2=1,Garden!$W32,"")</f>
        <v>0</v>
      </c>
      <c r="X30" s="684">
        <f>IF(Select2=1,Wood!$W32,"")</f>
        <v>4.995892181787015E-2</v>
      </c>
      <c r="Y30" s="692">
        <f>IF(Select2=1,Textiles!$W32,"")</f>
        <v>1.2719773074309911E-2</v>
      </c>
      <c r="Z30" s="686">
        <f>Sludge!W32</f>
        <v>0</v>
      </c>
      <c r="AA30" s="686" t="str">
        <f>IF(Select2=2,MSW!$W32,"")</f>
        <v/>
      </c>
      <c r="AB30" s="693">
        <f>Industry!$W32</f>
        <v>0</v>
      </c>
      <c r="AC30" s="694">
        <f t="shared" si="0"/>
        <v>0.41248875964720344</v>
      </c>
      <c r="AD30" s="695">
        <f>Recovery_OX!R25</f>
        <v>0</v>
      </c>
      <c r="AE30" s="651"/>
      <c r="AF30" s="697">
        <f>(AC30-AD30)*(1-Recovery_OX!U25)</f>
        <v>0.41248875964720344</v>
      </c>
    </row>
    <row r="31" spans="2:32">
      <c r="B31" s="690">
        <f t="shared" si="1"/>
        <v>2014</v>
      </c>
      <c r="C31" s="772">
        <f>IF(Select2=1,Food!$K33,"")</f>
        <v>0.3903642433243063</v>
      </c>
      <c r="D31" s="773">
        <f>IF(Select2=1,Paper!$K33,"")</f>
        <v>5.3132294156096868E-2</v>
      </c>
      <c r="E31" s="765">
        <f>IF(Select2=1,Nappies!$K33,"")</f>
        <v>0.11268976622099365</v>
      </c>
      <c r="F31" s="773">
        <f>IF(Select2=1,Garden!$K33,"")</f>
        <v>0</v>
      </c>
      <c r="G31" s="765">
        <f>IF(Select2=1,Wood!$K33,"")</f>
        <v>0</v>
      </c>
      <c r="H31" s="773">
        <f>IF(Select2=1,Textiles!$K33,"")</f>
        <v>1.2579731859223878E-2</v>
      </c>
      <c r="I31" s="774">
        <f>Sludge!K33</f>
        <v>0</v>
      </c>
      <c r="J31" s="774" t="str">
        <f>IF(Select2=2,MSW!$K33,"")</f>
        <v/>
      </c>
      <c r="K31" s="774">
        <f>Industry!$K33</f>
        <v>0</v>
      </c>
      <c r="L31" s="775">
        <f t="shared" si="3"/>
        <v>0.56876603556062078</v>
      </c>
      <c r="M31" s="776">
        <f>Recovery_OX!C26</f>
        <v>0</v>
      </c>
      <c r="N31" s="770"/>
      <c r="O31" s="777">
        <f>(L31-M31)*(1-Recovery_OX!F26)</f>
        <v>0.56876603556062078</v>
      </c>
      <c r="P31" s="643"/>
      <c r="Q31" s="653"/>
      <c r="S31" s="690">
        <f t="shared" si="2"/>
        <v>2014</v>
      </c>
      <c r="T31" s="691">
        <f>IF(Select2=1,Food!$W33,"")</f>
        <v>0.26117143844177493</v>
      </c>
      <c r="U31" s="692">
        <f>IF(Select2=1,Paper!$W33,"")</f>
        <v>0.10977746726466298</v>
      </c>
      <c r="V31" s="684">
        <f>IF(Select2=1,Nappies!$W33,"")</f>
        <v>0</v>
      </c>
      <c r="W31" s="692">
        <f>IF(Select2=1,Garden!$W33,"")</f>
        <v>0</v>
      </c>
      <c r="X31" s="684">
        <f>IF(Select2=1,Wood!$W33,"")</f>
        <v>5.4678247970627231E-2</v>
      </c>
      <c r="Y31" s="692">
        <f>IF(Select2=1,Textiles!$W33,"")</f>
        <v>1.3786007516957674E-2</v>
      </c>
      <c r="Z31" s="686">
        <f>Sludge!W33</f>
        <v>0</v>
      </c>
      <c r="AA31" s="686" t="str">
        <f>IF(Select2=2,MSW!$W33,"")</f>
        <v/>
      </c>
      <c r="AB31" s="693">
        <f>Industry!$W33</f>
        <v>0</v>
      </c>
      <c r="AC31" s="694">
        <f t="shared" si="0"/>
        <v>0.43941316119402285</v>
      </c>
      <c r="AD31" s="695">
        <f>Recovery_OX!R26</f>
        <v>0</v>
      </c>
      <c r="AE31" s="651"/>
      <c r="AF31" s="697">
        <f>(AC31-AD31)*(1-Recovery_OX!U26)</f>
        <v>0.43941316119402285</v>
      </c>
    </row>
    <row r="32" spans="2:32">
      <c r="B32" s="690">
        <f t="shared" si="1"/>
        <v>2015</v>
      </c>
      <c r="C32" s="772">
        <f>IF(Select2=1,Food!$K34,"")</f>
        <v>0.40916688474141943</v>
      </c>
      <c r="D32" s="773">
        <f>IF(Select2=1,Paper!$K34,"")</f>
        <v>5.7285730825910708E-2</v>
      </c>
      <c r="E32" s="765">
        <f>IF(Select2=1,Nappies!$K34,"")</f>
        <v>0.11949650486270078</v>
      </c>
      <c r="F32" s="773">
        <f>IF(Select2=1,Garden!$K34,"")</f>
        <v>0</v>
      </c>
      <c r="G32" s="765">
        <f>IF(Select2=1,Wood!$K34,"")</f>
        <v>0</v>
      </c>
      <c r="H32" s="773">
        <f>IF(Select2=1,Textiles!$K34,"")</f>
        <v>1.3563109679255956E-2</v>
      </c>
      <c r="I32" s="774">
        <f>Sludge!K34</f>
        <v>0</v>
      </c>
      <c r="J32" s="774" t="str">
        <f>IF(Select2=2,MSW!$K34,"")</f>
        <v/>
      </c>
      <c r="K32" s="774">
        <f>Industry!$K34</f>
        <v>0</v>
      </c>
      <c r="L32" s="775">
        <f t="shared" si="3"/>
        <v>0.59951223010928689</v>
      </c>
      <c r="M32" s="776">
        <f>Recovery_OX!C27</f>
        <v>0</v>
      </c>
      <c r="N32" s="770"/>
      <c r="O32" s="777">
        <f>(L32-M32)*(1-Recovery_OX!F27)</f>
        <v>0.59951223010928689</v>
      </c>
      <c r="P32" s="643"/>
      <c r="Q32" s="653"/>
      <c r="S32" s="690">
        <f t="shared" si="2"/>
        <v>2015</v>
      </c>
      <c r="T32" s="691">
        <f>IF(Select2=1,Food!$W34,"")</f>
        <v>0.27375126097775604</v>
      </c>
      <c r="U32" s="692">
        <f>IF(Select2=1,Paper!$W34,"")</f>
        <v>0.11835894798741882</v>
      </c>
      <c r="V32" s="684">
        <f>IF(Select2=1,Nappies!$W34,"")</f>
        <v>0</v>
      </c>
      <c r="W32" s="692">
        <f>IF(Select2=1,Garden!$W34,"")</f>
        <v>0</v>
      </c>
      <c r="X32" s="684">
        <f>IF(Select2=1,Wood!$W34,"")</f>
        <v>5.9514408420941911E-2</v>
      </c>
      <c r="Y32" s="692">
        <f>IF(Select2=1,Textiles!$W34,"")</f>
        <v>1.4863681840280498E-2</v>
      </c>
      <c r="Z32" s="686">
        <f>Sludge!W34</f>
        <v>0</v>
      </c>
      <c r="AA32" s="686" t="str">
        <f>IF(Select2=2,MSW!$W34,"")</f>
        <v/>
      </c>
      <c r="AB32" s="693">
        <f>Industry!$W34</f>
        <v>0</v>
      </c>
      <c r="AC32" s="694">
        <f t="shared" si="0"/>
        <v>0.46648829922639723</v>
      </c>
      <c r="AD32" s="695">
        <f>Recovery_OX!R27</f>
        <v>0</v>
      </c>
      <c r="AE32" s="651"/>
      <c r="AF32" s="697">
        <f>(AC32-AD32)*(1-Recovery_OX!U27)</f>
        <v>0.46648829922639723</v>
      </c>
    </row>
    <row r="33" spans="2:32">
      <c r="B33" s="690">
        <f t="shared" si="1"/>
        <v>2016</v>
      </c>
      <c r="C33" s="772">
        <f>IF(Select2=1,Food!$K35,"")</f>
        <v>0.42808479000429989</v>
      </c>
      <c r="D33" s="773">
        <f>IF(Select2=1,Paper!$K35,"")</f>
        <v>6.1489940658117727E-2</v>
      </c>
      <c r="E33" s="765">
        <f>IF(Select2=1,Nappies!$K35,"")</f>
        <v>0.12628466277459383</v>
      </c>
      <c r="F33" s="773">
        <f>IF(Select2=1,Garden!$K35,"")</f>
        <v>0</v>
      </c>
      <c r="G33" s="765">
        <f>IF(Select2=1,Wood!$K35,"")</f>
        <v>0</v>
      </c>
      <c r="H33" s="773">
        <f>IF(Select2=1,Textiles!$K35,"")</f>
        <v>1.4558508677343604E-2</v>
      </c>
      <c r="I33" s="774">
        <f>Sludge!K35</f>
        <v>0</v>
      </c>
      <c r="J33" s="774" t="str">
        <f>IF(Select2=2,MSW!$K35,"")</f>
        <v/>
      </c>
      <c r="K33" s="774">
        <f>Industry!$K35</f>
        <v>0</v>
      </c>
      <c r="L33" s="775">
        <f t="shared" si="3"/>
        <v>0.63041790211435511</v>
      </c>
      <c r="M33" s="776">
        <f>Recovery_OX!C28</f>
        <v>0</v>
      </c>
      <c r="N33" s="770"/>
      <c r="O33" s="777">
        <f>(L33-M33)*(1-Recovery_OX!F28)</f>
        <v>0.63041790211435511</v>
      </c>
      <c r="P33" s="643"/>
      <c r="Q33" s="653"/>
      <c r="S33" s="690">
        <f t="shared" si="2"/>
        <v>2016</v>
      </c>
      <c r="T33" s="691">
        <f>IF(Select2=1,Food!$W35,"")</f>
        <v>0.28640820027049496</v>
      </c>
      <c r="U33" s="692">
        <f>IF(Select2=1,Paper!$W35,"")</f>
        <v>0.12704533193825979</v>
      </c>
      <c r="V33" s="684">
        <f>IF(Select2=1,Nappies!$W35,"")</f>
        <v>0</v>
      </c>
      <c r="W33" s="692">
        <f>IF(Select2=1,Garden!$W35,"")</f>
        <v>0</v>
      </c>
      <c r="X33" s="684">
        <f>IF(Select2=1,Wood!$W35,"")</f>
        <v>6.4471764997440201E-2</v>
      </c>
      <c r="Y33" s="692">
        <f>IF(Select2=1,Textiles!$W35,"")</f>
        <v>1.5954530057362852E-2</v>
      </c>
      <c r="Z33" s="686">
        <f>Sludge!W35</f>
        <v>0</v>
      </c>
      <c r="AA33" s="686" t="str">
        <f>IF(Select2=2,MSW!$W35,"")</f>
        <v/>
      </c>
      <c r="AB33" s="693">
        <f>Industry!$W35</f>
        <v>0</v>
      </c>
      <c r="AC33" s="694">
        <f t="shared" si="0"/>
        <v>0.49387982726355778</v>
      </c>
      <c r="AD33" s="695">
        <f>Recovery_OX!R28</f>
        <v>0</v>
      </c>
      <c r="AE33" s="651"/>
      <c r="AF33" s="697">
        <f>(AC33-AD33)*(1-Recovery_OX!U28)</f>
        <v>0.49387982726355778</v>
      </c>
    </row>
    <row r="34" spans="2:32">
      <c r="B34" s="690">
        <f t="shared" si="1"/>
        <v>2017</v>
      </c>
      <c r="C34" s="772">
        <f>IF(Select2=1,Food!$K36,"")</f>
        <v>0.4472409230507613</v>
      </c>
      <c r="D34" s="773">
        <f>IF(Select2=1,Paper!$K36,"")</f>
        <v>6.5749943727842375E-2</v>
      </c>
      <c r="E34" s="765">
        <f>IF(Select2=1,Nappies!$K36,"")</f>
        <v>0.13308379875620838</v>
      </c>
      <c r="F34" s="773">
        <f>IF(Select2=1,Garden!$K36,"")</f>
        <v>0</v>
      </c>
      <c r="G34" s="765">
        <f>IF(Select2=1,Wood!$K36,"")</f>
        <v>0</v>
      </c>
      <c r="H34" s="773">
        <f>IF(Select2=1,Textiles!$K36,"")</f>
        <v>1.5567117418746074E-2</v>
      </c>
      <c r="I34" s="774">
        <f>Sludge!K36</f>
        <v>0</v>
      </c>
      <c r="J34" s="774" t="str">
        <f>IF(Select2=2,MSW!$K36,"")</f>
        <v/>
      </c>
      <c r="K34" s="774">
        <f>Industry!$K36</f>
        <v>0</v>
      </c>
      <c r="L34" s="775">
        <f t="shared" si="3"/>
        <v>0.66164178295355802</v>
      </c>
      <c r="M34" s="776">
        <f>Recovery_OX!C29</f>
        <v>0</v>
      </c>
      <c r="N34" s="770"/>
      <c r="O34" s="777">
        <f>(L34-M34)*(1-Recovery_OX!F29)</f>
        <v>0.66164178295355802</v>
      </c>
      <c r="P34" s="643"/>
      <c r="Q34" s="653"/>
      <c r="S34" s="690">
        <f t="shared" si="2"/>
        <v>2017</v>
      </c>
      <c r="T34" s="691">
        <f>IF(Select2=1,Food!$W36,"")</f>
        <v>0.29922452478864492</v>
      </c>
      <c r="U34" s="692">
        <f>IF(Select2=1,Paper!$W36,"")</f>
        <v>0.13584699117322807</v>
      </c>
      <c r="V34" s="684">
        <f>IF(Select2=1,Nappies!$W36,"")</f>
        <v>0</v>
      </c>
      <c r="W34" s="692">
        <f>IF(Select2=1,Garden!$W36,"")</f>
        <v>0</v>
      </c>
      <c r="X34" s="684">
        <f>IF(Select2=1,Wood!$W36,"")</f>
        <v>6.955347923342757E-2</v>
      </c>
      <c r="Y34" s="692">
        <f>IF(Select2=1,Textiles!$W36,"")</f>
        <v>1.705985470547515E-2</v>
      </c>
      <c r="Z34" s="686">
        <f>Sludge!W36</f>
        <v>0</v>
      </c>
      <c r="AA34" s="686" t="str">
        <f>IF(Select2=2,MSW!$W36,"")</f>
        <v/>
      </c>
      <c r="AB34" s="693">
        <f>Industry!$W36</f>
        <v>0</v>
      </c>
      <c r="AC34" s="694">
        <f t="shared" si="0"/>
        <v>0.52168484990077568</v>
      </c>
      <c r="AD34" s="695">
        <f>Recovery_OX!R29</f>
        <v>0</v>
      </c>
      <c r="AE34" s="651"/>
      <c r="AF34" s="697">
        <f>(AC34-AD34)*(1-Recovery_OX!U29)</f>
        <v>0.52168484990077568</v>
      </c>
    </row>
    <row r="35" spans="2:32">
      <c r="B35" s="690">
        <f t="shared" si="1"/>
        <v>2018</v>
      </c>
      <c r="C35" s="772">
        <f>IF(Select2=1,Food!$K37,"")</f>
        <v>0.45698682815394603</v>
      </c>
      <c r="D35" s="773">
        <f>IF(Select2=1,Paper!$K37,"")</f>
        <v>6.955942623691265E-2</v>
      </c>
      <c r="E35" s="765">
        <f>IF(Select2=1,Nappies!$K37,"")</f>
        <v>0.13830751821315518</v>
      </c>
      <c r="F35" s="773">
        <f>IF(Select2=1,Garden!$K37,"")</f>
        <v>0</v>
      </c>
      <c r="G35" s="765">
        <f>IF(Select2=1,Wood!$K37,"")</f>
        <v>0</v>
      </c>
      <c r="H35" s="773">
        <f>IF(Select2=1,Textiles!$K37,"")</f>
        <v>1.6469059810800841E-2</v>
      </c>
      <c r="I35" s="774">
        <f>Sludge!K37</f>
        <v>0</v>
      </c>
      <c r="J35" s="774" t="str">
        <f>IF(Select2=2,MSW!$K37,"")</f>
        <v/>
      </c>
      <c r="K35" s="774">
        <f>Industry!$K37</f>
        <v>0</v>
      </c>
      <c r="L35" s="775">
        <f t="shared" si="3"/>
        <v>0.68132283241481462</v>
      </c>
      <c r="M35" s="776">
        <f>Recovery_OX!C30</f>
        <v>0</v>
      </c>
      <c r="N35" s="770"/>
      <c r="O35" s="777">
        <f>(L35-M35)*(1-Recovery_OX!F30)</f>
        <v>0.68132283241481462</v>
      </c>
      <c r="P35" s="643"/>
      <c r="Q35" s="653"/>
      <c r="S35" s="690">
        <f t="shared" si="2"/>
        <v>2018</v>
      </c>
      <c r="T35" s="691">
        <f>IF(Select2=1,Food!$W37,"")</f>
        <v>0.30574497869354111</v>
      </c>
      <c r="U35" s="692">
        <f>IF(Select2=1,Paper!$W37,"")</f>
        <v>0.14371782280353856</v>
      </c>
      <c r="V35" s="684">
        <f>IF(Select2=1,Nappies!$W37,"")</f>
        <v>0</v>
      </c>
      <c r="W35" s="692">
        <f>IF(Select2=1,Garden!$W37,"")</f>
        <v>0</v>
      </c>
      <c r="X35" s="684">
        <f>IF(Select2=1,Wood!$W37,"")</f>
        <v>7.4319476670377943E-2</v>
      </c>
      <c r="Y35" s="692">
        <f>IF(Select2=1,Textiles!$W37,"")</f>
        <v>1.8048284724165305E-2</v>
      </c>
      <c r="Z35" s="686">
        <f>Sludge!W37</f>
        <v>0</v>
      </c>
      <c r="AA35" s="686" t="str">
        <f>IF(Select2=2,MSW!$W37,"")</f>
        <v/>
      </c>
      <c r="AB35" s="693">
        <f>Industry!$W37</f>
        <v>0</v>
      </c>
      <c r="AC35" s="694">
        <f t="shared" si="0"/>
        <v>0.5418305628916229</v>
      </c>
      <c r="AD35" s="695">
        <f>Recovery_OX!R30</f>
        <v>0</v>
      </c>
      <c r="AE35" s="651"/>
      <c r="AF35" s="697">
        <f>(AC35-AD35)*(1-Recovery_OX!U30)</f>
        <v>0.5418305628916229</v>
      </c>
    </row>
    <row r="36" spans="2:32">
      <c r="B36" s="690">
        <f t="shared" si="1"/>
        <v>2019</v>
      </c>
      <c r="C36" s="772">
        <f>IF(Select2=1,Food!$K38,"")</f>
        <v>0.46550078835732234</v>
      </c>
      <c r="D36" s="773">
        <f>IF(Select2=1,Paper!$K38,"")</f>
        <v>7.321539621880678E-2</v>
      </c>
      <c r="E36" s="765">
        <f>IF(Select2=1,Nappies!$K38,"")</f>
        <v>0.14304263347042934</v>
      </c>
      <c r="F36" s="773">
        <f>IF(Select2=1,Garden!$K38,"")</f>
        <v>0</v>
      </c>
      <c r="G36" s="765">
        <f>IF(Select2=1,Wood!$K38,"")</f>
        <v>0</v>
      </c>
      <c r="H36" s="773">
        <f>IF(Select2=1,Textiles!$K38,"")</f>
        <v>1.7334656201622639E-2</v>
      </c>
      <c r="I36" s="774">
        <f>Sludge!K38</f>
        <v>0</v>
      </c>
      <c r="J36" s="774" t="str">
        <f>IF(Select2=2,MSW!$K38,"")</f>
        <v/>
      </c>
      <c r="K36" s="774">
        <f>Industry!$K38</f>
        <v>0</v>
      </c>
      <c r="L36" s="775">
        <f t="shared" si="3"/>
        <v>0.69909347424818113</v>
      </c>
      <c r="M36" s="776">
        <f>Recovery_OX!C31</f>
        <v>0</v>
      </c>
      <c r="N36" s="770"/>
      <c r="O36" s="777">
        <f>(L36-M36)*(1-Recovery_OX!F31)</f>
        <v>0.69909347424818113</v>
      </c>
      <c r="P36" s="643"/>
      <c r="Q36" s="653"/>
      <c r="S36" s="690">
        <f t="shared" si="2"/>
        <v>2019</v>
      </c>
      <c r="T36" s="691">
        <f>IF(Select2=1,Food!$W38,"")</f>
        <v>0.31144120541301668</v>
      </c>
      <c r="U36" s="692">
        <f>IF(Select2=1,Paper!$W38,"")</f>
        <v>0.15127147979092312</v>
      </c>
      <c r="V36" s="684">
        <f>IF(Select2=1,Nappies!$W38,"")</f>
        <v>0</v>
      </c>
      <c r="W36" s="692">
        <f>IF(Select2=1,Garden!$W38,"")</f>
        <v>0</v>
      </c>
      <c r="X36" s="684">
        <f>IF(Select2=1,Wood!$W38,"")</f>
        <v>7.9011764729953998E-2</v>
      </c>
      <c r="Y36" s="692">
        <f>IF(Select2=1,Textiles!$W38,"")</f>
        <v>1.8996883508627549E-2</v>
      </c>
      <c r="Z36" s="686">
        <f>Sludge!W38</f>
        <v>0</v>
      </c>
      <c r="AA36" s="686" t="str">
        <f>IF(Select2=2,MSW!$W38,"")</f>
        <v/>
      </c>
      <c r="AB36" s="693">
        <f>Industry!$W38</f>
        <v>0</v>
      </c>
      <c r="AC36" s="694">
        <f t="shared" si="0"/>
        <v>0.5607213334425214</v>
      </c>
      <c r="AD36" s="695">
        <f>Recovery_OX!R31</f>
        <v>0</v>
      </c>
      <c r="AE36" s="651"/>
      <c r="AF36" s="697">
        <f>(AC36-AD36)*(1-Recovery_OX!U31)</f>
        <v>0.5607213334425214</v>
      </c>
    </row>
    <row r="37" spans="2:32">
      <c r="B37" s="690">
        <f t="shared" si="1"/>
        <v>2020</v>
      </c>
      <c r="C37" s="772">
        <f>IF(Select2=1,Food!$K39,"")</f>
        <v>0.47300561157903209</v>
      </c>
      <c r="D37" s="773">
        <f>IF(Select2=1,Paper!$K39,"")</f>
        <v>7.6718604417140623E-2</v>
      </c>
      <c r="E37" s="765">
        <f>IF(Select2=1,Nappies!$K39,"")</f>
        <v>0.14733517142779229</v>
      </c>
      <c r="F37" s="773">
        <f>IF(Select2=1,Garden!$K39,"")</f>
        <v>0</v>
      </c>
      <c r="G37" s="765">
        <f>IF(Select2=1,Wood!$K39,"")</f>
        <v>0</v>
      </c>
      <c r="H37" s="773">
        <f>IF(Select2=1,Textiles!$K39,"")</f>
        <v>1.8164084339105342E-2</v>
      </c>
      <c r="I37" s="774">
        <f>Sludge!K39</f>
        <v>0</v>
      </c>
      <c r="J37" s="774" t="str">
        <f>IF(Select2=2,MSW!$K39,"")</f>
        <v/>
      </c>
      <c r="K37" s="774">
        <f>Industry!$K39</f>
        <v>0</v>
      </c>
      <c r="L37" s="775">
        <f t="shared" si="3"/>
        <v>0.71522347176307033</v>
      </c>
      <c r="M37" s="776">
        <f>Recovery_OX!C32</f>
        <v>0</v>
      </c>
      <c r="N37" s="770"/>
      <c r="O37" s="777">
        <f>(L37-M37)*(1-Recovery_OX!F32)</f>
        <v>0.71522347176307033</v>
      </c>
      <c r="P37" s="643"/>
      <c r="Q37" s="653"/>
      <c r="S37" s="690">
        <f t="shared" si="2"/>
        <v>2020</v>
      </c>
      <c r="T37" s="691">
        <f>IF(Select2=1,Food!$W39,"")</f>
        <v>0.31646227358097601</v>
      </c>
      <c r="U37" s="692">
        <f>IF(Select2=1,Paper!$W39,"")</f>
        <v>0.158509513258555</v>
      </c>
      <c r="V37" s="684">
        <f>IF(Select2=1,Nappies!$W39,"")</f>
        <v>0</v>
      </c>
      <c r="W37" s="692">
        <f>IF(Select2=1,Garden!$W39,"")</f>
        <v>0</v>
      </c>
      <c r="X37" s="684">
        <f>IF(Select2=1,Wood!$W39,"")</f>
        <v>8.3624529650745794E-2</v>
      </c>
      <c r="Y37" s="692">
        <f>IF(Select2=1,Textiles!$W39,"")</f>
        <v>1.9905845851074341E-2</v>
      </c>
      <c r="Z37" s="686">
        <f>Sludge!W39</f>
        <v>0</v>
      </c>
      <c r="AA37" s="686" t="str">
        <f>IF(Select2=2,MSW!$W39,"")</f>
        <v/>
      </c>
      <c r="AB37" s="693">
        <f>Industry!$W39</f>
        <v>0</v>
      </c>
      <c r="AC37" s="694">
        <f t="shared" si="0"/>
        <v>0.5785021623413511</v>
      </c>
      <c r="AD37" s="695">
        <f>Recovery_OX!R32</f>
        <v>0</v>
      </c>
      <c r="AE37" s="651"/>
      <c r="AF37" s="697">
        <f>(AC37-AD37)*(1-Recovery_OX!U32)</f>
        <v>0.5785021623413511</v>
      </c>
    </row>
    <row r="38" spans="2:32">
      <c r="B38" s="690">
        <f t="shared" si="1"/>
        <v>2021</v>
      </c>
      <c r="C38" s="772">
        <f>IF(Select2=1,Food!$K40,"")</f>
        <v>0.47965825523333327</v>
      </c>
      <c r="D38" s="773">
        <f>IF(Select2=1,Paper!$K40,"")</f>
        <v>8.0070150168949417E-2</v>
      </c>
      <c r="E38" s="765">
        <f>IF(Select2=1,Nappies!$K40,"")</f>
        <v>0.1512252226367459</v>
      </c>
      <c r="F38" s="773">
        <f>IF(Select2=1,Garden!$K40,"")</f>
        <v>0</v>
      </c>
      <c r="G38" s="765">
        <f>IF(Select2=1,Wood!$K40,"")</f>
        <v>0</v>
      </c>
      <c r="H38" s="773">
        <f>IF(Select2=1,Textiles!$K40,"")</f>
        <v>1.8957604504973E-2</v>
      </c>
      <c r="I38" s="774">
        <f>Sludge!K40</f>
        <v>0</v>
      </c>
      <c r="J38" s="774" t="str">
        <f>IF(Select2=2,MSW!$K40,"")</f>
        <v/>
      </c>
      <c r="K38" s="774">
        <f>Industry!$K40</f>
        <v>0</v>
      </c>
      <c r="L38" s="775">
        <f t="shared" si="3"/>
        <v>0.72991123254400148</v>
      </c>
      <c r="M38" s="776">
        <f>Recovery_OX!C33</f>
        <v>0</v>
      </c>
      <c r="N38" s="770"/>
      <c r="O38" s="777">
        <f>(L38-M38)*(1-Recovery_OX!F33)</f>
        <v>0.72991123254400148</v>
      </c>
      <c r="P38" s="643"/>
      <c r="Q38" s="653"/>
      <c r="S38" s="690">
        <f t="shared" si="2"/>
        <v>2021</v>
      </c>
      <c r="T38" s="691">
        <f>IF(Select2=1,Food!$W40,"")</f>
        <v>0.32091319484834968</v>
      </c>
      <c r="U38" s="692">
        <f>IF(Select2=1,Paper!$W40,"")</f>
        <v>0.16543419456394504</v>
      </c>
      <c r="V38" s="684">
        <f>IF(Select2=1,Nappies!$W40,"")</f>
        <v>0</v>
      </c>
      <c r="W38" s="692">
        <f>IF(Select2=1,Garden!$W40,"")</f>
        <v>0</v>
      </c>
      <c r="X38" s="684">
        <f>IF(Select2=1,Wood!$W40,"")</f>
        <v>8.8152503942516849E-2</v>
      </c>
      <c r="Y38" s="692">
        <f>IF(Select2=1,Textiles!$W40,"")</f>
        <v>2.0775456991751231E-2</v>
      </c>
      <c r="Z38" s="686">
        <f>Sludge!W40</f>
        <v>0</v>
      </c>
      <c r="AA38" s="686" t="str">
        <f>IF(Select2=2,MSW!$W40,"")</f>
        <v/>
      </c>
      <c r="AB38" s="693">
        <f>Industry!$W40</f>
        <v>0</v>
      </c>
      <c r="AC38" s="694">
        <f t="shared" si="0"/>
        <v>0.59527535034656276</v>
      </c>
      <c r="AD38" s="695">
        <f>Recovery_OX!R33</f>
        <v>0</v>
      </c>
      <c r="AE38" s="651"/>
      <c r="AF38" s="697">
        <f>(AC38-AD38)*(1-Recovery_OX!U33)</f>
        <v>0.59527535034656276</v>
      </c>
    </row>
    <row r="39" spans="2:32">
      <c r="B39" s="690">
        <f t="shared" si="1"/>
        <v>2022</v>
      </c>
      <c r="C39" s="772">
        <f>IF(Select2=1,Food!$K41,"")</f>
        <v>0.48557127768408731</v>
      </c>
      <c r="D39" s="773">
        <f>IF(Select2=1,Paper!$K41,"")</f>
        <v>8.3271444282125087E-2</v>
      </c>
      <c r="E39" s="765">
        <f>IF(Select2=1,Nappies!$K41,"")</f>
        <v>0.15474782661573377</v>
      </c>
      <c r="F39" s="773">
        <f>IF(Select2=1,Garden!$K41,"")</f>
        <v>0</v>
      </c>
      <c r="G39" s="765">
        <f>IF(Select2=1,Wood!$K41,"")</f>
        <v>0</v>
      </c>
      <c r="H39" s="773">
        <f>IF(Select2=1,Textiles!$K41,"")</f>
        <v>1.9715550725551183E-2</v>
      </c>
      <c r="I39" s="774">
        <f>Sludge!K41</f>
        <v>0</v>
      </c>
      <c r="J39" s="774" t="str">
        <f>IF(Select2=2,MSW!$K41,"")</f>
        <v/>
      </c>
      <c r="K39" s="774">
        <f>Industry!$K41</f>
        <v>0</v>
      </c>
      <c r="L39" s="775">
        <f t="shared" si="3"/>
        <v>0.74330609930749747</v>
      </c>
      <c r="M39" s="776">
        <f>Recovery_OX!C34</f>
        <v>0</v>
      </c>
      <c r="N39" s="770"/>
      <c r="O39" s="777">
        <f>(L39-M39)*(1-Recovery_OX!F34)</f>
        <v>0.74330609930749747</v>
      </c>
      <c r="P39" s="643"/>
      <c r="Q39" s="653"/>
      <c r="S39" s="690">
        <f t="shared" si="2"/>
        <v>2022</v>
      </c>
      <c r="T39" s="691">
        <f>IF(Select2=1,Food!$W41,"")</f>
        <v>0.3248692758814144</v>
      </c>
      <c r="U39" s="692">
        <f>IF(Select2=1,Paper!$W41,"")</f>
        <v>0.17204843859943197</v>
      </c>
      <c r="V39" s="684">
        <f>IF(Select2=1,Nappies!$W41,"")</f>
        <v>0</v>
      </c>
      <c r="W39" s="692">
        <f>IF(Select2=1,Garden!$W41,"")</f>
        <v>0</v>
      </c>
      <c r="X39" s="684">
        <f>IF(Select2=1,Wood!$W41,"")</f>
        <v>9.2590935842300964E-2</v>
      </c>
      <c r="Y39" s="692">
        <f>IF(Select2=1,Textiles!$W41,"")</f>
        <v>2.1606082986905403E-2</v>
      </c>
      <c r="Z39" s="686">
        <f>Sludge!W41</f>
        <v>0</v>
      </c>
      <c r="AA39" s="686" t="str">
        <f>IF(Select2=2,MSW!$W41,"")</f>
        <v/>
      </c>
      <c r="AB39" s="693">
        <f>Industry!$W41</f>
        <v>0</v>
      </c>
      <c r="AC39" s="694">
        <f t="shared" si="0"/>
        <v>0.61111473331005273</v>
      </c>
      <c r="AD39" s="695">
        <f>Recovery_OX!R34</f>
        <v>0</v>
      </c>
      <c r="AE39" s="651"/>
      <c r="AF39" s="697">
        <f>(AC39-AD39)*(1-Recovery_OX!U34)</f>
        <v>0.61111473331005273</v>
      </c>
    </row>
    <row r="40" spans="2:32">
      <c r="B40" s="690">
        <f t="shared" si="1"/>
        <v>2023</v>
      </c>
      <c r="C40" s="772">
        <f>IF(Select2=1,Food!$K42,"")</f>
        <v>0.4908272255637367</v>
      </c>
      <c r="D40" s="773">
        <f>IF(Select2=1,Paper!$K42,"")</f>
        <v>8.6324174841602819E-2</v>
      </c>
      <c r="E40" s="765">
        <f>IF(Select2=1,Nappies!$K42,"")</f>
        <v>0.15793372008078149</v>
      </c>
      <c r="F40" s="773">
        <f>IF(Select2=1,Garden!$K42,"")</f>
        <v>0</v>
      </c>
      <c r="G40" s="765">
        <f>IF(Select2=1,Wood!$K42,"")</f>
        <v>0</v>
      </c>
      <c r="H40" s="773">
        <f>IF(Select2=1,Textiles!$K42,"")</f>
        <v>2.0438322675956067E-2</v>
      </c>
      <c r="I40" s="774">
        <f>Sludge!K42</f>
        <v>0</v>
      </c>
      <c r="J40" s="774" t="str">
        <f>IF(Select2=2,MSW!$K42,"")</f>
        <v/>
      </c>
      <c r="K40" s="774">
        <f>Industry!$K42</f>
        <v>0</v>
      </c>
      <c r="L40" s="775">
        <f t="shared" si="3"/>
        <v>0.75552344316207709</v>
      </c>
      <c r="M40" s="776">
        <f>Recovery_OX!C35</f>
        <v>0</v>
      </c>
      <c r="N40" s="770"/>
      <c r="O40" s="777">
        <f>(L40-M40)*(1-Recovery_OX!F35)</f>
        <v>0.75552344316207709</v>
      </c>
      <c r="P40" s="643"/>
      <c r="Q40" s="653"/>
      <c r="S40" s="690">
        <f t="shared" si="2"/>
        <v>2023</v>
      </c>
      <c r="T40" s="691">
        <f>IF(Select2=1,Food!$W42,"")</f>
        <v>0.32838574413274091</v>
      </c>
      <c r="U40" s="692">
        <f>IF(Select2=1,Paper!$W42,"")</f>
        <v>0.17835573314380743</v>
      </c>
      <c r="V40" s="684">
        <f>IF(Select2=1,Nappies!$W42,"")</f>
        <v>0</v>
      </c>
      <c r="W40" s="692">
        <f>IF(Select2=1,Garden!$W42,"")</f>
        <v>0</v>
      </c>
      <c r="X40" s="684">
        <f>IF(Select2=1,Wood!$W42,"")</f>
        <v>9.6935560184424577E-2</v>
      </c>
      <c r="Y40" s="692">
        <f>IF(Select2=1,Textiles!$W42,"")</f>
        <v>2.2398161836664186E-2</v>
      </c>
      <c r="Z40" s="686">
        <f>Sludge!W42</f>
        <v>0</v>
      </c>
      <c r="AA40" s="686" t="str">
        <f>IF(Select2=2,MSW!$W42,"")</f>
        <v/>
      </c>
      <c r="AB40" s="693">
        <f>Industry!$W42</f>
        <v>0</v>
      </c>
      <c r="AC40" s="694">
        <f t="shared" si="0"/>
        <v>0.62607519929763722</v>
      </c>
      <c r="AD40" s="695">
        <f>Recovery_OX!R35</f>
        <v>0</v>
      </c>
      <c r="AE40" s="651"/>
      <c r="AF40" s="697">
        <f>(AC40-AD40)*(1-Recovery_OX!U35)</f>
        <v>0.62607519929763722</v>
      </c>
    </row>
    <row r="41" spans="2:32">
      <c r="B41" s="690">
        <f t="shared" si="1"/>
        <v>2024</v>
      </c>
      <c r="C41" s="772">
        <f>IF(Select2=1,Food!$K43,"")</f>
        <v>0.49548828562769631</v>
      </c>
      <c r="D41" s="773">
        <f>IF(Select2=1,Paper!$K43,"")</f>
        <v>8.9230275734027642E-2</v>
      </c>
      <c r="E41" s="765">
        <f>IF(Select2=1,Nappies!$K43,"")</f>
        <v>0.16080996948403112</v>
      </c>
      <c r="F41" s="773">
        <f>IF(Select2=1,Garden!$K43,"")</f>
        <v>0</v>
      </c>
      <c r="G41" s="765">
        <f>IF(Select2=1,Wood!$K43,"")</f>
        <v>0</v>
      </c>
      <c r="H41" s="773">
        <f>IF(Select2=1,Textiles!$K43,"")</f>
        <v>2.1126378227917592E-2</v>
      </c>
      <c r="I41" s="774">
        <f>Sludge!K43</f>
        <v>0</v>
      </c>
      <c r="J41" s="774" t="str">
        <f>IF(Select2=2,MSW!$K43,"")</f>
        <v/>
      </c>
      <c r="K41" s="774">
        <f>Industry!$K43</f>
        <v>0</v>
      </c>
      <c r="L41" s="775">
        <f t="shared" si="3"/>
        <v>0.76665490907367273</v>
      </c>
      <c r="M41" s="776">
        <f>Recovery_OX!C36</f>
        <v>0</v>
      </c>
      <c r="N41" s="770"/>
      <c r="O41" s="777">
        <f>(L41-M41)*(1-Recovery_OX!F36)</f>
        <v>0.76665490907367273</v>
      </c>
      <c r="P41" s="643"/>
      <c r="Q41" s="653"/>
      <c r="S41" s="690">
        <f t="shared" si="2"/>
        <v>2024</v>
      </c>
      <c r="T41" s="691">
        <f>IF(Select2=1,Food!$W43,"")</f>
        <v>0.33150420537089403</v>
      </c>
      <c r="U41" s="692">
        <f>IF(Select2=1,Paper!$W43,"")</f>
        <v>0.18436007383063557</v>
      </c>
      <c r="V41" s="684">
        <f>IF(Select2=1,Nappies!$W43,"")</f>
        <v>0</v>
      </c>
      <c r="W41" s="692">
        <f>IF(Select2=1,Garden!$W43,"")</f>
        <v>0</v>
      </c>
      <c r="X41" s="684">
        <f>IF(Select2=1,Wood!$W43,"")</f>
        <v>0.10118257062518538</v>
      </c>
      <c r="Y41" s="692">
        <f>IF(Select2=1,Textiles!$W43,"")</f>
        <v>2.3152195318265859E-2</v>
      </c>
      <c r="Z41" s="686">
        <f>Sludge!W43</f>
        <v>0</v>
      </c>
      <c r="AA41" s="686" t="str">
        <f>IF(Select2=2,MSW!$W43,"")</f>
        <v/>
      </c>
      <c r="AB41" s="693">
        <f>Industry!$W43</f>
        <v>0</v>
      </c>
      <c r="AC41" s="694">
        <f t="shared" si="0"/>
        <v>0.64019904514498083</v>
      </c>
      <c r="AD41" s="695">
        <f>Recovery_OX!R36</f>
        <v>0</v>
      </c>
      <c r="AE41" s="651"/>
      <c r="AF41" s="697">
        <f>(AC41-AD41)*(1-Recovery_OX!U36)</f>
        <v>0.64019904514498083</v>
      </c>
    </row>
    <row r="42" spans="2:32">
      <c r="B42" s="690">
        <f t="shared" si="1"/>
        <v>2025</v>
      </c>
      <c r="C42" s="772">
        <f>IF(Select2=1,Food!$K44,"")</f>
        <v>0.49960276210489335</v>
      </c>
      <c r="D42" s="773">
        <f>IF(Select2=1,Paper!$K44,"")</f>
        <v>9.1991897695193892E-2</v>
      </c>
      <c r="E42" s="765">
        <f>IF(Select2=1,Nappies!$K44,"")</f>
        <v>0.16340050590932553</v>
      </c>
      <c r="F42" s="773">
        <f>IF(Select2=1,Garden!$K44,"")</f>
        <v>0</v>
      </c>
      <c r="G42" s="765">
        <f>IF(Select2=1,Wood!$K44,"")</f>
        <v>0</v>
      </c>
      <c r="H42" s="773">
        <f>IF(Select2=1,Textiles!$K44,"")</f>
        <v>2.1780226594900427E-2</v>
      </c>
      <c r="I42" s="774">
        <f>Sludge!K44</f>
        <v>0</v>
      </c>
      <c r="J42" s="774" t="str">
        <f>IF(Select2=2,MSW!$K44,"")</f>
        <v/>
      </c>
      <c r="K42" s="774">
        <f>Industry!$K44</f>
        <v>0</v>
      </c>
      <c r="L42" s="775">
        <f t="shared" si="3"/>
        <v>0.77677539230431314</v>
      </c>
      <c r="M42" s="776">
        <f>Recovery_OX!C37</f>
        <v>0</v>
      </c>
      <c r="N42" s="770"/>
      <c r="O42" s="777">
        <f>(L42-M42)*(1-Recovery_OX!F37)</f>
        <v>0.77677539230431314</v>
      </c>
      <c r="P42" s="643"/>
      <c r="Q42" s="653"/>
      <c r="S42" s="690">
        <f t="shared" si="2"/>
        <v>2025</v>
      </c>
      <c r="T42" s="691">
        <f>IF(Select2=1,Food!$W44,"")</f>
        <v>0.3342569773226316</v>
      </c>
      <c r="U42" s="692">
        <f>IF(Select2=1,Paper!$W44,"")</f>
        <v>0.19006590432891293</v>
      </c>
      <c r="V42" s="684">
        <f>IF(Select2=1,Nappies!$W44,"")</f>
        <v>0</v>
      </c>
      <c r="W42" s="692">
        <f>IF(Select2=1,Garden!$W44,"")</f>
        <v>0</v>
      </c>
      <c r="X42" s="684">
        <f>IF(Select2=1,Wood!$W44,"")</f>
        <v>0.10532859316525635</v>
      </c>
      <c r="Y42" s="692">
        <f>IF(Select2=1,Textiles!$W44,"")</f>
        <v>2.3868741473863489E-2</v>
      </c>
      <c r="Z42" s="686">
        <f>Sludge!W44</f>
        <v>0</v>
      </c>
      <c r="AA42" s="686" t="str">
        <f>IF(Select2=2,MSW!$W44,"")</f>
        <v/>
      </c>
      <c r="AB42" s="693">
        <f>Industry!$W44</f>
        <v>0</v>
      </c>
      <c r="AC42" s="694">
        <f t="shared" si="0"/>
        <v>0.65352021629066437</v>
      </c>
      <c r="AD42" s="695">
        <f>Recovery_OX!R37</f>
        <v>0</v>
      </c>
      <c r="AE42" s="651"/>
      <c r="AF42" s="697">
        <f>(AC42-AD42)*(1-Recovery_OX!U37)</f>
        <v>0.65352021629066437</v>
      </c>
    </row>
    <row r="43" spans="2:32">
      <c r="B43" s="690">
        <f t="shared" si="1"/>
        <v>2026</v>
      </c>
      <c r="C43" s="772">
        <f>IF(Select2=1,Food!$K45,"")</f>
        <v>0.5032094258941433</v>
      </c>
      <c r="D43" s="773">
        <f>IF(Select2=1,Paper!$K45,"")</f>
        <v>9.4611381698118641E-2</v>
      </c>
      <c r="E43" s="765">
        <f>IF(Select2=1,Nappies!$K45,"")</f>
        <v>0.16572657755334327</v>
      </c>
      <c r="F43" s="773">
        <f>IF(Select2=1,Garden!$K45,"")</f>
        <v>0</v>
      </c>
      <c r="G43" s="765">
        <f>IF(Select2=1,Wood!$K45,"")</f>
        <v>0</v>
      </c>
      <c r="H43" s="773">
        <f>IF(Select2=1,Textiles!$K45,"")</f>
        <v>2.2400422031399168E-2</v>
      </c>
      <c r="I43" s="774">
        <f>Sludge!K45</f>
        <v>0</v>
      </c>
      <c r="J43" s="774" t="str">
        <f>IF(Select2=2,MSW!$K45,"")</f>
        <v/>
      </c>
      <c r="K43" s="774">
        <f>Industry!$K45</f>
        <v>0</v>
      </c>
      <c r="L43" s="775">
        <f t="shared" si="3"/>
        <v>0.78594780717700441</v>
      </c>
      <c r="M43" s="776">
        <f>Recovery_OX!C38</f>
        <v>0</v>
      </c>
      <c r="N43" s="770"/>
      <c r="O43" s="777">
        <f>(L43-M43)*(1-Recovery_OX!F38)</f>
        <v>0.78594780717700441</v>
      </c>
      <c r="P43" s="643"/>
      <c r="Q43" s="653"/>
      <c r="S43" s="690">
        <f t="shared" si="2"/>
        <v>2026</v>
      </c>
      <c r="T43" s="691">
        <f>IF(Select2=1,Food!$W45,"")</f>
        <v>0.3366699994831468</v>
      </c>
      <c r="U43" s="692">
        <f>IF(Select2=1,Paper!$W45,"")</f>
        <v>0.19547806135974921</v>
      </c>
      <c r="V43" s="684">
        <f>IF(Select2=1,Nappies!$W45,"")</f>
        <v>0</v>
      </c>
      <c r="W43" s="692">
        <f>IF(Select2=1,Garden!$W45,"")</f>
        <v>0</v>
      </c>
      <c r="X43" s="684">
        <f>IF(Select2=1,Wood!$W45,"")</f>
        <v>0.10937066091513471</v>
      </c>
      <c r="Y43" s="692">
        <f>IF(Select2=1,Textiles!$W45,"")</f>
        <v>2.4548407705642931E-2</v>
      </c>
      <c r="Z43" s="686">
        <f>Sludge!W45</f>
        <v>0</v>
      </c>
      <c r="AA43" s="686" t="str">
        <f>IF(Select2=2,MSW!$W45,"")</f>
        <v/>
      </c>
      <c r="AB43" s="693">
        <f>Industry!$W45</f>
        <v>0</v>
      </c>
      <c r="AC43" s="694">
        <f t="shared" si="0"/>
        <v>0.66606712946367364</v>
      </c>
      <c r="AD43" s="695">
        <f>Recovery_OX!R38</f>
        <v>0</v>
      </c>
      <c r="AE43" s="651"/>
      <c r="AF43" s="697">
        <f>(AC43-AD43)*(1-Recovery_OX!U38)</f>
        <v>0.66606712946367364</v>
      </c>
    </row>
    <row r="44" spans="2:32">
      <c r="B44" s="690">
        <f t="shared" si="1"/>
        <v>2027</v>
      </c>
      <c r="C44" s="772">
        <f>IF(Select2=1,Food!$K46,"")</f>
        <v>0.50634043700177445</v>
      </c>
      <c r="D44" s="773">
        <f>IF(Select2=1,Paper!$K46,"")</f>
        <v>9.7091234512251129E-2</v>
      </c>
      <c r="E44" s="765">
        <f>IF(Select2=1,Nappies!$K46,"")</f>
        <v>0.16780713264106645</v>
      </c>
      <c r="F44" s="773">
        <f>IF(Select2=1,Garden!$K46,"")</f>
        <v>0</v>
      </c>
      <c r="G44" s="765">
        <f>IF(Select2=1,Wood!$K46,"")</f>
        <v>0</v>
      </c>
      <c r="H44" s="773">
        <f>IF(Select2=1,Textiles!$K46,"")</f>
        <v>2.2987558046277019E-2</v>
      </c>
      <c r="I44" s="774">
        <f>Sludge!K46</f>
        <v>0</v>
      </c>
      <c r="J44" s="774" t="str">
        <f>IF(Select2=2,MSW!$K46,"")</f>
        <v/>
      </c>
      <c r="K44" s="774">
        <f>Industry!$K46</f>
        <v>0</v>
      </c>
      <c r="L44" s="775">
        <f t="shared" si="3"/>
        <v>0.794226362201369</v>
      </c>
      <c r="M44" s="776">
        <f>Recovery_OX!C39</f>
        <v>0</v>
      </c>
      <c r="N44" s="770"/>
      <c r="O44" s="777">
        <f>(L44-M44)*(1-Recovery_OX!F39)</f>
        <v>0.794226362201369</v>
      </c>
      <c r="P44" s="643"/>
      <c r="Q44" s="653"/>
      <c r="S44" s="690">
        <f t="shared" si="2"/>
        <v>2027</v>
      </c>
      <c r="T44" s="691">
        <f>IF(Select2=1,Food!$W46,"")</f>
        <v>0.33876478835979562</v>
      </c>
      <c r="U44" s="692">
        <f>IF(Select2=1,Paper!$W46,"")</f>
        <v>0.20060172419886591</v>
      </c>
      <c r="V44" s="684">
        <f>IF(Select2=1,Nappies!$W46,"")</f>
        <v>0</v>
      </c>
      <c r="W44" s="692">
        <f>IF(Select2=1,Garden!$W46,"")</f>
        <v>0</v>
      </c>
      <c r="X44" s="684">
        <f>IF(Select2=1,Wood!$W46,"")</f>
        <v>0.11330619005112091</v>
      </c>
      <c r="Y44" s="692">
        <f>IF(Select2=1,Textiles!$W46,"")</f>
        <v>2.5191844434276189E-2</v>
      </c>
      <c r="Z44" s="686">
        <f>Sludge!W46</f>
        <v>0</v>
      </c>
      <c r="AA44" s="686" t="str">
        <f>IF(Select2=2,MSW!$W46,"")</f>
        <v/>
      </c>
      <c r="AB44" s="693">
        <f>Industry!$W46</f>
        <v>0</v>
      </c>
      <c r="AC44" s="694">
        <f t="shared" si="0"/>
        <v>0.67786454704405874</v>
      </c>
      <c r="AD44" s="695">
        <f>Recovery_OX!R39</f>
        <v>0</v>
      </c>
      <c r="AE44" s="651"/>
      <c r="AF44" s="697">
        <f>(AC44-AD44)*(1-Recovery_OX!U39)</f>
        <v>0.67786454704405874</v>
      </c>
    </row>
    <row r="45" spans="2:32">
      <c r="B45" s="690">
        <f t="shared" si="1"/>
        <v>2028</v>
      </c>
      <c r="C45" s="772">
        <f>IF(Select2=1,Food!$K47,"")</f>
        <v>0.50902331038597604</v>
      </c>
      <c r="D45" s="773">
        <f>IF(Select2=1,Paper!$K47,"")</f>
        <v>9.9434106276098583E-2</v>
      </c>
      <c r="E45" s="765">
        <f>IF(Select2=1,Nappies!$K47,"")</f>
        <v>0.16965914361665382</v>
      </c>
      <c r="F45" s="773">
        <f>IF(Select2=1,Garden!$K47,"")</f>
        <v>0</v>
      </c>
      <c r="G45" s="765">
        <f>IF(Select2=1,Wood!$K47,"")</f>
        <v>0</v>
      </c>
      <c r="H45" s="773">
        <f>IF(Select2=1,Textiles!$K47,"")</f>
        <v>2.3542262092805868E-2</v>
      </c>
      <c r="I45" s="774">
        <f>Sludge!K47</f>
        <v>0</v>
      </c>
      <c r="J45" s="774" t="str">
        <f>IF(Select2=2,MSW!$K47,"")</f>
        <v/>
      </c>
      <c r="K45" s="774">
        <f>Industry!$K47</f>
        <v>0</v>
      </c>
      <c r="L45" s="775">
        <f t="shared" si="3"/>
        <v>0.8016588223715343</v>
      </c>
      <c r="M45" s="776">
        <f>Recovery_OX!C40</f>
        <v>0</v>
      </c>
      <c r="N45" s="770"/>
      <c r="O45" s="777">
        <f>(L45-M45)*(1-Recovery_OX!F40)</f>
        <v>0.8016588223715343</v>
      </c>
      <c r="P45" s="643"/>
      <c r="Q45" s="653"/>
      <c r="S45" s="690">
        <f t="shared" si="2"/>
        <v>2028</v>
      </c>
      <c r="T45" s="691">
        <f>IF(Select2=1,Food!$W47,"")</f>
        <v>0.34055975271140243</v>
      </c>
      <c r="U45" s="692">
        <f>IF(Select2=1,Paper!$W47,"")</f>
        <v>0.20544236833904661</v>
      </c>
      <c r="V45" s="684">
        <f>IF(Select2=1,Nappies!$W47,"")</f>
        <v>0</v>
      </c>
      <c r="W45" s="692">
        <f>IF(Select2=1,Garden!$W47,"")</f>
        <v>0</v>
      </c>
      <c r="X45" s="684">
        <f>IF(Select2=1,Wood!$W47,"")</f>
        <v>0.1171329569113946</v>
      </c>
      <c r="Y45" s="692">
        <f>IF(Select2=1,Textiles!$W47,"")</f>
        <v>2.5799739279787251E-2</v>
      </c>
      <c r="Z45" s="686">
        <f>Sludge!W47</f>
        <v>0</v>
      </c>
      <c r="AA45" s="686" t="str">
        <f>IF(Select2=2,MSW!$W47,"")</f>
        <v/>
      </c>
      <c r="AB45" s="693">
        <f>Industry!$W47</f>
        <v>0</v>
      </c>
      <c r="AC45" s="694">
        <f t="shared" si="0"/>
        <v>0.68893481724163097</v>
      </c>
      <c r="AD45" s="695">
        <f>Recovery_OX!R40</f>
        <v>0</v>
      </c>
      <c r="AE45" s="651"/>
      <c r="AF45" s="697">
        <f>(AC45-AD45)*(1-Recovery_OX!U40)</f>
        <v>0.68893481724163097</v>
      </c>
    </row>
    <row r="46" spans="2:32">
      <c r="B46" s="690">
        <f t="shared" si="1"/>
        <v>2029</v>
      </c>
      <c r="C46" s="772">
        <f>IF(Select2=1,Food!$K48,"")</f>
        <v>0.51128224037511272</v>
      </c>
      <c r="D46" s="773">
        <f>IF(Select2=1,Paper!$K48,"")</f>
        <v>0.10164276993652147</v>
      </c>
      <c r="E46" s="765">
        <f>IF(Select2=1,Nappies!$K48,"")</f>
        <v>0.1712978817569264</v>
      </c>
      <c r="F46" s="773">
        <f>IF(Select2=1,Garden!$K48,"")</f>
        <v>0</v>
      </c>
      <c r="G46" s="765">
        <f>IF(Select2=1,Wood!$K48,"")</f>
        <v>0</v>
      </c>
      <c r="H46" s="773">
        <f>IF(Select2=1,Textiles!$K48,"")</f>
        <v>2.4065190700663531E-2</v>
      </c>
      <c r="I46" s="774">
        <f>Sludge!K48</f>
        <v>0</v>
      </c>
      <c r="J46" s="774" t="str">
        <f>IF(Select2=2,MSW!$K48,"")</f>
        <v/>
      </c>
      <c r="K46" s="774">
        <f>Industry!$K48</f>
        <v>0</v>
      </c>
      <c r="L46" s="775">
        <f t="shared" si="3"/>
        <v>0.80828808276922404</v>
      </c>
      <c r="M46" s="776">
        <f>Recovery_OX!C41</f>
        <v>0</v>
      </c>
      <c r="N46" s="770"/>
      <c r="O46" s="777">
        <f>(L46-M46)*(1-Recovery_OX!F41)</f>
        <v>0.80828808276922404</v>
      </c>
      <c r="P46" s="643"/>
      <c r="Q46" s="653"/>
      <c r="S46" s="690">
        <f t="shared" si="2"/>
        <v>2029</v>
      </c>
      <c r="T46" s="691">
        <f>IF(Select2=1,Food!$W48,"")</f>
        <v>0.34207107964436634</v>
      </c>
      <c r="U46" s="692">
        <f>IF(Select2=1,Paper!$W48,"")</f>
        <v>0.21000572300934184</v>
      </c>
      <c r="V46" s="684">
        <f>IF(Select2=1,Nappies!$W48,"")</f>
        <v>0</v>
      </c>
      <c r="W46" s="692">
        <f>IF(Select2=1,Garden!$W48,"")</f>
        <v>0</v>
      </c>
      <c r="X46" s="684">
        <f>IF(Select2=1,Wood!$W48,"")</f>
        <v>0.12084907618375841</v>
      </c>
      <c r="Y46" s="692">
        <f>IF(Select2=1,Textiles!$W48,"")</f>
        <v>2.6372811726754555E-2</v>
      </c>
      <c r="Z46" s="686">
        <f>Sludge!W48</f>
        <v>0</v>
      </c>
      <c r="AA46" s="686" t="str">
        <f>IF(Select2=2,MSW!$W48,"")</f>
        <v/>
      </c>
      <c r="AB46" s="693">
        <f>Industry!$W48</f>
        <v>0</v>
      </c>
      <c r="AC46" s="694">
        <f t="shared" si="0"/>
        <v>0.69929869056422111</v>
      </c>
      <c r="AD46" s="695">
        <f>Recovery_OX!R41</f>
        <v>0</v>
      </c>
      <c r="AE46" s="651"/>
      <c r="AF46" s="697">
        <f>(AC46-AD46)*(1-Recovery_OX!U41)</f>
        <v>0.69929869056422111</v>
      </c>
    </row>
    <row r="47" spans="2:32">
      <c r="B47" s="690">
        <f t="shared" si="1"/>
        <v>2030</v>
      </c>
      <c r="C47" s="772">
        <f>IF(Select2=1,Food!$K49,"")</f>
        <v>0.51313899492866732</v>
      </c>
      <c r="D47" s="773">
        <f>IF(Select2=1,Paper!$K49,"")</f>
        <v>0.10372010241817306</v>
      </c>
      <c r="E47" s="765">
        <f>IF(Select2=1,Nappies!$K49,"")</f>
        <v>0.17273714992559319</v>
      </c>
      <c r="F47" s="773">
        <f>IF(Select2=1,Garden!$K49,"")</f>
        <v>0</v>
      </c>
      <c r="G47" s="765">
        <f>IF(Select2=1,Wood!$K49,"")</f>
        <v>0</v>
      </c>
      <c r="H47" s="773">
        <f>IF(Select2=1,Textiles!$K49,"")</f>
        <v>2.455702501756428E-2</v>
      </c>
      <c r="I47" s="774">
        <f>Sludge!K49</f>
        <v>0</v>
      </c>
      <c r="J47" s="774" t="str">
        <f>IF(Select2=2,MSW!$K49,"")</f>
        <v/>
      </c>
      <c r="K47" s="774">
        <f>Industry!$K49</f>
        <v>0</v>
      </c>
      <c r="L47" s="775">
        <f t="shared" si="3"/>
        <v>0.8141532722899979</v>
      </c>
      <c r="M47" s="776">
        <f>Recovery_OX!C42</f>
        <v>0</v>
      </c>
      <c r="N47" s="770"/>
      <c r="O47" s="777">
        <f>(L47-M47)*(1-Recovery_OX!F42)</f>
        <v>0.8141532722899979</v>
      </c>
      <c r="P47" s="643"/>
      <c r="Q47" s="653"/>
      <c r="S47" s="690">
        <f t="shared" si="2"/>
        <v>2030</v>
      </c>
      <c r="T47" s="691">
        <f>IF(Select2=1,Food!$W49,"")</f>
        <v>0.34331333291391669</v>
      </c>
      <c r="U47" s="692">
        <f>IF(Select2=1,Paper!$W49,"")</f>
        <v>0.21429773226895255</v>
      </c>
      <c r="V47" s="684">
        <f>IF(Select2=1,Nappies!$W49,"")</f>
        <v>0</v>
      </c>
      <c r="W47" s="692">
        <f>IF(Select2=1,Garden!$W49,"")</f>
        <v>0</v>
      </c>
      <c r="X47" s="684">
        <f>IF(Select2=1,Wood!$W49,"")</f>
        <v>0.12445298013854703</v>
      </c>
      <c r="Y47" s="692">
        <f>IF(Select2=1,Textiles!$W49,"")</f>
        <v>2.69118082384266E-2</v>
      </c>
      <c r="Z47" s="686">
        <f>Sludge!W49</f>
        <v>0</v>
      </c>
      <c r="AA47" s="686" t="str">
        <f>IF(Select2=2,MSW!$W49,"")</f>
        <v/>
      </c>
      <c r="AB47" s="693">
        <f>Industry!$W49</f>
        <v>0</v>
      </c>
      <c r="AC47" s="694">
        <f t="shared" si="0"/>
        <v>0.70897585355984283</v>
      </c>
      <c r="AD47" s="695">
        <f>Recovery_OX!R42</f>
        <v>0</v>
      </c>
      <c r="AE47" s="651"/>
      <c r="AF47" s="697">
        <f>(AC47-AD47)*(1-Recovery_OX!U42)</f>
        <v>0.70897585355984283</v>
      </c>
    </row>
    <row r="48" spans="2:32">
      <c r="B48" s="690">
        <f t="shared" si="1"/>
        <v>2031</v>
      </c>
      <c r="C48" s="691">
        <f>IF(Select2=1,Food!$K50,"")</f>
        <v>0.51462083713092588</v>
      </c>
      <c r="D48" s="692">
        <f>IF(Select2=1,Paper!$K50,"")</f>
        <v>0.10566945156649589</v>
      </c>
      <c r="E48" s="684">
        <f>IF(Select2=1,Nappies!$K50,"")</f>
        <v>0.17399069139529699</v>
      </c>
      <c r="F48" s="692">
        <f>IF(Select2=1,Garden!$K50,"")</f>
        <v>0</v>
      </c>
      <c r="G48" s="684">
        <f>IF(Select2=1,Wood!$K50,"")</f>
        <v>0</v>
      </c>
      <c r="H48" s="692">
        <f>IF(Select2=1,Textiles!$K50,"")</f>
        <v>2.5018557687579688E-2</v>
      </c>
      <c r="I48" s="693">
        <f>Sludge!K50</f>
        <v>0</v>
      </c>
      <c r="J48" s="693" t="str">
        <f>IF(Select2=2,MSW!$K50,"")</f>
        <v/>
      </c>
      <c r="K48" s="693">
        <f>Industry!$K50</f>
        <v>0</v>
      </c>
      <c r="L48" s="694">
        <f t="shared" si="3"/>
        <v>0.8192995377802984</v>
      </c>
      <c r="M48" s="695">
        <f>Recovery_OX!C43</f>
        <v>0</v>
      </c>
      <c r="N48" s="651"/>
      <c r="O48" s="696">
        <f>(L48-M48)*(1-Recovery_OX!F43)</f>
        <v>0.8192995377802984</v>
      </c>
      <c r="P48" s="643"/>
      <c r="Q48" s="653"/>
      <c r="S48" s="690">
        <f t="shared" si="2"/>
        <v>2031</v>
      </c>
      <c r="T48" s="691">
        <f>IF(Select2=1,Food!$W50,"")</f>
        <v>0.34430475276377737</v>
      </c>
      <c r="U48" s="692">
        <f>IF(Select2=1,Paper!$W50,"")</f>
        <v>0.21832531315391704</v>
      </c>
      <c r="V48" s="684">
        <f>IF(Select2=1,Nappies!$W50,"")</f>
        <v>0</v>
      </c>
      <c r="W48" s="692">
        <f>IF(Select2=1,Garden!$W50,"")</f>
        <v>0</v>
      </c>
      <c r="X48" s="684">
        <f>IF(Select2=1,Wood!$W50,"")</f>
        <v>0.12794373200924902</v>
      </c>
      <c r="Y48" s="692">
        <f>IF(Select2=1,Textiles!$W50,"")</f>
        <v>2.7417597465840746E-2</v>
      </c>
      <c r="Z48" s="686">
        <f>Sludge!W50</f>
        <v>0</v>
      </c>
      <c r="AA48" s="686" t="str">
        <f>IF(Select2=2,MSW!$W50,"")</f>
        <v/>
      </c>
      <c r="AB48" s="693">
        <f>Industry!$W50</f>
        <v>0</v>
      </c>
      <c r="AC48" s="694">
        <f t="shared" si="0"/>
        <v>0.71799139539278412</v>
      </c>
      <c r="AD48" s="695">
        <f>Recovery_OX!R43</f>
        <v>0</v>
      </c>
      <c r="AE48" s="651"/>
      <c r="AF48" s="697">
        <f>(AC48-AD48)*(1-Recovery_OX!U43)</f>
        <v>0.71799139539278412</v>
      </c>
    </row>
    <row r="49" spans="2:32">
      <c r="B49" s="690">
        <f t="shared" si="1"/>
        <v>2032</v>
      </c>
      <c r="C49" s="691">
        <f>IF(Select2=1,Food!$K51,"")</f>
        <v>0.34496066323650149</v>
      </c>
      <c r="D49" s="692">
        <f>IF(Select2=1,Paper!$K51,"")</f>
        <v>9.8525543593451684E-2</v>
      </c>
      <c r="E49" s="684">
        <f>IF(Select2=1,Nappies!$K51,"")</f>
        <v>0.14678982474549121</v>
      </c>
      <c r="F49" s="692">
        <f>IF(Select2=1,Garden!$K51,"")</f>
        <v>0</v>
      </c>
      <c r="G49" s="684">
        <f>IF(Select2=1,Wood!$K51,"")</f>
        <v>0</v>
      </c>
      <c r="H49" s="692">
        <f>IF(Select2=1,Textiles!$K51,"")</f>
        <v>2.3327148570859758E-2</v>
      </c>
      <c r="I49" s="693">
        <f>Sludge!K51</f>
        <v>0</v>
      </c>
      <c r="J49" s="693" t="str">
        <f>IF(Select2=2,MSW!$K51,"")</f>
        <v/>
      </c>
      <c r="K49" s="693">
        <f>Industry!$K51</f>
        <v>0</v>
      </c>
      <c r="L49" s="694">
        <f t="shared" si="3"/>
        <v>0.61360318014630411</v>
      </c>
      <c r="M49" s="695">
        <f>Recovery_OX!C44</f>
        <v>0</v>
      </c>
      <c r="N49" s="651"/>
      <c r="O49" s="696">
        <f>(L49-M49)*(1-Recovery_OX!F44)</f>
        <v>0.61360318014630411</v>
      </c>
      <c r="P49" s="643"/>
      <c r="Q49" s="653"/>
      <c r="S49" s="690">
        <f t="shared" si="2"/>
        <v>2032</v>
      </c>
      <c r="T49" s="691">
        <f>IF(Select2=1,Food!$W51,"")</f>
        <v>0.2307943777229047</v>
      </c>
      <c r="U49" s="692">
        <f>IF(Select2=1,Paper!$W51,"")</f>
        <v>0.20356517271374311</v>
      </c>
      <c r="V49" s="684">
        <f>IF(Select2=1,Nappies!$W51,"")</f>
        <v>0</v>
      </c>
      <c r="W49" s="692">
        <f>IF(Select2=1,Garden!$W51,"")</f>
        <v>0</v>
      </c>
      <c r="X49" s="684">
        <f>IF(Select2=1,Wood!$W51,"")</f>
        <v>0.12354316060433741</v>
      </c>
      <c r="Y49" s="692">
        <f>IF(Select2=1,Textiles!$W51,"")</f>
        <v>2.5563998433818902E-2</v>
      </c>
      <c r="Z49" s="686">
        <f>Sludge!W51</f>
        <v>0</v>
      </c>
      <c r="AA49" s="686" t="str">
        <f>IF(Select2=2,MSW!$W51,"")</f>
        <v/>
      </c>
      <c r="AB49" s="693">
        <f>Industry!$W51</f>
        <v>0</v>
      </c>
      <c r="AC49" s="694">
        <f t="shared" ref="AC49:AC80" si="4">SUM(T49:AA49)</f>
        <v>0.58346670947480406</v>
      </c>
      <c r="AD49" s="695">
        <f>Recovery_OX!R44</f>
        <v>0</v>
      </c>
      <c r="AE49" s="651"/>
      <c r="AF49" s="697">
        <f>(AC49-AD49)*(1-Recovery_OX!U44)</f>
        <v>0.58346670947480406</v>
      </c>
    </row>
    <row r="50" spans="2:32">
      <c r="B50" s="690">
        <f t="shared" si="1"/>
        <v>2033</v>
      </c>
      <c r="C50" s="691">
        <f>IF(Select2=1,Food!$K52,"")</f>
        <v>0.23123404766117633</v>
      </c>
      <c r="D50" s="692">
        <f>IF(Select2=1,Paper!$K52,"")</f>
        <v>9.1864607949408456E-2</v>
      </c>
      <c r="E50" s="684">
        <f>IF(Select2=1,Nappies!$K52,"")</f>
        <v>0.12384141057212017</v>
      </c>
      <c r="F50" s="692">
        <f>IF(Select2=1,Garden!$K52,"")</f>
        <v>0</v>
      </c>
      <c r="G50" s="684">
        <f>IF(Select2=1,Wood!$K52,"")</f>
        <v>0</v>
      </c>
      <c r="H50" s="692">
        <f>IF(Select2=1,Textiles!$K52,"")</f>
        <v>2.1750089163497511E-2</v>
      </c>
      <c r="I50" s="693">
        <f>Sludge!K52</f>
        <v>0</v>
      </c>
      <c r="J50" s="693" t="str">
        <f>IF(Select2=2,MSW!$K52,"")</f>
        <v/>
      </c>
      <c r="K50" s="693">
        <f>Industry!$K52</f>
        <v>0</v>
      </c>
      <c r="L50" s="694">
        <f t="shared" si="3"/>
        <v>0.46869015534620251</v>
      </c>
      <c r="M50" s="695">
        <f>Recovery_OX!C45</f>
        <v>0</v>
      </c>
      <c r="N50" s="651"/>
      <c r="O50" s="696">
        <f>(L50-M50)*(1-Recovery_OX!F45)</f>
        <v>0.46869015534620251</v>
      </c>
      <c r="P50" s="643"/>
      <c r="Q50" s="653"/>
      <c r="S50" s="690">
        <f t="shared" si="2"/>
        <v>2033</v>
      </c>
      <c r="T50" s="691">
        <f>IF(Select2=1,Food!$W52,"")</f>
        <v>0.15470609789998421</v>
      </c>
      <c r="U50" s="692">
        <f>IF(Select2=1,Paper!$W52,"")</f>
        <v>0.18980290898638102</v>
      </c>
      <c r="V50" s="684">
        <f>IF(Select2=1,Nappies!$W52,"")</f>
        <v>0</v>
      </c>
      <c r="W50" s="692">
        <f>IF(Select2=1,Garden!$W52,"")</f>
        <v>0</v>
      </c>
      <c r="X50" s="684">
        <f>IF(Select2=1,Wood!$W52,"")</f>
        <v>0.11929394502112663</v>
      </c>
      <c r="Y50" s="692">
        <f>IF(Select2=1,Textiles!$W52,"")</f>
        <v>2.3835714151778084E-2</v>
      </c>
      <c r="Z50" s="686">
        <f>Sludge!W52</f>
        <v>0</v>
      </c>
      <c r="AA50" s="686" t="str">
        <f>IF(Select2=2,MSW!$W52,"")</f>
        <v/>
      </c>
      <c r="AB50" s="693">
        <f>Industry!$W52</f>
        <v>0</v>
      </c>
      <c r="AC50" s="694">
        <f t="shared" si="4"/>
        <v>0.48763866605926992</v>
      </c>
      <c r="AD50" s="695">
        <f>Recovery_OX!R45</f>
        <v>0</v>
      </c>
      <c r="AE50" s="651"/>
      <c r="AF50" s="697">
        <f>(AC50-AD50)*(1-Recovery_OX!U45)</f>
        <v>0.48763866605926992</v>
      </c>
    </row>
    <row r="51" spans="2:32">
      <c r="B51" s="690">
        <f t="shared" si="1"/>
        <v>2034</v>
      </c>
      <c r="C51" s="691">
        <f>IF(Select2=1,Food!$K53,"")</f>
        <v>0.15500081747324693</v>
      </c>
      <c r="D51" s="692">
        <f>IF(Select2=1,Paper!$K53,"")</f>
        <v>8.5653992720111288E-2</v>
      </c>
      <c r="E51" s="684">
        <f>IF(Select2=1,Nappies!$K53,"")</f>
        <v>0.10448064093736521</v>
      </c>
      <c r="F51" s="692">
        <f>IF(Select2=1,Garden!$K53,"")</f>
        <v>0</v>
      </c>
      <c r="G51" s="684">
        <f>IF(Select2=1,Wood!$K53,"")</f>
        <v>0</v>
      </c>
      <c r="H51" s="692">
        <f>IF(Select2=1,Textiles!$K53,"")</f>
        <v>2.0279648718448413E-2</v>
      </c>
      <c r="I51" s="693">
        <f>Sludge!K53</f>
        <v>0</v>
      </c>
      <c r="J51" s="693" t="str">
        <f>IF(Select2=2,MSW!$K53,"")</f>
        <v/>
      </c>
      <c r="K51" s="693">
        <f>Industry!$K53</f>
        <v>0</v>
      </c>
      <c r="L51" s="694">
        <f t="shared" si="3"/>
        <v>0.36541509984917181</v>
      </c>
      <c r="M51" s="695">
        <f>Recovery_OX!C46</f>
        <v>0</v>
      </c>
      <c r="N51" s="651"/>
      <c r="O51" s="696">
        <f>(L51-M51)*(1-Recovery_OX!F46)</f>
        <v>0.36541509984917181</v>
      </c>
      <c r="P51" s="643"/>
      <c r="Q51" s="653"/>
      <c r="S51" s="690">
        <f t="shared" si="2"/>
        <v>2034</v>
      </c>
      <c r="T51" s="691">
        <f>IF(Select2=1,Food!$W53,"")</f>
        <v>0.10370259866631154</v>
      </c>
      <c r="U51" s="692">
        <f>IF(Select2=1,Paper!$W53,"")</f>
        <v>0.17697105933907287</v>
      </c>
      <c r="V51" s="684">
        <f>IF(Select2=1,Nappies!$W53,"")</f>
        <v>0</v>
      </c>
      <c r="W51" s="692">
        <f>IF(Select2=1,Garden!$W53,"")</f>
        <v>0</v>
      </c>
      <c r="X51" s="684">
        <f>IF(Select2=1,Wood!$W53,"")</f>
        <v>0.11519087943913223</v>
      </c>
      <c r="Y51" s="692">
        <f>IF(Select2=1,Textiles!$W53,"")</f>
        <v>2.2224272568162638E-2</v>
      </c>
      <c r="Z51" s="686">
        <f>Sludge!W53</f>
        <v>0</v>
      </c>
      <c r="AA51" s="686" t="str">
        <f>IF(Select2=2,MSW!$W53,"")</f>
        <v/>
      </c>
      <c r="AB51" s="693">
        <f>Industry!$W53</f>
        <v>0</v>
      </c>
      <c r="AC51" s="694">
        <f t="shared" si="4"/>
        <v>0.41808881001267928</v>
      </c>
      <c r="AD51" s="695">
        <f>Recovery_OX!R46</f>
        <v>0</v>
      </c>
      <c r="AE51" s="651"/>
      <c r="AF51" s="697">
        <f>(AC51-AD51)*(1-Recovery_OX!U46)</f>
        <v>0.41808881001267928</v>
      </c>
    </row>
    <row r="52" spans="2:32">
      <c r="B52" s="690">
        <f t="shared" si="1"/>
        <v>2035</v>
      </c>
      <c r="C52" s="691">
        <f>IF(Select2=1,Food!$K54,"")</f>
        <v>0.10390015510422862</v>
      </c>
      <c r="D52" s="692">
        <f>IF(Select2=1,Paper!$K54,"")</f>
        <v>7.9863253462500838E-2</v>
      </c>
      <c r="E52" s="684">
        <f>IF(Select2=1,Nappies!$K54,"")</f>
        <v>8.8146640774294849E-2</v>
      </c>
      <c r="F52" s="692">
        <f>IF(Select2=1,Garden!$K54,"")</f>
        <v>0</v>
      </c>
      <c r="G52" s="684">
        <f>IF(Select2=1,Wood!$K54,"")</f>
        <v>0</v>
      </c>
      <c r="H52" s="692">
        <f>IF(Select2=1,Textiles!$K54,"")</f>
        <v>1.8908619134944883E-2</v>
      </c>
      <c r="I52" s="693">
        <f>Sludge!K54</f>
        <v>0</v>
      </c>
      <c r="J52" s="693" t="str">
        <f>IF(Select2=2,MSW!$K54,"")</f>
        <v/>
      </c>
      <c r="K52" s="693">
        <f>Industry!$K54</f>
        <v>0</v>
      </c>
      <c r="L52" s="694">
        <f t="shared" si="3"/>
        <v>0.29081866847596921</v>
      </c>
      <c r="M52" s="695">
        <f>Recovery_OX!C47</f>
        <v>0</v>
      </c>
      <c r="N52" s="651"/>
      <c r="O52" s="696">
        <f>(L52-M52)*(1-Recovery_OX!F47)</f>
        <v>0.29081866847596921</v>
      </c>
      <c r="P52" s="643"/>
      <c r="Q52" s="653"/>
      <c r="S52" s="690">
        <f t="shared" si="2"/>
        <v>2035</v>
      </c>
      <c r="T52" s="691">
        <f>IF(Select2=1,Food!$W54,"")</f>
        <v>6.9513930712017377E-2</v>
      </c>
      <c r="U52" s="692">
        <f>IF(Select2=1,Paper!$W54,"")</f>
        <v>0.16500672202996036</v>
      </c>
      <c r="V52" s="684">
        <f>IF(Select2=1,Nappies!$W54,"")</f>
        <v>0</v>
      </c>
      <c r="W52" s="692">
        <f>IF(Select2=1,Garden!$W54,"")</f>
        <v>0</v>
      </c>
      <c r="X52" s="684">
        <f>IF(Select2=1,Wood!$W54,"")</f>
        <v>0.11122893708989845</v>
      </c>
      <c r="Y52" s="692">
        <f>IF(Select2=1,Textiles!$W54,"")</f>
        <v>2.072177439446014E-2</v>
      </c>
      <c r="Z52" s="686">
        <f>Sludge!W54</f>
        <v>0</v>
      </c>
      <c r="AA52" s="686" t="str">
        <f>IF(Select2=2,MSW!$W54,"")</f>
        <v/>
      </c>
      <c r="AB52" s="693">
        <f>Industry!$W54</f>
        <v>0</v>
      </c>
      <c r="AC52" s="694">
        <f t="shared" si="4"/>
        <v>0.36647136422633636</v>
      </c>
      <c r="AD52" s="695">
        <f>Recovery_OX!R47</f>
        <v>0</v>
      </c>
      <c r="AE52" s="651"/>
      <c r="AF52" s="697">
        <f>(AC52-AD52)*(1-Recovery_OX!U47)</f>
        <v>0.36647136422633636</v>
      </c>
    </row>
    <row r="53" spans="2:32">
      <c r="B53" s="690">
        <f t="shared" si="1"/>
        <v>2036</v>
      </c>
      <c r="C53" s="691">
        <f>IF(Select2=1,Food!$K55,"")</f>
        <v>6.9646356752576591E-2</v>
      </c>
      <c r="D53" s="692">
        <f>IF(Select2=1,Paper!$K55,"")</f>
        <v>7.4464003966018114E-2</v>
      </c>
      <c r="E53" s="684">
        <f>IF(Select2=1,Nappies!$K55,"")</f>
        <v>7.4366219522432775E-2</v>
      </c>
      <c r="F53" s="692">
        <f>IF(Select2=1,Garden!$K55,"")</f>
        <v>0</v>
      </c>
      <c r="G53" s="684">
        <f>IF(Select2=1,Wood!$K55,"")</f>
        <v>0</v>
      </c>
      <c r="H53" s="692">
        <f>IF(Select2=1,Textiles!$K55,"")</f>
        <v>1.7630279624377968E-2</v>
      </c>
      <c r="I53" s="693">
        <f>Sludge!K55</f>
        <v>0</v>
      </c>
      <c r="J53" s="693" t="str">
        <f>IF(Select2=2,MSW!$K55,"")</f>
        <v/>
      </c>
      <c r="K53" s="693">
        <f>Industry!$K55</f>
        <v>0</v>
      </c>
      <c r="L53" s="694">
        <f t="shared" si="3"/>
        <v>0.23610685986540544</v>
      </c>
      <c r="M53" s="695">
        <f>Recovery_OX!C48</f>
        <v>0</v>
      </c>
      <c r="N53" s="651"/>
      <c r="O53" s="696">
        <f>(L53-M53)*(1-Recovery_OX!F48)</f>
        <v>0.23610685986540544</v>
      </c>
      <c r="P53" s="643"/>
      <c r="Q53" s="653"/>
      <c r="S53" s="690">
        <f t="shared" si="2"/>
        <v>2036</v>
      </c>
      <c r="T53" s="691">
        <f>IF(Select2=1,Food!$W55,"")</f>
        <v>4.6596581234997728E-2</v>
      </c>
      <c r="U53" s="692">
        <f>IF(Select2=1,Paper!$W55,"")</f>
        <v>0.15385124786367377</v>
      </c>
      <c r="V53" s="684">
        <f>IF(Select2=1,Nappies!$W55,"")</f>
        <v>0</v>
      </c>
      <c r="W53" s="692">
        <f>IF(Select2=1,Garden!$W55,"")</f>
        <v>0</v>
      </c>
      <c r="X53" s="684">
        <f>IF(Select2=1,Wood!$W55,"")</f>
        <v>0.10740326409857805</v>
      </c>
      <c r="Y53" s="692">
        <f>IF(Select2=1,Textiles!$W55,"")</f>
        <v>1.9320854382879959E-2</v>
      </c>
      <c r="Z53" s="686">
        <f>Sludge!W55</f>
        <v>0</v>
      </c>
      <c r="AA53" s="686" t="str">
        <f>IF(Select2=2,MSW!$W55,"")</f>
        <v/>
      </c>
      <c r="AB53" s="693">
        <f>Industry!$W55</f>
        <v>0</v>
      </c>
      <c r="AC53" s="694">
        <f t="shared" si="4"/>
        <v>0.32717194758012946</v>
      </c>
      <c r="AD53" s="695">
        <f>Recovery_OX!R48</f>
        <v>0</v>
      </c>
      <c r="AE53" s="651"/>
      <c r="AF53" s="697">
        <f>(AC53-AD53)*(1-Recovery_OX!U48)</f>
        <v>0.32717194758012946</v>
      </c>
    </row>
    <row r="54" spans="2:32">
      <c r="B54" s="690">
        <f t="shared" si="1"/>
        <v>2037</v>
      </c>
      <c r="C54" s="691">
        <f>IF(Select2=1,Food!$K56,"")</f>
        <v>4.66853490646017E-2</v>
      </c>
      <c r="D54" s="692">
        <f>IF(Select2=1,Paper!$K56,"")</f>
        <v>6.9429777103367313E-2</v>
      </c>
      <c r="E54" s="684">
        <f>IF(Select2=1,Nappies!$K56,"")</f>
        <v>6.2740162954359663E-2</v>
      </c>
      <c r="F54" s="692">
        <f>IF(Select2=1,Garden!$K56,"")</f>
        <v>0</v>
      </c>
      <c r="G54" s="684">
        <f>IF(Select2=1,Wood!$K56,"")</f>
        <v>0</v>
      </c>
      <c r="H54" s="692">
        <f>IF(Select2=1,Textiles!$K56,"")</f>
        <v>1.6438363764983779E-2</v>
      </c>
      <c r="I54" s="693">
        <f>Sludge!K56</f>
        <v>0</v>
      </c>
      <c r="J54" s="693" t="str">
        <f>IF(Select2=2,MSW!$K56,"")</f>
        <v/>
      </c>
      <c r="K54" s="693">
        <f>Industry!$K56</f>
        <v>0</v>
      </c>
      <c r="L54" s="694">
        <f t="shared" si="3"/>
        <v>0.19529365288731246</v>
      </c>
      <c r="M54" s="695">
        <f>Recovery_OX!C49</f>
        <v>0</v>
      </c>
      <c r="N54" s="651"/>
      <c r="O54" s="696">
        <f>(L54-M54)*(1-Recovery_OX!F49)</f>
        <v>0.19529365288731246</v>
      </c>
      <c r="P54" s="643"/>
      <c r="Q54" s="653"/>
      <c r="S54" s="690">
        <f t="shared" si="2"/>
        <v>2037</v>
      </c>
      <c r="T54" s="691">
        <f>IF(Select2=1,Food!$W56,"")</f>
        <v>3.1234622478547084E-2</v>
      </c>
      <c r="U54" s="692">
        <f>IF(Select2=1,Paper!$W56,"")</f>
        <v>0.14344995269290764</v>
      </c>
      <c r="V54" s="684">
        <f>IF(Select2=1,Nappies!$W56,"")</f>
        <v>0</v>
      </c>
      <c r="W54" s="692">
        <f>IF(Select2=1,Garden!$W56,"")</f>
        <v>0</v>
      </c>
      <c r="X54" s="684">
        <f>IF(Select2=1,Wood!$W56,"")</f>
        <v>0.10370917353732881</v>
      </c>
      <c r="Y54" s="692">
        <f>IF(Select2=1,Textiles!$W56,"")</f>
        <v>1.8014645221900025E-2</v>
      </c>
      <c r="Z54" s="686">
        <f>Sludge!W56</f>
        <v>0</v>
      </c>
      <c r="AA54" s="686" t="str">
        <f>IF(Select2=2,MSW!$W56,"")</f>
        <v/>
      </c>
      <c r="AB54" s="693">
        <f>Industry!$W56</f>
        <v>0</v>
      </c>
      <c r="AC54" s="694">
        <f t="shared" si="4"/>
        <v>0.29640839393068358</v>
      </c>
      <c r="AD54" s="695">
        <f>Recovery_OX!R49</f>
        <v>0</v>
      </c>
      <c r="AE54" s="651"/>
      <c r="AF54" s="697">
        <f>(AC54-AD54)*(1-Recovery_OX!U49)</f>
        <v>0.29640839393068358</v>
      </c>
    </row>
    <row r="55" spans="2:32">
      <c r="B55" s="690">
        <f t="shared" si="1"/>
        <v>2038</v>
      </c>
      <c r="C55" s="691">
        <f>IF(Select2=1,Food!$K57,"")</f>
        <v>3.1294125334173709E-2</v>
      </c>
      <c r="D55" s="692">
        <f>IF(Select2=1,Paper!$K57,"")</f>
        <v>6.4735895088627191E-2</v>
      </c>
      <c r="E55" s="684">
        <f>IF(Select2=1,Nappies!$K57,"")</f>
        <v>5.2931668072117063E-2</v>
      </c>
      <c r="F55" s="692">
        <f>IF(Select2=1,Garden!$K57,"")</f>
        <v>0</v>
      </c>
      <c r="G55" s="684">
        <f>IF(Select2=1,Wood!$K57,"")</f>
        <v>0</v>
      </c>
      <c r="H55" s="692">
        <f>IF(Select2=1,Textiles!$K57,"")</f>
        <v>1.5327028783836752E-2</v>
      </c>
      <c r="I55" s="693">
        <f>Sludge!K57</f>
        <v>0</v>
      </c>
      <c r="J55" s="693" t="str">
        <f>IF(Select2=2,MSW!$K57,"")</f>
        <v/>
      </c>
      <c r="K55" s="693">
        <f>Industry!$K57</f>
        <v>0</v>
      </c>
      <c r="L55" s="694">
        <f t="shared" si="3"/>
        <v>0.16428871727875471</v>
      </c>
      <c r="M55" s="695">
        <f>Recovery_OX!C50</f>
        <v>0</v>
      </c>
      <c r="N55" s="651"/>
      <c r="O55" s="696">
        <f>(L55-M55)*(1-Recovery_OX!F50)</f>
        <v>0.16428871727875471</v>
      </c>
      <c r="P55" s="643"/>
      <c r="Q55" s="653"/>
      <c r="S55" s="690">
        <f t="shared" si="2"/>
        <v>2038</v>
      </c>
      <c r="T55" s="691">
        <f>IF(Select2=1,Food!$W57,"")</f>
        <v>2.0937193577725499E-2</v>
      </c>
      <c r="U55" s="692">
        <f>IF(Select2=1,Paper!$W57,"")</f>
        <v>0.13375184935666773</v>
      </c>
      <c r="V55" s="684">
        <f>IF(Select2=1,Nappies!$W57,"")</f>
        <v>0</v>
      </c>
      <c r="W55" s="692">
        <f>IF(Select2=1,Garden!$W57,"")</f>
        <v>0</v>
      </c>
      <c r="X55" s="684">
        <f>IF(Select2=1,Wood!$W57,"")</f>
        <v>0.10014213968324059</v>
      </c>
      <c r="Y55" s="692">
        <f>IF(Select2=1,Textiles!$W57,"")</f>
        <v>1.6796743872697806E-2</v>
      </c>
      <c r="Z55" s="686">
        <f>Sludge!W57</f>
        <v>0</v>
      </c>
      <c r="AA55" s="686" t="str">
        <f>IF(Select2=2,MSW!$W57,"")</f>
        <v/>
      </c>
      <c r="AB55" s="693">
        <f>Industry!$W57</f>
        <v>0</v>
      </c>
      <c r="AC55" s="694">
        <f t="shared" si="4"/>
        <v>0.27162792649033163</v>
      </c>
      <c r="AD55" s="695">
        <f>Recovery_OX!R50</f>
        <v>0</v>
      </c>
      <c r="AE55" s="651"/>
      <c r="AF55" s="697">
        <f>(AC55-AD55)*(1-Recovery_OX!U50)</f>
        <v>0.27162792649033163</v>
      </c>
    </row>
    <row r="56" spans="2:32">
      <c r="B56" s="690">
        <f t="shared" si="1"/>
        <v>2039</v>
      </c>
      <c r="C56" s="691">
        <f>IF(Select2=1,Food!$K58,"")</f>
        <v>2.0977079534648384E-2</v>
      </c>
      <c r="D56" s="692">
        <f>IF(Select2=1,Paper!$K58,"")</f>
        <v>6.0359348506715829E-2</v>
      </c>
      <c r="E56" s="684">
        <f>IF(Select2=1,Nappies!$K58,"")</f>
        <v>4.4656586036203302E-2</v>
      </c>
      <c r="F56" s="692">
        <f>IF(Select2=1,Garden!$K58,"")</f>
        <v>0</v>
      </c>
      <c r="G56" s="684">
        <f>IF(Select2=1,Wood!$K58,"")</f>
        <v>0</v>
      </c>
      <c r="H56" s="692">
        <f>IF(Select2=1,Textiles!$K58,"")</f>
        <v>1.429082691556997E-2</v>
      </c>
      <c r="I56" s="693">
        <f>Sludge!K58</f>
        <v>0</v>
      </c>
      <c r="J56" s="693" t="str">
        <f>IF(Select2=2,MSW!$K58,"")</f>
        <v/>
      </c>
      <c r="K56" s="693">
        <f>Industry!$K58</f>
        <v>0</v>
      </c>
      <c r="L56" s="694">
        <f t="shared" si="3"/>
        <v>0.14028384099313748</v>
      </c>
      <c r="M56" s="695">
        <f>Recovery_OX!C51</f>
        <v>0</v>
      </c>
      <c r="N56" s="651"/>
      <c r="O56" s="696">
        <f>(L56-M56)*(1-Recovery_OX!F51)</f>
        <v>0.14028384099313748</v>
      </c>
      <c r="P56" s="643"/>
      <c r="Q56" s="653"/>
      <c r="S56" s="690">
        <f t="shared" si="2"/>
        <v>2039</v>
      </c>
      <c r="T56" s="691">
        <f>IF(Select2=1,Food!$W58,"")</f>
        <v>1.4034620562878047E-2</v>
      </c>
      <c r="U56" s="692">
        <f>IF(Select2=1,Paper!$W58,"")</f>
        <v>0.12470939774114836</v>
      </c>
      <c r="V56" s="684">
        <f>IF(Select2=1,Nappies!$W58,"")</f>
        <v>0</v>
      </c>
      <c r="W56" s="692">
        <f>IF(Select2=1,Garden!$W58,"")</f>
        <v>0</v>
      </c>
      <c r="X56" s="684">
        <f>IF(Select2=1,Wood!$W58,"")</f>
        <v>9.6697792473758898E-2</v>
      </c>
      <c r="Y56" s="692">
        <f>IF(Select2=1,Textiles!$W58,"")</f>
        <v>1.5661180181446535E-2</v>
      </c>
      <c r="Z56" s="686">
        <f>Sludge!W58</f>
        <v>0</v>
      </c>
      <c r="AA56" s="686" t="str">
        <f>IF(Select2=2,MSW!$W58,"")</f>
        <v/>
      </c>
      <c r="AB56" s="693">
        <f>Industry!$W58</f>
        <v>0</v>
      </c>
      <c r="AC56" s="694">
        <f t="shared" si="4"/>
        <v>0.25110299095923183</v>
      </c>
      <c r="AD56" s="695">
        <f>Recovery_OX!R51</f>
        <v>0</v>
      </c>
      <c r="AE56" s="651"/>
      <c r="AF56" s="697">
        <f>(AC56-AD56)*(1-Recovery_OX!U51)</f>
        <v>0.25110299095923183</v>
      </c>
    </row>
    <row r="57" spans="2:32">
      <c r="B57" s="690">
        <f t="shared" si="1"/>
        <v>2040</v>
      </c>
      <c r="C57" s="691">
        <f>IF(Select2=1,Food!$K59,"")</f>
        <v>1.4061356919358774E-2</v>
      </c>
      <c r="D57" s="692">
        <f>IF(Select2=1,Paper!$K59,"")</f>
        <v>5.6278683521211167E-2</v>
      </c>
      <c r="E57" s="684">
        <f>IF(Select2=1,Nappies!$K59,"")</f>
        <v>3.7675190468054093E-2</v>
      </c>
      <c r="F57" s="692">
        <f>IF(Select2=1,Garden!$K59,"")</f>
        <v>0</v>
      </c>
      <c r="G57" s="684">
        <f>IF(Select2=1,Wood!$K59,"")</f>
        <v>0</v>
      </c>
      <c r="H57" s="692">
        <f>IF(Select2=1,Textiles!$K59,"")</f>
        <v>1.3324678697423025E-2</v>
      </c>
      <c r="I57" s="693">
        <f>Sludge!K59</f>
        <v>0</v>
      </c>
      <c r="J57" s="693" t="str">
        <f>IF(Select2=2,MSW!$K59,"")</f>
        <v/>
      </c>
      <c r="K57" s="693">
        <f>Industry!$K59</f>
        <v>0</v>
      </c>
      <c r="L57" s="694">
        <f t="shared" si="3"/>
        <v>0.12133990960604706</v>
      </c>
      <c r="M57" s="695">
        <f>Recovery_OX!C52</f>
        <v>0</v>
      </c>
      <c r="N57" s="651"/>
      <c r="O57" s="696">
        <f>(L57-M57)*(1-Recovery_OX!F52)</f>
        <v>0.12133990960604706</v>
      </c>
      <c r="P57" s="643"/>
      <c r="Q57" s="653"/>
      <c r="S57" s="690">
        <f t="shared" si="2"/>
        <v>2040</v>
      </c>
      <c r="T57" s="691">
        <f>IF(Select2=1,Food!$W59,"")</f>
        <v>9.407687501801142E-3</v>
      </c>
      <c r="U57" s="692">
        <f>IF(Select2=1,Paper!$W59,"")</f>
        <v>0.11627827173803956</v>
      </c>
      <c r="V57" s="684">
        <f>IF(Select2=1,Nappies!$W59,"")</f>
        <v>0</v>
      </c>
      <c r="W57" s="692">
        <f>IF(Select2=1,Garden!$W59,"")</f>
        <v>0</v>
      </c>
      <c r="X57" s="684">
        <f>IF(Select2=1,Wood!$W59,"")</f>
        <v>9.3371912152811737E-2</v>
      </c>
      <c r="Y57" s="692">
        <f>IF(Select2=1,Textiles!$W59,"")</f>
        <v>1.4602387613614268E-2</v>
      </c>
      <c r="Z57" s="686">
        <f>Sludge!W59</f>
        <v>0</v>
      </c>
      <c r="AA57" s="686" t="str">
        <f>IF(Select2=2,MSW!$W59,"")</f>
        <v/>
      </c>
      <c r="AB57" s="693">
        <f>Industry!$W59</f>
        <v>0</v>
      </c>
      <c r="AC57" s="694">
        <f t="shared" si="4"/>
        <v>0.23366025900626672</v>
      </c>
      <c r="AD57" s="695">
        <f>Recovery_OX!R52</f>
        <v>0</v>
      </c>
      <c r="AE57" s="651"/>
      <c r="AF57" s="697">
        <f>(AC57-AD57)*(1-Recovery_OX!U52)</f>
        <v>0.23366025900626672</v>
      </c>
    </row>
    <row r="58" spans="2:32">
      <c r="B58" s="690">
        <f t="shared" si="1"/>
        <v>2041</v>
      </c>
      <c r="C58" s="691">
        <f>IF(Select2=1,Food!$K60,"")</f>
        <v>9.4256094175081285E-3</v>
      </c>
      <c r="D58" s="692">
        <f>IF(Select2=1,Paper!$K60,"")</f>
        <v>5.2473896707620024E-2</v>
      </c>
      <c r="E58" s="684">
        <f>IF(Select2=1,Nappies!$K60,"")</f>
        <v>3.1785232656464685E-2</v>
      </c>
      <c r="F58" s="692">
        <f>IF(Select2=1,Garden!$K60,"")</f>
        <v>0</v>
      </c>
      <c r="G58" s="684">
        <f>IF(Select2=1,Wood!$K60,"")</f>
        <v>0</v>
      </c>
      <c r="H58" s="692">
        <f>IF(Select2=1,Textiles!$K60,"")</f>
        <v>1.2423848069709666E-2</v>
      </c>
      <c r="I58" s="693">
        <f>Sludge!K60</f>
        <v>0</v>
      </c>
      <c r="J58" s="693" t="str">
        <f>IF(Select2=2,MSW!$K60,"")</f>
        <v/>
      </c>
      <c r="K58" s="693">
        <f>Industry!$K60</f>
        <v>0</v>
      </c>
      <c r="L58" s="694">
        <f t="shared" si="3"/>
        <v>0.10610858685130251</v>
      </c>
      <c r="M58" s="695">
        <f>Recovery_OX!C53</f>
        <v>0</v>
      </c>
      <c r="N58" s="651"/>
      <c r="O58" s="696">
        <f>(L58-M58)*(1-Recovery_OX!F53)</f>
        <v>0.10610858685130251</v>
      </c>
      <c r="P58" s="643"/>
      <c r="Q58" s="653"/>
      <c r="S58" s="690">
        <f t="shared" si="2"/>
        <v>2041</v>
      </c>
      <c r="T58" s="691">
        <f>IF(Select2=1,Food!$W60,"")</f>
        <v>6.3061615192962503E-3</v>
      </c>
      <c r="U58" s="692">
        <f>IF(Select2=1,Paper!$W60,"")</f>
        <v>0.10841714195789257</v>
      </c>
      <c r="V58" s="684">
        <f>IF(Select2=1,Nappies!$W60,"")</f>
        <v>0</v>
      </c>
      <c r="W58" s="692">
        <f>IF(Select2=1,Garden!$W60,"")</f>
        <v>0</v>
      </c>
      <c r="X58" s="684">
        <f>IF(Select2=1,Wood!$W60,"")</f>
        <v>9.0160424101080716E-2</v>
      </c>
      <c r="Y58" s="692">
        <f>IF(Select2=1,Textiles!$W60,"")</f>
        <v>1.361517596680511E-2</v>
      </c>
      <c r="Z58" s="686">
        <f>Sludge!W60</f>
        <v>0</v>
      </c>
      <c r="AA58" s="686" t="str">
        <f>IF(Select2=2,MSW!$W60,"")</f>
        <v/>
      </c>
      <c r="AB58" s="693">
        <f>Industry!$W60</f>
        <v>0</v>
      </c>
      <c r="AC58" s="694">
        <f t="shared" si="4"/>
        <v>0.21849890354507465</v>
      </c>
      <c r="AD58" s="695">
        <f>Recovery_OX!R53</f>
        <v>0</v>
      </c>
      <c r="AE58" s="651"/>
      <c r="AF58" s="697">
        <f>(AC58-AD58)*(1-Recovery_OX!U53)</f>
        <v>0.21849890354507465</v>
      </c>
    </row>
    <row r="59" spans="2:32">
      <c r="B59" s="690">
        <f t="shared" si="1"/>
        <v>2042</v>
      </c>
      <c r="C59" s="691">
        <f>IF(Select2=1,Food!$K61,"")</f>
        <v>6.3181749386580048E-3</v>
      </c>
      <c r="D59" s="692">
        <f>IF(Select2=1,Paper!$K61,"")</f>
        <v>4.8926336996567996E-2</v>
      </c>
      <c r="E59" s="684">
        <f>IF(Select2=1,Nappies!$K61,"")</f>
        <v>2.6816082479589665E-2</v>
      </c>
      <c r="F59" s="692">
        <f>IF(Select2=1,Garden!$K61,"")</f>
        <v>0</v>
      </c>
      <c r="G59" s="684">
        <f>IF(Select2=1,Wood!$K61,"")</f>
        <v>0</v>
      </c>
      <c r="H59" s="692">
        <f>IF(Select2=1,Textiles!$K61,"")</f>
        <v>1.1583919159647739E-2</v>
      </c>
      <c r="I59" s="693">
        <f>Sludge!K61</f>
        <v>0</v>
      </c>
      <c r="J59" s="693" t="str">
        <f>IF(Select2=2,MSW!$K61,"")</f>
        <v/>
      </c>
      <c r="K59" s="693">
        <f>Industry!$K61</f>
        <v>0</v>
      </c>
      <c r="L59" s="694">
        <f t="shared" si="3"/>
        <v>9.3644513574463406E-2</v>
      </c>
      <c r="M59" s="695">
        <f>Recovery_OX!C54</f>
        <v>0</v>
      </c>
      <c r="N59" s="651"/>
      <c r="O59" s="696">
        <f>(L59-M59)*(1-Recovery_OX!F54)</f>
        <v>9.3644513574463406E-2</v>
      </c>
      <c r="P59" s="643"/>
      <c r="Q59" s="653"/>
      <c r="S59" s="690">
        <f t="shared" si="2"/>
        <v>2042</v>
      </c>
      <c r="T59" s="691">
        <f>IF(Select2=1,Food!$W61,"")</f>
        <v>4.2271464799228395E-3</v>
      </c>
      <c r="U59" s="692">
        <f>IF(Select2=1,Paper!$W61,"")</f>
        <v>0.10108747313340491</v>
      </c>
      <c r="V59" s="684">
        <f>IF(Select2=1,Nappies!$W61,"")</f>
        <v>0</v>
      </c>
      <c r="W59" s="692">
        <f>IF(Select2=1,Garden!$W61,"")</f>
        <v>0</v>
      </c>
      <c r="X59" s="684">
        <f>IF(Select2=1,Wood!$W61,"")</f>
        <v>8.7059393844082761E-2</v>
      </c>
      <c r="Y59" s="692">
        <f>IF(Select2=1,Textiles!$W61,"")</f>
        <v>1.2694705928381081E-2</v>
      </c>
      <c r="Z59" s="686">
        <f>Sludge!W61</f>
        <v>0</v>
      </c>
      <c r="AA59" s="686" t="str">
        <f>IF(Select2=2,MSW!$W61,"")</f>
        <v/>
      </c>
      <c r="AB59" s="693">
        <f>Industry!$W61</f>
        <v>0</v>
      </c>
      <c r="AC59" s="694">
        <f t="shared" si="4"/>
        <v>0.20506871938579158</v>
      </c>
      <c r="AD59" s="695">
        <f>Recovery_OX!R54</f>
        <v>0</v>
      </c>
      <c r="AE59" s="651"/>
      <c r="AF59" s="697">
        <f>(AC59-AD59)*(1-Recovery_OX!U54)</f>
        <v>0.20506871938579158</v>
      </c>
    </row>
    <row r="60" spans="2:32">
      <c r="B60" s="690">
        <f t="shared" si="1"/>
        <v>2043</v>
      </c>
      <c r="C60" s="691">
        <f>IF(Select2=1,Food!$K62,"")</f>
        <v>4.2351993157424559E-3</v>
      </c>
      <c r="D60" s="692">
        <f>IF(Select2=1,Paper!$K62,"")</f>
        <v>4.5618614246235763E-2</v>
      </c>
      <c r="E60" s="684">
        <f>IF(Select2=1,Nappies!$K62,"")</f>
        <v>2.2623785306976511E-2</v>
      </c>
      <c r="F60" s="692">
        <f>IF(Select2=1,Garden!$K62,"")</f>
        <v>0</v>
      </c>
      <c r="G60" s="684">
        <f>IF(Select2=1,Wood!$K62,"")</f>
        <v>0</v>
      </c>
      <c r="H60" s="692">
        <f>IF(Select2=1,Textiles!$K62,"")</f>
        <v>1.0800774634745658E-2</v>
      </c>
      <c r="I60" s="693">
        <f>Sludge!K62</f>
        <v>0</v>
      </c>
      <c r="J60" s="693" t="str">
        <f>IF(Select2=2,MSW!$K62,"")</f>
        <v/>
      </c>
      <c r="K60" s="693">
        <f>Industry!$K62</f>
        <v>0</v>
      </c>
      <c r="L60" s="694">
        <f t="shared" si="3"/>
        <v>8.327837350370039E-2</v>
      </c>
      <c r="M60" s="695">
        <f>Recovery_OX!C55</f>
        <v>0</v>
      </c>
      <c r="N60" s="651"/>
      <c r="O60" s="696">
        <f>(L60-M60)*(1-Recovery_OX!F55)</f>
        <v>8.327837350370039E-2</v>
      </c>
      <c r="P60" s="643"/>
      <c r="Q60" s="653"/>
      <c r="S60" s="690">
        <f t="shared" si="2"/>
        <v>2043</v>
      </c>
      <c r="T60" s="691">
        <f>IF(Select2=1,Food!$W62,"")</f>
        <v>2.8335410230212682E-3</v>
      </c>
      <c r="U60" s="692">
        <f>IF(Select2=1,Paper!$W62,"")</f>
        <v>9.4253335219495318E-2</v>
      </c>
      <c r="V60" s="684">
        <f>IF(Select2=1,Nappies!$W62,"")</f>
        <v>0</v>
      </c>
      <c r="W60" s="692">
        <f>IF(Select2=1,Garden!$W62,"")</f>
        <v>0</v>
      </c>
      <c r="X60" s="684">
        <f>IF(Select2=1,Wood!$W62,"")</f>
        <v>8.4065022231946951E-2</v>
      </c>
      <c r="Y60" s="692">
        <f>IF(Select2=1,Textiles!$W62,"")</f>
        <v>1.1836465353145923E-2</v>
      </c>
      <c r="Z60" s="686">
        <f>Sludge!W62</f>
        <v>0</v>
      </c>
      <c r="AA60" s="686" t="str">
        <f>IF(Select2=2,MSW!$W62,"")</f>
        <v/>
      </c>
      <c r="AB60" s="693">
        <f>Industry!$W62</f>
        <v>0</v>
      </c>
      <c r="AC60" s="694">
        <f t="shared" si="4"/>
        <v>0.19298836382760948</v>
      </c>
      <c r="AD60" s="695">
        <f>Recovery_OX!R55</f>
        <v>0</v>
      </c>
      <c r="AE60" s="651"/>
      <c r="AF60" s="697">
        <f>(AC60-AD60)*(1-Recovery_OX!U55)</f>
        <v>0.19298836382760948</v>
      </c>
    </row>
    <row r="61" spans="2:32">
      <c r="B61" s="690">
        <f t="shared" si="1"/>
        <v>2044</v>
      </c>
      <c r="C61" s="691">
        <f>IF(Select2=1,Food!$K63,"")</f>
        <v>2.8389390002985914E-3</v>
      </c>
      <c r="D61" s="692">
        <f>IF(Select2=1,Paper!$K63,"")</f>
        <v>4.2534513995863672E-2</v>
      </c>
      <c r="E61" s="684">
        <f>IF(Select2=1,Nappies!$K63,"")</f>
        <v>1.9086891681726299E-2</v>
      </c>
      <c r="F61" s="692">
        <f>IF(Select2=1,Garden!$K63,"")</f>
        <v>0</v>
      </c>
      <c r="G61" s="684">
        <f>IF(Select2=1,Wood!$K63,"")</f>
        <v>0</v>
      </c>
      <c r="H61" s="692">
        <f>IF(Select2=1,Textiles!$K63,"")</f>
        <v>1.0070575519633777E-2</v>
      </c>
      <c r="I61" s="693">
        <f>Sludge!K63</f>
        <v>0</v>
      </c>
      <c r="J61" s="693" t="str">
        <f>IF(Select2=2,MSW!$K63,"")</f>
        <v/>
      </c>
      <c r="K61" s="693">
        <f>Industry!$K63</f>
        <v>0</v>
      </c>
      <c r="L61" s="694">
        <f t="shared" si="3"/>
        <v>7.4530920197522346E-2</v>
      </c>
      <c r="M61" s="695">
        <f>Recovery_OX!C56</f>
        <v>0</v>
      </c>
      <c r="N61" s="651"/>
      <c r="O61" s="696">
        <f>(L61-M61)*(1-Recovery_OX!F56)</f>
        <v>7.4530920197522346E-2</v>
      </c>
      <c r="P61" s="643"/>
      <c r="Q61" s="653"/>
      <c r="S61" s="690">
        <f t="shared" si="2"/>
        <v>2044</v>
      </c>
      <c r="T61" s="691">
        <f>IF(Select2=1,Food!$W63,"")</f>
        <v>1.8993793489954895E-3</v>
      </c>
      <c r="U61" s="692">
        <f>IF(Select2=1,Paper!$W63,"")</f>
        <v>8.78812272641811E-2</v>
      </c>
      <c r="V61" s="684">
        <f>IF(Select2=1,Nappies!$W63,"")</f>
        <v>0</v>
      </c>
      <c r="W61" s="692">
        <f>IF(Select2=1,Garden!$W63,"")</f>
        <v>0</v>
      </c>
      <c r="X61" s="684">
        <f>IF(Select2=1,Wood!$W63,"")</f>
        <v>8.1173640784980711E-2</v>
      </c>
      <c r="Y61" s="692">
        <f>IF(Select2=1,Textiles!$W63,"")</f>
        <v>1.1036247144804136E-2</v>
      </c>
      <c r="Z61" s="686">
        <f>Sludge!W63</f>
        <v>0</v>
      </c>
      <c r="AA61" s="686" t="str">
        <f>IF(Select2=2,MSW!$W63,"")</f>
        <v/>
      </c>
      <c r="AB61" s="693">
        <f>Industry!$W63</f>
        <v>0</v>
      </c>
      <c r="AC61" s="694">
        <f t="shared" si="4"/>
        <v>0.18199049454296143</v>
      </c>
      <c r="AD61" s="695">
        <f>Recovery_OX!R56</f>
        <v>0</v>
      </c>
      <c r="AE61" s="651"/>
      <c r="AF61" s="697">
        <f>(AC61-AD61)*(1-Recovery_OX!U56)</f>
        <v>0.18199049454296143</v>
      </c>
    </row>
    <row r="62" spans="2:32">
      <c r="B62" s="690">
        <f t="shared" si="1"/>
        <v>2045</v>
      </c>
      <c r="C62" s="691">
        <f>IF(Select2=1,Food!$K64,"")</f>
        <v>1.9029977213725238E-3</v>
      </c>
      <c r="D62" s="692">
        <f>IF(Select2=1,Paper!$K64,"")</f>
        <v>3.9658917982446355E-2</v>
      </c>
      <c r="E62" s="684">
        <f>IF(Select2=1,Nappies!$K64,"")</f>
        <v>1.6102938970058659E-2</v>
      </c>
      <c r="F62" s="692">
        <f>IF(Select2=1,Garden!$K64,"")</f>
        <v>0</v>
      </c>
      <c r="G62" s="684">
        <f>IF(Select2=1,Wood!$K64,"")</f>
        <v>0</v>
      </c>
      <c r="H62" s="692">
        <f>IF(Select2=1,Textiles!$K64,"")</f>
        <v>9.3897423774026677E-3</v>
      </c>
      <c r="I62" s="693">
        <f>Sludge!K64</f>
        <v>0</v>
      </c>
      <c r="J62" s="693" t="str">
        <f>IF(Select2=2,MSW!$K64,"")</f>
        <v/>
      </c>
      <c r="K62" s="693">
        <f>Industry!$K64</f>
        <v>0</v>
      </c>
      <c r="L62" s="694">
        <f t="shared" si="3"/>
        <v>6.705459705128021E-2</v>
      </c>
      <c r="M62" s="695">
        <f>Recovery_OX!C57</f>
        <v>0</v>
      </c>
      <c r="N62" s="651"/>
      <c r="O62" s="696">
        <f>(L62-M62)*(1-Recovery_OX!F57)</f>
        <v>6.705459705128021E-2</v>
      </c>
      <c r="P62" s="643"/>
      <c r="Q62" s="653"/>
      <c r="S62" s="690">
        <f t="shared" si="2"/>
        <v>2045</v>
      </c>
      <c r="T62" s="691">
        <f>IF(Select2=1,Food!$W64,"")</f>
        <v>1.2731920526577992E-3</v>
      </c>
      <c r="U62" s="692">
        <f>IF(Select2=1,Paper!$W64,"")</f>
        <v>8.1939913186872576E-2</v>
      </c>
      <c r="V62" s="684">
        <f>IF(Select2=1,Nappies!$W64,"")</f>
        <v>0</v>
      </c>
      <c r="W62" s="692">
        <f>IF(Select2=1,Garden!$W64,"")</f>
        <v>0</v>
      </c>
      <c r="X62" s="684">
        <f>IF(Select2=1,Wood!$W64,"")</f>
        <v>7.8381707199323469E-2</v>
      </c>
      <c r="Y62" s="692">
        <f>IF(Select2=1,Textiles!$W64,"")</f>
        <v>1.0290128632770046E-2</v>
      </c>
      <c r="Z62" s="686">
        <f>Sludge!W64</f>
        <v>0</v>
      </c>
      <c r="AA62" s="686" t="str">
        <f>IF(Select2=2,MSW!$W64,"")</f>
        <v/>
      </c>
      <c r="AB62" s="693">
        <f>Industry!$W64</f>
        <v>0</v>
      </c>
      <c r="AC62" s="694">
        <f t="shared" si="4"/>
        <v>0.17188494107162389</v>
      </c>
      <c r="AD62" s="695">
        <f>Recovery_OX!R57</f>
        <v>0</v>
      </c>
      <c r="AE62" s="651"/>
      <c r="AF62" s="697">
        <f>(AC62-AD62)*(1-Recovery_OX!U57)</f>
        <v>0.17188494107162389</v>
      </c>
    </row>
    <row r="63" spans="2:32">
      <c r="B63" s="690">
        <f t="shared" si="1"/>
        <v>2046</v>
      </c>
      <c r="C63" s="691">
        <f>IF(Select2=1,Food!$K65,"")</f>
        <v>1.2756175201961469E-3</v>
      </c>
      <c r="D63" s="692">
        <f>IF(Select2=1,Paper!$K65,"")</f>
        <v>3.6977730030989864E-2</v>
      </c>
      <c r="E63" s="684">
        <f>IF(Select2=1,Nappies!$K65,"")</f>
        <v>1.3585483052837301E-2</v>
      </c>
      <c r="F63" s="692">
        <f>IF(Select2=1,Garden!$K65,"")</f>
        <v>0</v>
      </c>
      <c r="G63" s="684">
        <f>IF(Select2=1,Wood!$K65,"")</f>
        <v>0</v>
      </c>
      <c r="H63" s="692">
        <f>IF(Select2=1,Textiles!$K65,"")</f>
        <v>8.7549377631992338E-3</v>
      </c>
      <c r="I63" s="693">
        <f>Sludge!K65</f>
        <v>0</v>
      </c>
      <c r="J63" s="693" t="str">
        <f>IF(Select2=2,MSW!$K65,"")</f>
        <v/>
      </c>
      <c r="K63" s="693">
        <f>Industry!$K65</f>
        <v>0</v>
      </c>
      <c r="L63" s="694">
        <f t="shared" si="3"/>
        <v>6.059376836722255E-2</v>
      </c>
      <c r="M63" s="695">
        <f>Recovery_OX!C58</f>
        <v>0</v>
      </c>
      <c r="N63" s="651"/>
      <c r="O63" s="696">
        <f>(L63-M63)*(1-Recovery_OX!F58)</f>
        <v>6.059376836722255E-2</v>
      </c>
      <c r="P63" s="643"/>
      <c r="Q63" s="653"/>
      <c r="S63" s="690">
        <f t="shared" si="2"/>
        <v>2046</v>
      </c>
      <c r="T63" s="691">
        <f>IF(Select2=1,Food!$W65,"")</f>
        <v>8.534461553497861E-4</v>
      </c>
      <c r="U63" s="692">
        <f>IF(Select2=1,Paper!$W65,"")</f>
        <v>7.6400268659069903E-2</v>
      </c>
      <c r="V63" s="684">
        <f>IF(Select2=1,Nappies!$W65,"")</f>
        <v>0</v>
      </c>
      <c r="W63" s="692">
        <f>IF(Select2=1,Garden!$W65,"")</f>
        <v>0</v>
      </c>
      <c r="X63" s="684">
        <f>IF(Select2=1,Wood!$W65,"")</f>
        <v>7.5685801007181447E-2</v>
      </c>
      <c r="Y63" s="692">
        <f>IF(Select2=1,Textiles!$W65,"")</f>
        <v>9.5944523432320364E-3</v>
      </c>
      <c r="Z63" s="686">
        <f>Sludge!W65</f>
        <v>0</v>
      </c>
      <c r="AA63" s="686" t="str">
        <f>IF(Select2=2,MSW!$W65,"")</f>
        <v/>
      </c>
      <c r="AB63" s="693">
        <f>Industry!$W65</f>
        <v>0</v>
      </c>
      <c r="AC63" s="694">
        <f t="shared" si="4"/>
        <v>0.16253396816483318</v>
      </c>
      <c r="AD63" s="695">
        <f>Recovery_OX!R58</f>
        <v>0</v>
      </c>
      <c r="AE63" s="651"/>
      <c r="AF63" s="697">
        <f>(AC63-AD63)*(1-Recovery_OX!U58)</f>
        <v>0.16253396816483318</v>
      </c>
    </row>
    <row r="64" spans="2:32">
      <c r="B64" s="690">
        <f t="shared" si="1"/>
        <v>2047</v>
      </c>
      <c r="C64" s="691">
        <f>IF(Select2=1,Food!$K66,"")</f>
        <v>8.550719948617493E-4</v>
      </c>
      <c r="D64" s="692">
        <f>IF(Select2=1,Paper!$K66,"")</f>
        <v>3.4477806955045535E-2</v>
      </c>
      <c r="E64" s="684">
        <f>IF(Select2=1,Nappies!$K66,"")</f>
        <v>1.1461594068145261E-2</v>
      </c>
      <c r="F64" s="692">
        <f>IF(Select2=1,Garden!$K66,"")</f>
        <v>0</v>
      </c>
      <c r="G64" s="684">
        <f>IF(Select2=1,Wood!$K66,"")</f>
        <v>0</v>
      </c>
      <c r="H64" s="692">
        <f>IF(Select2=1,Textiles!$K66,"")</f>
        <v>8.1630498640681733E-3</v>
      </c>
      <c r="I64" s="693">
        <f>Sludge!K66</f>
        <v>0</v>
      </c>
      <c r="J64" s="693" t="str">
        <f>IF(Select2=2,MSW!$K66,"")</f>
        <v/>
      </c>
      <c r="K64" s="693">
        <f>Industry!$K66</f>
        <v>0</v>
      </c>
      <c r="L64" s="694">
        <f t="shared" si="3"/>
        <v>5.4957522882120718E-2</v>
      </c>
      <c r="M64" s="695">
        <f>Recovery_OX!C59</f>
        <v>0</v>
      </c>
      <c r="N64" s="651"/>
      <c r="O64" s="696">
        <f>(L64-M64)*(1-Recovery_OX!F59)</f>
        <v>5.4957522882120718E-2</v>
      </c>
      <c r="P64" s="643"/>
      <c r="Q64" s="653"/>
      <c r="S64" s="690">
        <f t="shared" si="2"/>
        <v>2047</v>
      </c>
      <c r="T64" s="691">
        <f>IF(Select2=1,Food!$W66,"")</f>
        <v>5.7208206614300797E-4</v>
      </c>
      <c r="U64" s="692">
        <f>IF(Select2=1,Paper!$W66,"")</f>
        <v>7.1235138336870896E-2</v>
      </c>
      <c r="V64" s="684">
        <f>IF(Select2=1,Nappies!$W66,"")</f>
        <v>0</v>
      </c>
      <c r="W64" s="692">
        <f>IF(Select2=1,Garden!$W66,"")</f>
        <v>0</v>
      </c>
      <c r="X64" s="684">
        <f>IF(Select2=1,Wood!$W66,"")</f>
        <v>7.3082619386326778E-2</v>
      </c>
      <c r="Y64" s="692">
        <f>IF(Select2=1,Textiles!$W66,"")</f>
        <v>8.9458080702116936E-3</v>
      </c>
      <c r="Z64" s="686">
        <f>Sludge!W66</f>
        <v>0</v>
      </c>
      <c r="AA64" s="686" t="str">
        <f>IF(Select2=2,MSW!$W66,"")</f>
        <v/>
      </c>
      <c r="AB64" s="693">
        <f>Industry!$W66</f>
        <v>0</v>
      </c>
      <c r="AC64" s="694">
        <f t="shared" si="4"/>
        <v>0.15383564785955237</v>
      </c>
      <c r="AD64" s="695">
        <f>Recovery_OX!R59</f>
        <v>0</v>
      </c>
      <c r="AE64" s="651"/>
      <c r="AF64" s="697">
        <f>(AC64-AD64)*(1-Recovery_OX!U59)</f>
        <v>0.15383564785955237</v>
      </c>
    </row>
    <row r="65" spans="2:32">
      <c r="B65" s="690">
        <f t="shared" si="1"/>
        <v>2048</v>
      </c>
      <c r="C65" s="691">
        <f>IF(Select2=1,Food!$K67,"")</f>
        <v>5.7317189895951374E-4</v>
      </c>
      <c r="D65" s="692">
        <f>IF(Select2=1,Paper!$K67,"")</f>
        <v>3.2146894128794776E-2</v>
      </c>
      <c r="E65" s="684">
        <f>IF(Select2=1,Nappies!$K67,"")</f>
        <v>9.6697436574039713E-3</v>
      </c>
      <c r="F65" s="692">
        <f>IF(Select2=1,Garden!$K67,"")</f>
        <v>0</v>
      </c>
      <c r="G65" s="684">
        <f>IF(Select2=1,Wood!$K67,"")</f>
        <v>0</v>
      </c>
      <c r="H65" s="692">
        <f>IF(Select2=1,Textiles!$K67,"")</f>
        <v>7.611177244841256E-3</v>
      </c>
      <c r="I65" s="693">
        <f>Sludge!K67</f>
        <v>0</v>
      </c>
      <c r="J65" s="693" t="str">
        <f>IF(Select2=2,MSW!$K67,"")</f>
        <v/>
      </c>
      <c r="K65" s="693">
        <f>Industry!$K67</f>
        <v>0</v>
      </c>
      <c r="L65" s="694">
        <f t="shared" si="3"/>
        <v>5.0000986929999519E-2</v>
      </c>
      <c r="M65" s="695">
        <f>Recovery_OX!C60</f>
        <v>0</v>
      </c>
      <c r="N65" s="651"/>
      <c r="O65" s="696">
        <f>(L65-M65)*(1-Recovery_OX!F60)</f>
        <v>5.0000986929999519E-2</v>
      </c>
      <c r="P65" s="643"/>
      <c r="Q65" s="653"/>
      <c r="S65" s="690">
        <f t="shared" si="2"/>
        <v>2048</v>
      </c>
      <c r="T65" s="691">
        <f>IF(Select2=1,Food!$W67,"")</f>
        <v>3.8347807691314477E-4</v>
      </c>
      <c r="U65" s="692">
        <f>IF(Select2=1,Paper!$W67,"")</f>
        <v>6.6419202745443717E-2</v>
      </c>
      <c r="V65" s="684">
        <f>IF(Select2=1,Nappies!$W67,"")</f>
        <v>0</v>
      </c>
      <c r="W65" s="692">
        <f>IF(Select2=1,Garden!$W67,"")</f>
        <v>0</v>
      </c>
      <c r="X65" s="684">
        <f>IF(Select2=1,Wood!$W67,"")</f>
        <v>7.0568973113727368E-2</v>
      </c>
      <c r="Y65" s="692">
        <f>IF(Select2=1,Textiles!$W67,"")</f>
        <v>8.3410161587301416E-3</v>
      </c>
      <c r="Z65" s="686">
        <f>Sludge!W67</f>
        <v>0</v>
      </c>
      <c r="AA65" s="686" t="str">
        <f>IF(Select2=2,MSW!$W67,"")</f>
        <v/>
      </c>
      <c r="AB65" s="693">
        <f>Industry!$W67</f>
        <v>0</v>
      </c>
      <c r="AC65" s="694">
        <f t="shared" si="4"/>
        <v>0.14571267009481439</v>
      </c>
      <c r="AD65" s="695">
        <f>Recovery_OX!R60</f>
        <v>0</v>
      </c>
      <c r="AE65" s="651"/>
      <c r="AF65" s="697">
        <f>(AC65-AD65)*(1-Recovery_OX!U60)</f>
        <v>0.14571267009481439</v>
      </c>
    </row>
    <row r="66" spans="2:32">
      <c r="B66" s="690">
        <f t="shared" si="1"/>
        <v>2049</v>
      </c>
      <c r="C66" s="691">
        <f>IF(Select2=1,Food!$K68,"")</f>
        <v>3.8420861369687612E-4</v>
      </c>
      <c r="D66" s="692">
        <f>IF(Select2=1,Paper!$K68,"")</f>
        <v>2.9973565414859064E-2</v>
      </c>
      <c r="E66" s="684">
        <f>IF(Select2=1,Nappies!$K68,"")</f>
        <v>8.1580225092577653E-3</v>
      </c>
      <c r="F66" s="692">
        <f>IF(Select2=1,Garden!$K68,"")</f>
        <v>0</v>
      </c>
      <c r="G66" s="684">
        <f>IF(Select2=1,Wood!$K68,"")</f>
        <v>0</v>
      </c>
      <c r="H66" s="692">
        <f>IF(Select2=1,Textiles!$K68,"")</f>
        <v>7.0966146252987687E-3</v>
      </c>
      <c r="I66" s="693">
        <f>Sludge!K68</f>
        <v>0</v>
      </c>
      <c r="J66" s="693" t="str">
        <f>IF(Select2=2,MSW!$K68,"")</f>
        <v/>
      </c>
      <c r="K66" s="693">
        <f>Industry!$K68</f>
        <v>0</v>
      </c>
      <c r="L66" s="694">
        <f t="shared" si="3"/>
        <v>4.5612411163112473E-2</v>
      </c>
      <c r="M66" s="695">
        <f>Recovery_OX!C61</f>
        <v>0</v>
      </c>
      <c r="N66" s="651"/>
      <c r="O66" s="696">
        <f>(L66-M66)*(1-Recovery_OX!F61)</f>
        <v>4.5612411163112473E-2</v>
      </c>
      <c r="P66" s="643"/>
      <c r="Q66" s="653"/>
      <c r="S66" s="690">
        <f t="shared" si="2"/>
        <v>2049</v>
      </c>
      <c r="T66" s="691">
        <f>IF(Select2=1,Food!$W68,"")</f>
        <v>2.5705304217007769E-4</v>
      </c>
      <c r="U66" s="692">
        <f>IF(Select2=1,Paper!$W68,"")</f>
        <v>6.1928854162931909E-2</v>
      </c>
      <c r="V66" s="684">
        <f>IF(Select2=1,Nappies!$W68,"")</f>
        <v>0</v>
      </c>
      <c r="W66" s="692">
        <f>IF(Select2=1,Garden!$W68,"")</f>
        <v>0</v>
      </c>
      <c r="X66" s="684">
        <f>IF(Select2=1,Wood!$W68,"")</f>
        <v>6.814178265834972E-2</v>
      </c>
      <c r="Y66" s="692">
        <f>IF(Select2=1,Textiles!$W68,"")</f>
        <v>7.7771119181356367E-3</v>
      </c>
      <c r="Z66" s="686">
        <f>Sludge!W68</f>
        <v>0</v>
      </c>
      <c r="AA66" s="686" t="str">
        <f>IF(Select2=2,MSW!$W68,"")</f>
        <v/>
      </c>
      <c r="AB66" s="693">
        <f>Industry!$W68</f>
        <v>0</v>
      </c>
      <c r="AC66" s="694">
        <f t="shared" si="4"/>
        <v>0.13810480178158735</v>
      </c>
      <c r="AD66" s="695">
        <f>Recovery_OX!R61</f>
        <v>0</v>
      </c>
      <c r="AE66" s="651"/>
      <c r="AF66" s="697">
        <f>(AC66-AD66)*(1-Recovery_OX!U61)</f>
        <v>0.13810480178158735</v>
      </c>
    </row>
    <row r="67" spans="2:32">
      <c r="B67" s="690">
        <f t="shared" si="1"/>
        <v>2050</v>
      </c>
      <c r="C67" s="691">
        <f>IF(Select2=1,Food!$K69,"")</f>
        <v>2.5754273562057914E-4</v>
      </c>
      <c r="D67" s="692">
        <f>IF(Select2=1,Paper!$K69,"")</f>
        <v>2.7947167153361267E-2</v>
      </c>
      <c r="E67" s="684">
        <f>IF(Select2=1,Nappies!$K69,"")</f>
        <v>6.8826365640621227E-3</v>
      </c>
      <c r="F67" s="692">
        <f>IF(Select2=1,Garden!$K69,"")</f>
        <v>0</v>
      </c>
      <c r="G67" s="684">
        <f>IF(Select2=1,Wood!$K69,"")</f>
        <v>0</v>
      </c>
      <c r="H67" s="692">
        <f>IF(Select2=1,Textiles!$K69,"")</f>
        <v>6.6168396188827378E-3</v>
      </c>
      <c r="I67" s="693">
        <f>Sludge!K69</f>
        <v>0</v>
      </c>
      <c r="J67" s="693" t="str">
        <f>IF(Select2=2,MSW!$K69,"")</f>
        <v/>
      </c>
      <c r="K67" s="693">
        <f>Industry!$K69</f>
        <v>0</v>
      </c>
      <c r="L67" s="694">
        <f t="shared" si="3"/>
        <v>4.1704186071926705E-2</v>
      </c>
      <c r="M67" s="695">
        <f>Recovery_OX!C62</f>
        <v>0</v>
      </c>
      <c r="N67" s="651"/>
      <c r="O67" s="696">
        <f>(L67-M67)*(1-Recovery_OX!F62)</f>
        <v>4.1704186071926705E-2</v>
      </c>
      <c r="P67" s="643"/>
      <c r="Q67" s="653"/>
      <c r="S67" s="690">
        <f t="shared" si="2"/>
        <v>2050</v>
      </c>
      <c r="T67" s="691">
        <f>IF(Select2=1,Food!$W69,"")</f>
        <v>1.7230780706104759E-4</v>
      </c>
      <c r="U67" s="692">
        <f>IF(Select2=1,Paper!$W69,"")</f>
        <v>5.774208089537447E-2</v>
      </c>
      <c r="V67" s="684">
        <f>IF(Select2=1,Nappies!$W69,"")</f>
        <v>0</v>
      </c>
      <c r="W67" s="692">
        <f>IF(Select2=1,Garden!$W69,"")</f>
        <v>0</v>
      </c>
      <c r="X67" s="684">
        <f>IF(Select2=1,Wood!$W69,"")</f>
        <v>6.5798074408348409E-2</v>
      </c>
      <c r="Y67" s="692">
        <f>IF(Select2=1,Textiles!$W69,"")</f>
        <v>7.2513310891865624E-3</v>
      </c>
      <c r="Z67" s="686">
        <f>Sludge!W69</f>
        <v>0</v>
      </c>
      <c r="AA67" s="686" t="str">
        <f>IF(Select2=2,MSW!$W69,"")</f>
        <v/>
      </c>
      <c r="AB67" s="693">
        <f>Industry!$W69</f>
        <v>0</v>
      </c>
      <c r="AC67" s="694">
        <f t="shared" si="4"/>
        <v>0.13096379419997051</v>
      </c>
      <c r="AD67" s="695">
        <f>Recovery_OX!R62</f>
        <v>0</v>
      </c>
      <c r="AE67" s="651"/>
      <c r="AF67" s="697">
        <f>(AC67-AD67)*(1-Recovery_OX!U62)</f>
        <v>0.13096379419997051</v>
      </c>
    </row>
    <row r="68" spans="2:32">
      <c r="B68" s="690">
        <f t="shared" si="1"/>
        <v>2051</v>
      </c>
      <c r="C68" s="691">
        <f>IF(Select2=1,Food!$K70,"")</f>
        <v>1.7263605839733112E-4</v>
      </c>
      <c r="D68" s="692">
        <f>IF(Select2=1,Paper!$K70,"")</f>
        <v>2.6057765937672561E-2</v>
      </c>
      <c r="E68" s="684">
        <f>IF(Select2=1,Nappies!$K70,"")</f>
        <v>5.8066383145190361E-3</v>
      </c>
      <c r="F68" s="692">
        <f>IF(Select2=1,Garden!$K70,"")</f>
        <v>0</v>
      </c>
      <c r="G68" s="684">
        <f>IF(Select2=1,Wood!$K70,"")</f>
        <v>0</v>
      </c>
      <c r="H68" s="692">
        <f>IF(Select2=1,Textiles!$K70,"")</f>
        <v>6.1695003679550948E-3</v>
      </c>
      <c r="I68" s="693">
        <f>Sludge!K70</f>
        <v>0</v>
      </c>
      <c r="J68" s="693" t="str">
        <f>IF(Select2=2,MSW!$K70,"")</f>
        <v/>
      </c>
      <c r="K68" s="693">
        <f>Industry!$K70</f>
        <v>0</v>
      </c>
      <c r="L68" s="694">
        <f t="shared" si="3"/>
        <v>3.8206540678544024E-2</v>
      </c>
      <c r="M68" s="695">
        <f>Recovery_OX!C63</f>
        <v>0</v>
      </c>
      <c r="N68" s="651"/>
      <c r="O68" s="696">
        <f>(L68-M68)*(1-Recovery_OX!F63)</f>
        <v>3.8206540678544024E-2</v>
      </c>
      <c r="P68" s="643"/>
      <c r="Q68" s="653"/>
      <c r="S68" s="690">
        <f t="shared" si="2"/>
        <v>2051</v>
      </c>
      <c r="T68" s="691">
        <f>IF(Select2=1,Food!$W70,"")</f>
        <v>1.1550137716146148E-4</v>
      </c>
      <c r="U68" s="692">
        <f>IF(Select2=1,Paper!$W70,"")</f>
        <v>5.3838359375356477E-2</v>
      </c>
      <c r="V68" s="684">
        <f>IF(Select2=1,Nappies!$W70,"")</f>
        <v>0</v>
      </c>
      <c r="W68" s="692">
        <f>IF(Select2=1,Garden!$W70,"")</f>
        <v>0</v>
      </c>
      <c r="X68" s="684">
        <f>IF(Select2=1,Wood!$W70,"")</f>
        <v>6.3534977028019593E-2</v>
      </c>
      <c r="Y68" s="692">
        <f>IF(Select2=1,Textiles!$W70,"")</f>
        <v>6.7610962936494193E-3</v>
      </c>
      <c r="Z68" s="686">
        <f>Sludge!W70</f>
        <v>0</v>
      </c>
      <c r="AA68" s="686" t="str">
        <f>IF(Select2=2,MSW!$W70,"")</f>
        <v/>
      </c>
      <c r="AB68" s="693">
        <f>Industry!$W70</f>
        <v>0</v>
      </c>
      <c r="AC68" s="694">
        <f t="shared" si="4"/>
        <v>0.12424993407418695</v>
      </c>
      <c r="AD68" s="695">
        <f>Recovery_OX!R63</f>
        <v>0</v>
      </c>
      <c r="AE68" s="651"/>
      <c r="AF68" s="697">
        <f>(AC68-AD68)*(1-Recovery_OX!U63)</f>
        <v>0.12424993407418695</v>
      </c>
    </row>
    <row r="69" spans="2:32">
      <c r="B69" s="690">
        <f t="shared" si="1"/>
        <v>2052</v>
      </c>
      <c r="C69" s="691">
        <f>IF(Select2=1,Food!$K71,"")</f>
        <v>1.1572141061231029E-4</v>
      </c>
      <c r="D69" s="692">
        <f>IF(Select2=1,Paper!$K71,"")</f>
        <v>2.429609992084162E-2</v>
      </c>
      <c r="E69" s="684">
        <f>IF(Select2=1,Nappies!$K71,"")</f>
        <v>4.8988564486602375E-3</v>
      </c>
      <c r="F69" s="692">
        <f>IF(Select2=1,Garden!$K71,"")</f>
        <v>0</v>
      </c>
      <c r="G69" s="684">
        <f>IF(Select2=1,Wood!$K71,"")</f>
        <v>0</v>
      </c>
      <c r="H69" s="692">
        <f>IF(Select2=1,Textiles!$K71,"")</f>
        <v>5.7524040149888045E-3</v>
      </c>
      <c r="I69" s="693">
        <f>Sludge!K71</f>
        <v>0</v>
      </c>
      <c r="J69" s="693" t="str">
        <f>IF(Select2=2,MSW!$K71,"")</f>
        <v/>
      </c>
      <c r="K69" s="693">
        <f>Industry!$K71</f>
        <v>0</v>
      </c>
      <c r="L69" s="694">
        <f t="shared" si="3"/>
        <v>3.5063081795102972E-2</v>
      </c>
      <c r="M69" s="695">
        <f>Recovery_OX!C64</f>
        <v>0</v>
      </c>
      <c r="N69" s="651"/>
      <c r="O69" s="696">
        <f>(L69-M69)*(1-Recovery_OX!F64)</f>
        <v>3.5063081795102972E-2</v>
      </c>
      <c r="P69" s="643"/>
      <c r="Q69" s="653"/>
      <c r="S69" s="690">
        <f t="shared" si="2"/>
        <v>2052</v>
      </c>
      <c r="T69" s="691">
        <f>IF(Select2=1,Food!$W71,"")</f>
        <v>7.7422888456050597E-5</v>
      </c>
      <c r="U69" s="692">
        <f>IF(Select2=1,Paper!$W71,"")</f>
        <v>5.0198553555457853E-2</v>
      </c>
      <c r="V69" s="684">
        <f>IF(Select2=1,Nappies!$W71,"")</f>
        <v>0</v>
      </c>
      <c r="W69" s="692">
        <f>IF(Select2=1,Garden!$W71,"")</f>
        <v>0</v>
      </c>
      <c r="X69" s="684">
        <f>IF(Select2=1,Wood!$W71,"")</f>
        <v>6.1349717940055781E-2</v>
      </c>
      <c r="Y69" s="692">
        <f>IF(Select2=1,Textiles!$W71,"")</f>
        <v>6.3040043999877306E-3</v>
      </c>
      <c r="Z69" s="686">
        <f>Sludge!W71</f>
        <v>0</v>
      </c>
      <c r="AA69" s="686" t="str">
        <f>IF(Select2=2,MSW!$W71,"")</f>
        <v/>
      </c>
      <c r="AB69" s="693">
        <f>Industry!$W71</f>
        <v>0</v>
      </c>
      <c r="AC69" s="694">
        <f t="shared" si="4"/>
        <v>0.11792969878395741</v>
      </c>
      <c r="AD69" s="695">
        <f>Recovery_OX!R64</f>
        <v>0</v>
      </c>
      <c r="AE69" s="651"/>
      <c r="AF69" s="697">
        <f>(AC69-AD69)*(1-Recovery_OX!U64)</f>
        <v>0.11792969878395741</v>
      </c>
    </row>
    <row r="70" spans="2:32">
      <c r="B70" s="690">
        <f t="shared" si="1"/>
        <v>2053</v>
      </c>
      <c r="C70" s="691">
        <f>IF(Select2=1,Food!$K72,"")</f>
        <v>7.7570381288952971E-5</v>
      </c>
      <c r="D70" s="692">
        <f>IF(Select2=1,Paper!$K72,"")</f>
        <v>2.2653533414010128E-2</v>
      </c>
      <c r="E70" s="684">
        <f>IF(Select2=1,Nappies!$K72,"")</f>
        <v>4.1329928272909504E-3</v>
      </c>
      <c r="F70" s="692">
        <f>IF(Select2=1,Garden!$K72,"")</f>
        <v>0</v>
      </c>
      <c r="G70" s="684">
        <f>IF(Select2=1,Wood!$K72,"")</f>
        <v>0</v>
      </c>
      <c r="H70" s="692">
        <f>IF(Select2=1,Textiles!$K72,"")</f>
        <v>5.3635059531777253E-3</v>
      </c>
      <c r="I70" s="693">
        <f>Sludge!K72</f>
        <v>0</v>
      </c>
      <c r="J70" s="693" t="str">
        <f>IF(Select2=2,MSW!$K72,"")</f>
        <v/>
      </c>
      <c r="K70" s="693">
        <f>Industry!$K72</f>
        <v>0</v>
      </c>
      <c r="L70" s="694">
        <f t="shared" si="3"/>
        <v>3.2227602575767761E-2</v>
      </c>
      <c r="M70" s="695">
        <f>Recovery_OX!C65</f>
        <v>0</v>
      </c>
      <c r="N70" s="651"/>
      <c r="O70" s="696">
        <f>(L70-M70)*(1-Recovery_OX!F65)</f>
        <v>3.2227602575767761E-2</v>
      </c>
      <c r="P70" s="643"/>
      <c r="Q70" s="653"/>
      <c r="S70" s="690">
        <f t="shared" si="2"/>
        <v>2053</v>
      </c>
      <c r="T70" s="691">
        <f>IF(Select2=1,Food!$W72,"")</f>
        <v>5.1898114154072009E-5</v>
      </c>
      <c r="U70" s="692">
        <f>IF(Select2=1,Paper!$W72,"")</f>
        <v>4.6804821103326663E-2</v>
      </c>
      <c r="V70" s="684">
        <f>IF(Select2=1,Nappies!$W72,"")</f>
        <v>0</v>
      </c>
      <c r="W70" s="692">
        <f>IF(Select2=1,Garden!$W72,"")</f>
        <v>0</v>
      </c>
      <c r="X70" s="684">
        <f>IF(Select2=1,Wood!$W72,"")</f>
        <v>5.9239619928791856E-2</v>
      </c>
      <c r="Y70" s="692">
        <f>IF(Select2=1,Textiles!$W72,"")</f>
        <v>5.8778147432084656E-3</v>
      </c>
      <c r="Z70" s="686">
        <f>Sludge!W72</f>
        <v>0</v>
      </c>
      <c r="AA70" s="686" t="str">
        <f>IF(Select2=2,MSW!$W72,"")</f>
        <v/>
      </c>
      <c r="AB70" s="693">
        <f>Industry!$W72</f>
        <v>0</v>
      </c>
      <c r="AC70" s="694">
        <f t="shared" si="4"/>
        <v>0.11197415388948105</v>
      </c>
      <c r="AD70" s="695">
        <f>Recovery_OX!R65</f>
        <v>0</v>
      </c>
      <c r="AE70" s="651"/>
      <c r="AF70" s="697">
        <f>(AC70-AD70)*(1-Recovery_OX!U65)</f>
        <v>0.11197415388948105</v>
      </c>
    </row>
    <row r="71" spans="2:32">
      <c r="B71" s="690">
        <f t="shared" si="1"/>
        <v>2054</v>
      </c>
      <c r="C71" s="691">
        <f>IF(Select2=1,Food!$K73,"")</f>
        <v>5.1996981556613049E-5</v>
      </c>
      <c r="D71" s="692">
        <f>IF(Select2=1,Paper!$K73,"")</f>
        <v>2.1122014554255941E-2</v>
      </c>
      <c r="E71" s="684">
        <f>IF(Select2=1,Nappies!$K73,"")</f>
        <v>3.4868606356305894E-3</v>
      </c>
      <c r="F71" s="692">
        <f>IF(Select2=1,Garden!$K73,"")</f>
        <v>0</v>
      </c>
      <c r="G71" s="684">
        <f>IF(Select2=1,Wood!$K73,"")</f>
        <v>0</v>
      </c>
      <c r="H71" s="692">
        <f>IF(Select2=1,Textiles!$K73,"")</f>
        <v>5.0008998037716738E-3</v>
      </c>
      <c r="I71" s="693">
        <f>Sludge!K73</f>
        <v>0</v>
      </c>
      <c r="J71" s="693" t="str">
        <f>IF(Select2=2,MSW!$K73,"")</f>
        <v/>
      </c>
      <c r="K71" s="693">
        <f>Industry!$K73</f>
        <v>0</v>
      </c>
      <c r="L71" s="694">
        <f t="shared" si="3"/>
        <v>2.9661771975214819E-2</v>
      </c>
      <c r="M71" s="695">
        <f>Recovery_OX!C66</f>
        <v>0</v>
      </c>
      <c r="N71" s="651"/>
      <c r="O71" s="696">
        <f>(L71-M71)*(1-Recovery_OX!F66)</f>
        <v>2.9661771975214819E-2</v>
      </c>
      <c r="P71" s="643"/>
      <c r="Q71" s="653"/>
      <c r="S71" s="690">
        <f t="shared" si="2"/>
        <v>2054</v>
      </c>
      <c r="T71" s="691">
        <f>IF(Select2=1,Food!$W73,"")</f>
        <v>3.4788346268920411E-5</v>
      </c>
      <c r="U71" s="692">
        <f>IF(Select2=1,Paper!$W73,"")</f>
        <v>4.3640525938545296E-2</v>
      </c>
      <c r="V71" s="684">
        <f>IF(Select2=1,Nappies!$W73,"")</f>
        <v>0</v>
      </c>
      <c r="W71" s="692">
        <f>IF(Select2=1,Garden!$W73,"")</f>
        <v>0</v>
      </c>
      <c r="X71" s="684">
        <f>IF(Select2=1,Wood!$W73,"")</f>
        <v>5.7202097860281083E-2</v>
      </c>
      <c r="Y71" s="692">
        <f>IF(Select2=1,Textiles!$W73,"")</f>
        <v>5.4804381411196418E-3</v>
      </c>
      <c r="Z71" s="686">
        <f>Sludge!W73</f>
        <v>0</v>
      </c>
      <c r="AA71" s="686" t="str">
        <f>IF(Select2=2,MSW!$W73,"")</f>
        <v/>
      </c>
      <c r="AB71" s="693">
        <f>Industry!$W73</f>
        <v>0</v>
      </c>
      <c r="AC71" s="694">
        <f t="shared" si="4"/>
        <v>0.10635785028621494</v>
      </c>
      <c r="AD71" s="695">
        <f>Recovery_OX!R66</f>
        <v>0</v>
      </c>
      <c r="AE71" s="651"/>
      <c r="AF71" s="697">
        <f>(AC71-AD71)*(1-Recovery_OX!U66)</f>
        <v>0.10635785028621494</v>
      </c>
    </row>
    <row r="72" spans="2:32">
      <c r="B72" s="690">
        <f t="shared" si="1"/>
        <v>2055</v>
      </c>
      <c r="C72" s="691">
        <f>IF(Select2=1,Food!$K74,"")</f>
        <v>3.4854619070743143E-5</v>
      </c>
      <c r="D72" s="692">
        <f>IF(Select2=1,Paper!$K74,"")</f>
        <v>1.9694035834351732E-2</v>
      </c>
      <c r="E72" s="684">
        <f>IF(Select2=1,Nappies!$K74,"")</f>
        <v>2.9417416386564314E-3</v>
      </c>
      <c r="F72" s="692">
        <f>IF(Select2=1,Garden!$K74,"")</f>
        <v>0</v>
      </c>
      <c r="G72" s="684">
        <f>IF(Select2=1,Wood!$K74,"")</f>
        <v>0</v>
      </c>
      <c r="H72" s="692">
        <f>IF(Select2=1,Textiles!$K74,"")</f>
        <v>4.6628080710055782E-3</v>
      </c>
      <c r="I72" s="693">
        <f>Sludge!K74</f>
        <v>0</v>
      </c>
      <c r="J72" s="693" t="str">
        <f>IF(Select2=2,MSW!$K74,"")</f>
        <v/>
      </c>
      <c r="K72" s="693">
        <f>Industry!$K74</f>
        <v>0</v>
      </c>
      <c r="L72" s="694">
        <f t="shared" si="3"/>
        <v>2.7333440163084484E-2</v>
      </c>
      <c r="M72" s="695">
        <f>Recovery_OX!C67</f>
        <v>0</v>
      </c>
      <c r="N72" s="651"/>
      <c r="O72" s="696">
        <f>(L72-M72)*(1-Recovery_OX!F67)</f>
        <v>2.7333440163084484E-2</v>
      </c>
      <c r="P72" s="643"/>
      <c r="Q72" s="653"/>
      <c r="S72" s="690">
        <f t="shared" si="2"/>
        <v>2055</v>
      </c>
      <c r="T72" s="691">
        <f>IF(Select2=1,Food!$W74,"")</f>
        <v>2.3319325872486495E-5</v>
      </c>
      <c r="U72" s="692">
        <f>IF(Select2=1,Paper!$W74,"")</f>
        <v>4.0690156682544866E-2</v>
      </c>
      <c r="V72" s="684">
        <f>IF(Select2=1,Nappies!$W74,"")</f>
        <v>0</v>
      </c>
      <c r="W72" s="692">
        <f>IF(Select2=1,Garden!$W74,"")</f>
        <v>0</v>
      </c>
      <c r="X72" s="684">
        <f>IF(Select2=1,Wood!$W74,"")</f>
        <v>5.5234655515182779E-2</v>
      </c>
      <c r="Y72" s="692">
        <f>IF(Select2=1,Textiles!$W74,"")</f>
        <v>5.1099266531567968E-3</v>
      </c>
      <c r="Z72" s="686">
        <f>Sludge!W74</f>
        <v>0</v>
      </c>
      <c r="AA72" s="686" t="str">
        <f>IF(Select2=2,MSW!$W74,"")</f>
        <v/>
      </c>
      <c r="AB72" s="693">
        <f>Industry!$W74</f>
        <v>0</v>
      </c>
      <c r="AC72" s="694">
        <f t="shared" si="4"/>
        <v>0.10105805817675692</v>
      </c>
      <c r="AD72" s="695">
        <f>Recovery_OX!R67</f>
        <v>0</v>
      </c>
      <c r="AE72" s="651"/>
      <c r="AF72" s="697">
        <f>(AC72-AD72)*(1-Recovery_OX!U67)</f>
        <v>0.10105805817675692</v>
      </c>
    </row>
    <row r="73" spans="2:32">
      <c r="B73" s="690">
        <f t="shared" si="1"/>
        <v>2056</v>
      </c>
      <c r="C73" s="691">
        <f>IF(Select2=1,Food!$K75,"")</f>
        <v>2.336374986005522E-5</v>
      </c>
      <c r="D73" s="692">
        <f>IF(Select2=1,Paper!$K75,"")</f>
        <v>1.8362597300955838E-2</v>
      </c>
      <c r="E73" s="684">
        <f>IF(Select2=1,Nappies!$K75,"")</f>
        <v>2.4818439200510233E-3</v>
      </c>
      <c r="F73" s="692">
        <f>IF(Select2=1,Garden!$K75,"")</f>
        <v>0</v>
      </c>
      <c r="G73" s="684">
        <f>IF(Select2=1,Wood!$K75,"")</f>
        <v>0</v>
      </c>
      <c r="H73" s="692">
        <f>IF(Select2=1,Textiles!$K75,"")</f>
        <v>4.3475734288131772E-3</v>
      </c>
      <c r="I73" s="693">
        <f>Sludge!K75</f>
        <v>0</v>
      </c>
      <c r="J73" s="693" t="str">
        <f>IF(Select2=2,MSW!$K75,"")</f>
        <v/>
      </c>
      <c r="K73" s="693">
        <f>Industry!$K75</f>
        <v>0</v>
      </c>
      <c r="L73" s="694">
        <f t="shared" si="3"/>
        <v>2.5215378399680091E-2</v>
      </c>
      <c r="M73" s="695">
        <f>Recovery_OX!C68</f>
        <v>0</v>
      </c>
      <c r="N73" s="651"/>
      <c r="O73" s="696">
        <f>(L73-M73)*(1-Recovery_OX!F68)</f>
        <v>2.5215378399680091E-2</v>
      </c>
      <c r="P73" s="643"/>
      <c r="Q73" s="653"/>
      <c r="S73" s="690">
        <f t="shared" si="2"/>
        <v>2056</v>
      </c>
      <c r="T73" s="691">
        <f>IF(Select2=1,Food!$W75,"")</f>
        <v>1.5631411592365222E-5</v>
      </c>
      <c r="U73" s="692">
        <f>IF(Select2=1,Paper!$W75,"")</f>
        <v>3.7939250621809556E-2</v>
      </c>
      <c r="V73" s="684">
        <f>IF(Select2=1,Nappies!$W75,"")</f>
        <v>0</v>
      </c>
      <c r="W73" s="692">
        <f>IF(Select2=1,Garden!$W75,"")</f>
        <v>0</v>
      </c>
      <c r="X73" s="684">
        <f>IF(Select2=1,Wood!$W75,"")</f>
        <v>5.3334882530581357E-2</v>
      </c>
      <c r="Y73" s="692">
        <f>IF(Select2=1,Textiles!$W75,"")</f>
        <v>4.7644640315760841E-3</v>
      </c>
      <c r="Z73" s="686">
        <f>Sludge!W75</f>
        <v>0</v>
      </c>
      <c r="AA73" s="686" t="str">
        <f>IF(Select2=2,MSW!$W75,"")</f>
        <v/>
      </c>
      <c r="AB73" s="693">
        <f>Industry!$W75</f>
        <v>0</v>
      </c>
      <c r="AC73" s="694">
        <f t="shared" si="4"/>
        <v>9.6054228595559357E-2</v>
      </c>
      <c r="AD73" s="695">
        <f>Recovery_OX!R68</f>
        <v>0</v>
      </c>
      <c r="AE73" s="651"/>
      <c r="AF73" s="697">
        <f>(AC73-AD73)*(1-Recovery_OX!U68)</f>
        <v>9.6054228595559357E-2</v>
      </c>
    </row>
    <row r="74" spans="2:32">
      <c r="B74" s="690">
        <f t="shared" si="1"/>
        <v>2057</v>
      </c>
      <c r="C74" s="691">
        <f>IF(Select2=1,Food!$K76,"")</f>
        <v>1.5661189881757376E-5</v>
      </c>
      <c r="D74" s="692">
        <f>IF(Select2=1,Paper!$K76,"")</f>
        <v>1.7121172240832871E-2</v>
      </c>
      <c r="E74" s="684">
        <f>IF(Select2=1,Nappies!$K76,"")</f>
        <v>2.0938443956306967E-3</v>
      </c>
      <c r="F74" s="692">
        <f>IF(Select2=1,Garden!$K76,"")</f>
        <v>0</v>
      </c>
      <c r="G74" s="684">
        <f>IF(Select2=1,Wood!$K76,"")</f>
        <v>0</v>
      </c>
      <c r="H74" s="692">
        <f>IF(Select2=1,Textiles!$K76,"")</f>
        <v>4.05365059661272E-3</v>
      </c>
      <c r="I74" s="693">
        <f>Sludge!K76</f>
        <v>0</v>
      </c>
      <c r="J74" s="693" t="str">
        <f>IF(Select2=2,MSW!$K76,"")</f>
        <v/>
      </c>
      <c r="K74" s="693">
        <f>Industry!$K76</f>
        <v>0</v>
      </c>
      <c r="L74" s="694">
        <f t="shared" si="3"/>
        <v>2.3284328422958044E-2</v>
      </c>
      <c r="M74" s="695">
        <f>Recovery_OX!C69</f>
        <v>0</v>
      </c>
      <c r="N74" s="651"/>
      <c r="O74" s="696">
        <f>(L74-M74)*(1-Recovery_OX!F69)</f>
        <v>2.3284328422958044E-2</v>
      </c>
      <c r="P74" s="643"/>
      <c r="Q74" s="653"/>
      <c r="S74" s="690">
        <f t="shared" si="2"/>
        <v>2057</v>
      </c>
      <c r="T74" s="691">
        <f>IF(Select2=1,Food!$W76,"")</f>
        <v>1.0478048538196281E-5</v>
      </c>
      <c r="U74" s="692">
        <f>IF(Select2=1,Paper!$W76,"")</f>
        <v>3.5374322811638131E-2</v>
      </c>
      <c r="V74" s="684">
        <f>IF(Select2=1,Nappies!$W76,"")</f>
        <v>0</v>
      </c>
      <c r="W74" s="692">
        <f>IF(Select2=1,Garden!$W76,"")</f>
        <v>0</v>
      </c>
      <c r="X74" s="684">
        <f>IF(Select2=1,Wood!$W76,"")</f>
        <v>5.1500451446990406E-2</v>
      </c>
      <c r="Y74" s="692">
        <f>IF(Select2=1,Textiles!$W76,"")</f>
        <v>4.4423568182057199E-3</v>
      </c>
      <c r="Z74" s="686">
        <f>Sludge!W76</f>
        <v>0</v>
      </c>
      <c r="AA74" s="686" t="str">
        <f>IF(Select2=2,MSW!$W76,"")</f>
        <v/>
      </c>
      <c r="AB74" s="693">
        <f>Industry!$W76</f>
        <v>0</v>
      </c>
      <c r="AC74" s="694">
        <f t="shared" si="4"/>
        <v>9.1327609125372453E-2</v>
      </c>
      <c r="AD74" s="695">
        <f>Recovery_OX!R69</f>
        <v>0</v>
      </c>
      <c r="AE74" s="651"/>
      <c r="AF74" s="697">
        <f>(AC74-AD74)*(1-Recovery_OX!U69)</f>
        <v>9.1327609125372453E-2</v>
      </c>
    </row>
    <row r="75" spans="2:32">
      <c r="B75" s="690">
        <f t="shared" si="1"/>
        <v>2058</v>
      </c>
      <c r="C75" s="691">
        <f>IF(Select2=1,Food!$K77,"")</f>
        <v>1.0498009522512492E-5</v>
      </c>
      <c r="D75" s="692">
        <f>IF(Select2=1,Paper!$K77,"")</f>
        <v>1.5963675186897845E-2</v>
      </c>
      <c r="E75" s="684">
        <f>IF(Select2=1,Nappies!$K77,"")</f>
        <v>1.7665028480211376E-3</v>
      </c>
      <c r="F75" s="692">
        <f>IF(Select2=1,Garden!$K77,"")</f>
        <v>0</v>
      </c>
      <c r="G75" s="684">
        <f>IF(Select2=1,Wood!$K77,"")</f>
        <v>0</v>
      </c>
      <c r="H75" s="692">
        <f>IF(Select2=1,Textiles!$K77,"")</f>
        <v>3.7795987643397594E-3</v>
      </c>
      <c r="I75" s="693">
        <f>Sludge!K77</f>
        <v>0</v>
      </c>
      <c r="J75" s="693" t="str">
        <f>IF(Select2=2,MSW!$K77,"")</f>
        <v/>
      </c>
      <c r="K75" s="693">
        <f>Industry!$K77</f>
        <v>0</v>
      </c>
      <c r="L75" s="694">
        <f t="shared" si="3"/>
        <v>2.1520274808781256E-2</v>
      </c>
      <c r="M75" s="695">
        <f>Recovery_OX!C70</f>
        <v>0</v>
      </c>
      <c r="N75" s="651"/>
      <c r="O75" s="696">
        <f>(L75-M75)*(1-Recovery_OX!F70)</f>
        <v>2.1520274808781256E-2</v>
      </c>
      <c r="P75" s="643"/>
      <c r="Q75" s="653"/>
      <c r="S75" s="690">
        <f t="shared" si="2"/>
        <v>2058</v>
      </c>
      <c r="T75" s="691">
        <f>IF(Select2=1,Food!$W77,"")</f>
        <v>7.0236459784873951E-6</v>
      </c>
      <c r="U75" s="692">
        <f>IF(Select2=1,Paper!$W77,"")</f>
        <v>3.2982799972929404E-2</v>
      </c>
      <c r="V75" s="684">
        <f>IF(Select2=1,Nappies!$W77,"")</f>
        <v>0</v>
      </c>
      <c r="W75" s="692">
        <f>IF(Select2=1,Garden!$W77,"")</f>
        <v>0</v>
      </c>
      <c r="X75" s="684">
        <f>IF(Select2=1,Wood!$W77,"")</f>
        <v>4.9729114856923759E-2</v>
      </c>
      <c r="Y75" s="692">
        <f>IF(Select2=1,Textiles!$W77,"")</f>
        <v>4.1420260431120643E-3</v>
      </c>
      <c r="Z75" s="686">
        <f>Sludge!W77</f>
        <v>0</v>
      </c>
      <c r="AA75" s="686" t="str">
        <f>IF(Select2=2,MSW!$W77,"")</f>
        <v/>
      </c>
      <c r="AB75" s="693">
        <f>Industry!$W77</f>
        <v>0</v>
      </c>
      <c r="AC75" s="694">
        <f t="shared" si="4"/>
        <v>8.6860964518943706E-2</v>
      </c>
      <c r="AD75" s="695">
        <f>Recovery_OX!R70</f>
        <v>0</v>
      </c>
      <c r="AE75" s="651"/>
      <c r="AF75" s="697">
        <f>(AC75-AD75)*(1-Recovery_OX!U70)</f>
        <v>8.6860964518943706E-2</v>
      </c>
    </row>
    <row r="76" spans="2:32">
      <c r="B76" s="690">
        <f t="shared" si="1"/>
        <v>2059</v>
      </c>
      <c r="C76" s="691">
        <f>IF(Select2=1,Food!$K78,"")</f>
        <v>7.0370262264131536E-6</v>
      </c>
      <c r="D76" s="692">
        <f>IF(Select2=1,Paper!$K78,"")</f>
        <v>1.4884432087249483E-2</v>
      </c>
      <c r="E76" s="684">
        <f>IF(Select2=1,Nappies!$K78,"")</f>
        <v>1.4903363012927426E-3</v>
      </c>
      <c r="F76" s="692">
        <f>IF(Select2=1,Garden!$K78,"")</f>
        <v>0</v>
      </c>
      <c r="G76" s="684">
        <f>IF(Select2=1,Wood!$K78,"")</f>
        <v>0</v>
      </c>
      <c r="H76" s="692">
        <f>IF(Select2=1,Textiles!$K78,"")</f>
        <v>3.5240745295945508E-3</v>
      </c>
      <c r="I76" s="693">
        <f>Sludge!K78</f>
        <v>0</v>
      </c>
      <c r="J76" s="693" t="str">
        <f>IF(Select2=2,MSW!$K78,"")</f>
        <v/>
      </c>
      <c r="K76" s="693">
        <f>Industry!$K78</f>
        <v>0</v>
      </c>
      <c r="L76" s="694">
        <f t="shared" si="3"/>
        <v>1.990587994436319E-2</v>
      </c>
      <c r="M76" s="695">
        <f>Recovery_OX!C71</f>
        <v>0</v>
      </c>
      <c r="N76" s="651"/>
      <c r="O76" s="696">
        <f>(L76-M76)*(1-Recovery_OX!F71)</f>
        <v>1.990587994436319E-2</v>
      </c>
      <c r="P76" s="643"/>
      <c r="Q76" s="653"/>
      <c r="S76" s="690">
        <f t="shared" si="2"/>
        <v>2059</v>
      </c>
      <c r="T76" s="691">
        <f>IF(Select2=1,Food!$W78,"")</f>
        <v>4.7080906956377037E-6</v>
      </c>
      <c r="U76" s="692">
        <f>IF(Select2=1,Paper!$W78,"")</f>
        <v>3.0752958857953459E-2</v>
      </c>
      <c r="V76" s="684">
        <f>IF(Select2=1,Nappies!$W78,"")</f>
        <v>0</v>
      </c>
      <c r="W76" s="692">
        <f>IF(Select2=1,Garden!$W78,"")</f>
        <v>0</v>
      </c>
      <c r="X76" s="684">
        <f>IF(Select2=1,Wood!$W78,"")</f>
        <v>4.8018702651540207E-2</v>
      </c>
      <c r="Y76" s="692">
        <f>IF(Select2=1,Textiles!$W78,"")</f>
        <v>3.8619994844871783E-3</v>
      </c>
      <c r="Z76" s="686">
        <f>Sludge!W78</f>
        <v>0</v>
      </c>
      <c r="AA76" s="686" t="str">
        <f>IF(Select2=2,MSW!$W78,"")</f>
        <v/>
      </c>
      <c r="AB76" s="693">
        <f>Industry!$W78</f>
        <v>0</v>
      </c>
      <c r="AC76" s="694">
        <f t="shared" si="4"/>
        <v>8.2638369084676477E-2</v>
      </c>
      <c r="AD76" s="695">
        <f>Recovery_OX!R71</f>
        <v>0</v>
      </c>
      <c r="AE76" s="651"/>
      <c r="AF76" s="697">
        <f>(AC76-AD76)*(1-Recovery_OX!U71)</f>
        <v>8.2638369084676477E-2</v>
      </c>
    </row>
    <row r="77" spans="2:32">
      <c r="B77" s="690">
        <f t="shared" si="1"/>
        <v>2060</v>
      </c>
      <c r="C77" s="691">
        <f>IF(Select2=1,Food!$K79,"")</f>
        <v>4.7170597440432671E-6</v>
      </c>
      <c r="D77" s="692">
        <f>IF(Select2=1,Paper!$K79,"")</f>
        <v>1.3878152490961214E-2</v>
      </c>
      <c r="E77" s="684">
        <f>IF(Select2=1,Nappies!$K79,"")</f>
        <v>1.2573443022970742E-3</v>
      </c>
      <c r="F77" s="692">
        <f>IF(Select2=1,Garden!$K79,"")</f>
        <v>0</v>
      </c>
      <c r="G77" s="684">
        <f>IF(Select2=1,Wood!$K79,"")</f>
        <v>0</v>
      </c>
      <c r="H77" s="692">
        <f>IF(Select2=1,Textiles!$K79,"")</f>
        <v>3.2858253122819204E-3</v>
      </c>
      <c r="I77" s="693">
        <f>Sludge!K79</f>
        <v>0</v>
      </c>
      <c r="J77" s="693" t="str">
        <f>IF(Select2=2,MSW!$K79,"")</f>
        <v/>
      </c>
      <c r="K77" s="693">
        <f>Industry!$K79</f>
        <v>0</v>
      </c>
      <c r="L77" s="694">
        <f t="shared" si="3"/>
        <v>1.8426039165284253E-2</v>
      </c>
      <c r="M77" s="695">
        <f>Recovery_OX!C72</f>
        <v>0</v>
      </c>
      <c r="N77" s="651"/>
      <c r="O77" s="696">
        <f>(L77-M77)*(1-Recovery_OX!F72)</f>
        <v>1.8426039165284253E-2</v>
      </c>
      <c r="P77" s="643"/>
      <c r="Q77" s="653"/>
      <c r="S77" s="690">
        <f t="shared" si="2"/>
        <v>2060</v>
      </c>
      <c r="T77" s="691">
        <f>IF(Select2=1,Food!$W79,"")</f>
        <v>3.1559275718398305E-6</v>
      </c>
      <c r="U77" s="692">
        <f>IF(Select2=1,Paper!$W79,"")</f>
        <v>2.8673868782977695E-2</v>
      </c>
      <c r="V77" s="684">
        <f>IF(Select2=1,Nappies!$W79,"")</f>
        <v>0</v>
      </c>
      <c r="W77" s="692">
        <f>IF(Select2=1,Garden!$W79,"")</f>
        <v>0</v>
      </c>
      <c r="X77" s="684">
        <f>IF(Select2=1,Wood!$W79,"")</f>
        <v>4.6367119361988791E-2</v>
      </c>
      <c r="Y77" s="692">
        <f>IF(Select2=1,Textiles!$W79,"")</f>
        <v>3.6009044518158038E-3</v>
      </c>
      <c r="Z77" s="686">
        <f>Sludge!W79</f>
        <v>0</v>
      </c>
      <c r="AA77" s="686" t="str">
        <f>IF(Select2=2,MSW!$W79,"")</f>
        <v/>
      </c>
      <c r="AB77" s="693">
        <f>Industry!$W79</f>
        <v>0</v>
      </c>
      <c r="AC77" s="694">
        <f t="shared" si="4"/>
        <v>7.8645048524354139E-2</v>
      </c>
      <c r="AD77" s="695">
        <f>Recovery_OX!R72</f>
        <v>0</v>
      </c>
      <c r="AE77" s="651"/>
      <c r="AF77" s="697">
        <f>(AC77-AD77)*(1-Recovery_OX!U72)</f>
        <v>7.8645048524354139E-2</v>
      </c>
    </row>
    <row r="78" spans="2:32">
      <c r="B78" s="690">
        <f t="shared" si="1"/>
        <v>2061</v>
      </c>
      <c r="C78" s="691">
        <f>IF(Select2=1,Food!$K80,"")</f>
        <v>3.1619397047799435E-6</v>
      </c>
      <c r="D78" s="692">
        <f>IF(Select2=1,Paper!$K80,"")</f>
        <v>1.2939903614284579E-2</v>
      </c>
      <c r="E78" s="684">
        <f>IF(Select2=1,Nappies!$K80,"")</f>
        <v>1.0607771501959691E-3</v>
      </c>
      <c r="F78" s="692">
        <f>IF(Select2=1,Garden!$K80,"")</f>
        <v>0</v>
      </c>
      <c r="G78" s="684">
        <f>IF(Select2=1,Wood!$K80,"")</f>
        <v>0</v>
      </c>
      <c r="H78" s="692">
        <f>IF(Select2=1,Textiles!$K80,"")</f>
        <v>3.0636832144621947E-3</v>
      </c>
      <c r="I78" s="693">
        <f>Sludge!K80</f>
        <v>0</v>
      </c>
      <c r="J78" s="693" t="str">
        <f>IF(Select2=2,MSW!$K80,"")</f>
        <v/>
      </c>
      <c r="K78" s="693">
        <f>Industry!$K80</f>
        <v>0</v>
      </c>
      <c r="L78" s="694">
        <f t="shared" si="3"/>
        <v>1.7067525918647523E-2</v>
      </c>
      <c r="M78" s="695">
        <f>Recovery_OX!C73</f>
        <v>0</v>
      </c>
      <c r="N78" s="651"/>
      <c r="O78" s="696">
        <f>(L78-M78)*(1-Recovery_OX!F73)</f>
        <v>1.7067525918647523E-2</v>
      </c>
      <c r="P78" s="643"/>
      <c r="Q78" s="653"/>
      <c r="S78" s="690">
        <f t="shared" si="2"/>
        <v>2061</v>
      </c>
      <c r="T78" s="691">
        <f>IF(Select2=1,Food!$W80,"")</f>
        <v>2.1154815152408185E-6</v>
      </c>
      <c r="U78" s="692">
        <f>IF(Select2=1,Paper!$W80,"")</f>
        <v>2.6735338046042494E-2</v>
      </c>
      <c r="V78" s="684">
        <f>IF(Select2=1,Nappies!$W80,"")</f>
        <v>0</v>
      </c>
      <c r="W78" s="692">
        <f>IF(Select2=1,Garden!$W80,"")</f>
        <v>0</v>
      </c>
      <c r="X78" s="684">
        <f>IF(Select2=1,Wood!$W80,"")</f>
        <v>4.4772341592197458E-2</v>
      </c>
      <c r="Y78" s="692">
        <f>IF(Select2=1,Textiles!$W80,"")</f>
        <v>3.3574610569448715E-3</v>
      </c>
      <c r="Z78" s="686">
        <f>Sludge!W80</f>
        <v>0</v>
      </c>
      <c r="AA78" s="686" t="str">
        <f>IF(Select2=2,MSW!$W80,"")</f>
        <v/>
      </c>
      <c r="AB78" s="693">
        <f>Industry!$W80</f>
        <v>0</v>
      </c>
      <c r="AC78" s="694">
        <f t="shared" si="4"/>
        <v>7.4867256176700064E-2</v>
      </c>
      <c r="AD78" s="695">
        <f>Recovery_OX!R73</f>
        <v>0</v>
      </c>
      <c r="AE78" s="651"/>
      <c r="AF78" s="697">
        <f>(AC78-AD78)*(1-Recovery_OX!U73)</f>
        <v>7.4867256176700064E-2</v>
      </c>
    </row>
    <row r="79" spans="2:32">
      <c r="B79" s="690">
        <f t="shared" si="1"/>
        <v>2062</v>
      </c>
      <c r="C79" s="691">
        <f>IF(Select2=1,Food!$K81,"")</f>
        <v>2.1195115684700078E-6</v>
      </c>
      <c r="D79" s="692">
        <f>IF(Select2=1,Paper!$K81,"")</f>
        <v>1.2065086160137583E-2</v>
      </c>
      <c r="E79" s="684">
        <f>IF(Select2=1,Nappies!$K81,"")</f>
        <v>8.9494035986971692E-4</v>
      </c>
      <c r="F79" s="692">
        <f>IF(Select2=1,Garden!$K81,"")</f>
        <v>0</v>
      </c>
      <c r="G79" s="684">
        <f>IF(Select2=1,Wood!$K81,"")</f>
        <v>0</v>
      </c>
      <c r="H79" s="692">
        <f>IF(Select2=1,Textiles!$K81,"")</f>
        <v>2.856559295314141E-3</v>
      </c>
      <c r="I79" s="693">
        <f>Sludge!K81</f>
        <v>0</v>
      </c>
      <c r="J79" s="693" t="str">
        <f>IF(Select2=2,MSW!$K81,"")</f>
        <v/>
      </c>
      <c r="K79" s="693">
        <f>Industry!$K81</f>
        <v>0</v>
      </c>
      <c r="L79" s="694">
        <f t="shared" si="3"/>
        <v>1.5818705326889913E-2</v>
      </c>
      <c r="M79" s="695">
        <f>Recovery_OX!C74</f>
        <v>0</v>
      </c>
      <c r="N79" s="651"/>
      <c r="O79" s="696">
        <f>(L79-M79)*(1-Recovery_OX!F74)</f>
        <v>1.5818705326889913E-2</v>
      </c>
      <c r="P79" s="643"/>
      <c r="Q79" s="653"/>
      <c r="S79" s="690">
        <f t="shared" si="2"/>
        <v>2062</v>
      </c>
      <c r="T79" s="691">
        <f>IF(Select2=1,Food!$W81,"")</f>
        <v>1.4180496666837694E-6</v>
      </c>
      <c r="U79" s="692">
        <f>IF(Select2=1,Paper!$W81,"")</f>
        <v>2.4927863967226391E-2</v>
      </c>
      <c r="V79" s="684">
        <f>IF(Select2=1,Nappies!$W81,"")</f>
        <v>0</v>
      </c>
      <c r="W79" s="692">
        <f>IF(Select2=1,Garden!$W81,"")</f>
        <v>0</v>
      </c>
      <c r="X79" s="684">
        <f>IF(Select2=1,Wood!$W81,"")</f>
        <v>4.3232415539959781E-2</v>
      </c>
      <c r="Y79" s="692">
        <f>IF(Select2=1,Textiles!$W81,"")</f>
        <v>3.1304759400702913E-3</v>
      </c>
      <c r="Z79" s="686">
        <f>Sludge!W81</f>
        <v>0</v>
      </c>
      <c r="AA79" s="686" t="str">
        <f>IF(Select2=2,MSW!$W81,"")</f>
        <v/>
      </c>
      <c r="AB79" s="693">
        <f>Industry!$W81</f>
        <v>0</v>
      </c>
      <c r="AC79" s="694">
        <f t="shared" si="4"/>
        <v>7.1292173496923156E-2</v>
      </c>
      <c r="AD79" s="695">
        <f>Recovery_OX!R74</f>
        <v>0</v>
      </c>
      <c r="AE79" s="651"/>
      <c r="AF79" s="697">
        <f>(AC79-AD79)*(1-Recovery_OX!U74)</f>
        <v>7.1292173496923156E-2</v>
      </c>
    </row>
    <row r="80" spans="2:32">
      <c r="B80" s="690">
        <f t="shared" si="1"/>
        <v>2063</v>
      </c>
      <c r="C80" s="691">
        <f>IF(Select2=1,Food!$K82,"")</f>
        <v>1.4207510921498855E-6</v>
      </c>
      <c r="D80" s="692">
        <f>IF(Select2=1,Paper!$K82,"")</f>
        <v>1.1249411772345071E-2</v>
      </c>
      <c r="E80" s="684">
        <f>IF(Select2=1,Nappies!$K82,"")</f>
        <v>7.5502969457418641E-4</v>
      </c>
      <c r="F80" s="692">
        <f>IF(Select2=1,Garden!$K82,"")</f>
        <v>0</v>
      </c>
      <c r="G80" s="684">
        <f>IF(Select2=1,Wood!$K82,"")</f>
        <v>0</v>
      </c>
      <c r="H80" s="692">
        <f>IF(Select2=1,Textiles!$K82,"")</f>
        <v>2.6634382331457954E-3</v>
      </c>
      <c r="I80" s="693">
        <f>Sludge!K82</f>
        <v>0</v>
      </c>
      <c r="J80" s="693" t="str">
        <f>IF(Select2=2,MSW!$K82,"")</f>
        <v/>
      </c>
      <c r="K80" s="693">
        <f>Industry!$K82</f>
        <v>0</v>
      </c>
      <c r="L80" s="694">
        <f t="shared" si="3"/>
        <v>1.4669300451157203E-2</v>
      </c>
      <c r="M80" s="695">
        <f>Recovery_OX!C75</f>
        <v>0</v>
      </c>
      <c r="N80" s="651"/>
      <c r="O80" s="696">
        <f>(L80-M80)*(1-Recovery_OX!F75)</f>
        <v>1.4669300451157203E-2</v>
      </c>
      <c r="P80" s="643"/>
      <c r="Q80" s="653"/>
      <c r="S80" s="690">
        <f t="shared" si="2"/>
        <v>2063</v>
      </c>
      <c r="T80" s="691">
        <f>IF(Select2=1,Food!$W82,"")</f>
        <v>9.5054711785228738E-7</v>
      </c>
      <c r="U80" s="692">
        <f>IF(Select2=1,Paper!$W82,"")</f>
        <v>2.3242586306498059E-2</v>
      </c>
      <c r="V80" s="684">
        <f>IF(Select2=1,Nappies!$W82,"")</f>
        <v>0</v>
      </c>
      <c r="W80" s="692">
        <f>IF(Select2=1,Garden!$W82,"")</f>
        <v>0</v>
      </c>
      <c r="X80" s="684">
        <f>IF(Select2=1,Wood!$W82,"")</f>
        <v>4.1745454603282946E-2</v>
      </c>
      <c r="Y80" s="692">
        <f>IF(Select2=1,Textiles!$W82,"")</f>
        <v>2.9188364198858029E-3</v>
      </c>
      <c r="Z80" s="686">
        <f>Sludge!W82</f>
        <v>0</v>
      </c>
      <c r="AA80" s="686" t="str">
        <f>IF(Select2=2,MSW!$W82,"")</f>
        <v/>
      </c>
      <c r="AB80" s="693">
        <f>Industry!$W82</f>
        <v>0</v>
      </c>
      <c r="AC80" s="694">
        <f t="shared" si="4"/>
        <v>6.7907827876784649E-2</v>
      </c>
      <c r="AD80" s="695">
        <f>Recovery_OX!R75</f>
        <v>0</v>
      </c>
      <c r="AE80" s="651"/>
      <c r="AF80" s="697">
        <f>(AC80-AD80)*(1-Recovery_OX!U75)</f>
        <v>6.7907827876784649E-2</v>
      </c>
    </row>
    <row r="81" spans="2:32">
      <c r="B81" s="690">
        <f t="shared" si="1"/>
        <v>2064</v>
      </c>
      <c r="C81" s="691">
        <f>IF(Select2=1,Food!$K83,"")</f>
        <v>9.5235793749509612E-7</v>
      </c>
      <c r="D81" s="692">
        <f>IF(Select2=1,Paper!$K83,"")</f>
        <v>1.0488882014111765E-2</v>
      </c>
      <c r="E81" s="684">
        <f>IF(Select2=1,Nappies!$K83,"")</f>
        <v>6.3699198879775456E-4</v>
      </c>
      <c r="F81" s="692">
        <f>IF(Select2=1,Garden!$K83,"")</f>
        <v>0</v>
      </c>
      <c r="G81" s="684">
        <f>IF(Select2=1,Wood!$K83,"")</f>
        <v>0</v>
      </c>
      <c r="H81" s="692">
        <f>IF(Select2=1,Textiles!$K83,"")</f>
        <v>2.4833733482863577E-3</v>
      </c>
      <c r="I81" s="693">
        <f>Sludge!K83</f>
        <v>0</v>
      </c>
      <c r="J81" s="693" t="str">
        <f>IF(Select2=2,MSW!$K83,"")</f>
        <v/>
      </c>
      <c r="K81" s="693">
        <f>Industry!$K83</f>
        <v>0</v>
      </c>
      <c r="L81" s="694">
        <f t="shared" si="3"/>
        <v>1.3610199709133373E-2</v>
      </c>
      <c r="M81" s="695">
        <f>Recovery_OX!C76</f>
        <v>0</v>
      </c>
      <c r="N81" s="651"/>
      <c r="O81" s="696">
        <f>(L81-M81)*(1-Recovery_OX!F76)</f>
        <v>1.3610199709133373E-2</v>
      </c>
      <c r="P81" s="643"/>
      <c r="Q81" s="653"/>
      <c r="S81" s="690">
        <f t="shared" si="2"/>
        <v>2064</v>
      </c>
      <c r="T81" s="691">
        <f>IF(Select2=1,Food!$W83,"")</f>
        <v>6.3717078779778955E-7</v>
      </c>
      <c r="U81" s="692">
        <f>IF(Select2=1,Paper!$W83,"")</f>
        <v>2.1671243830809407E-2</v>
      </c>
      <c r="V81" s="684">
        <f>IF(Select2=1,Nappies!$W83,"")</f>
        <v>0</v>
      </c>
      <c r="W81" s="692">
        <f>IF(Select2=1,Garden!$W83,"")</f>
        <v>0</v>
      </c>
      <c r="X81" s="684">
        <f>IF(Select2=1,Wood!$W83,"")</f>
        <v>4.0309637069064375E-2</v>
      </c>
      <c r="Y81" s="692">
        <f>IF(Select2=1,Textiles!$W83,"")</f>
        <v>2.7215050392179266E-3</v>
      </c>
      <c r="Z81" s="686">
        <f>Sludge!W83</f>
        <v>0</v>
      </c>
      <c r="AA81" s="686" t="str">
        <f>IF(Select2=2,MSW!$W83,"")</f>
        <v/>
      </c>
      <c r="AB81" s="693">
        <f>Industry!$W83</f>
        <v>0</v>
      </c>
      <c r="AC81" s="694">
        <f t="shared" ref="AC81:AC97" si="5">SUM(T81:AA81)</f>
        <v>6.4703023109879507E-2</v>
      </c>
      <c r="AD81" s="695">
        <f>Recovery_OX!R76</f>
        <v>0</v>
      </c>
      <c r="AE81" s="651"/>
      <c r="AF81" s="697">
        <f>(AC81-AD81)*(1-Recovery_OX!U76)</f>
        <v>6.4703023109879507E-2</v>
      </c>
    </row>
    <row r="82" spans="2:32">
      <c r="B82" s="690">
        <f t="shared" ref="B82:B97" si="6">B81+1</f>
        <v>2065</v>
      </c>
      <c r="C82" s="691">
        <f>IF(Select2=1,Food!$K84,"")</f>
        <v>6.3838461650411949E-7</v>
      </c>
      <c r="D82" s="692">
        <f>IF(Select2=1,Paper!$K84,"")</f>
        <v>9.7797687676804655E-3</v>
      </c>
      <c r="E82" s="684">
        <f>IF(Select2=1,Nappies!$K84,"")</f>
        <v>5.3740772940242328E-4</v>
      </c>
      <c r="F82" s="692">
        <f>IF(Select2=1,Garden!$K84,"")</f>
        <v>0</v>
      </c>
      <c r="G82" s="684">
        <f>IF(Select2=1,Wood!$K84,"")</f>
        <v>0</v>
      </c>
      <c r="H82" s="692">
        <f>IF(Select2=1,Textiles!$K84,"")</f>
        <v>2.3154819624613418E-3</v>
      </c>
      <c r="I82" s="693">
        <f>Sludge!K84</f>
        <v>0</v>
      </c>
      <c r="J82" s="693" t="str">
        <f>IF(Select2=2,MSW!$K84,"")</f>
        <v/>
      </c>
      <c r="K82" s="693">
        <f>Industry!$K84</f>
        <v>0</v>
      </c>
      <c r="L82" s="694">
        <f t="shared" si="3"/>
        <v>1.2633296844160737E-2</v>
      </c>
      <c r="M82" s="695">
        <f>Recovery_OX!C77</f>
        <v>0</v>
      </c>
      <c r="N82" s="651"/>
      <c r="O82" s="696">
        <f>(L82-M82)*(1-Recovery_OX!F77)</f>
        <v>1.2633296844160737E-2</v>
      </c>
      <c r="P82" s="643"/>
      <c r="Q82" s="653"/>
      <c r="S82" s="690">
        <f t="shared" ref="S82:S97" si="7">S81+1</f>
        <v>2065</v>
      </c>
      <c r="T82" s="691">
        <f>IF(Select2=1,Food!$W84,"")</f>
        <v>4.2710835180917885E-7</v>
      </c>
      <c r="U82" s="692">
        <f>IF(Select2=1,Paper!$W84,"")</f>
        <v>2.02061338175216E-2</v>
      </c>
      <c r="V82" s="684">
        <f>IF(Select2=1,Nappies!$W84,"")</f>
        <v>0</v>
      </c>
      <c r="W82" s="692">
        <f>IF(Select2=1,Garden!$W84,"")</f>
        <v>0</v>
      </c>
      <c r="X82" s="684">
        <f>IF(Select2=1,Wood!$W84,"")</f>
        <v>3.8923203881265335E-2</v>
      </c>
      <c r="Y82" s="692">
        <f>IF(Select2=1,Textiles!$W84,"")</f>
        <v>2.5375144794096902E-3</v>
      </c>
      <c r="Z82" s="686">
        <f>Sludge!W84</f>
        <v>0</v>
      </c>
      <c r="AA82" s="686" t="str">
        <f>IF(Select2=2,MSW!$W84,"")</f>
        <v/>
      </c>
      <c r="AB82" s="693">
        <f>Industry!$W84</f>
        <v>0</v>
      </c>
      <c r="AC82" s="694">
        <f t="shared" si="5"/>
        <v>6.1667279286548436E-2</v>
      </c>
      <c r="AD82" s="695">
        <f>Recovery_OX!R77</f>
        <v>0</v>
      </c>
      <c r="AE82" s="651"/>
      <c r="AF82" s="697">
        <f>(AC82-AD82)*(1-Recovery_OX!U77)</f>
        <v>6.1667279286548436E-2</v>
      </c>
    </row>
    <row r="83" spans="2:32">
      <c r="B83" s="690">
        <f t="shared" si="6"/>
        <v>2066</v>
      </c>
      <c r="C83" s="691">
        <f>IF(Select2=1,Food!$K85,"")</f>
        <v>4.2792200552348532E-7</v>
      </c>
      <c r="D83" s="692">
        <f>IF(Select2=1,Paper!$K85,"")</f>
        <v>9.1185959590944776E-3</v>
      </c>
      <c r="E83" s="684">
        <f>IF(Select2=1,Nappies!$K85,"")</f>
        <v>4.5339199346377444E-4</v>
      </c>
      <c r="F83" s="692">
        <f>IF(Select2=1,Garden!$K85,"")</f>
        <v>0</v>
      </c>
      <c r="G83" s="684">
        <f>IF(Select2=1,Wood!$K85,"")</f>
        <v>0</v>
      </c>
      <c r="H83" s="692">
        <f>IF(Select2=1,Textiles!$K85,"")</f>
        <v>2.1589410719026524E-3</v>
      </c>
      <c r="I83" s="693">
        <f>Sludge!K85</f>
        <v>0</v>
      </c>
      <c r="J83" s="693" t="str">
        <f>IF(Select2=2,MSW!$K85,"")</f>
        <v/>
      </c>
      <c r="K83" s="693">
        <f>Industry!$K85</f>
        <v>0</v>
      </c>
      <c r="L83" s="694">
        <f t="shared" ref="L83:L97" si="8">SUM(C83:K83)</f>
        <v>1.1731356946466428E-2</v>
      </c>
      <c r="M83" s="695">
        <f>Recovery_OX!C78</f>
        <v>0</v>
      </c>
      <c r="N83" s="651"/>
      <c r="O83" s="696">
        <f>(L83-M83)*(1-Recovery_OX!F78)</f>
        <v>1.1731356946466428E-2</v>
      </c>
      <c r="P83" s="643"/>
      <c r="Q83" s="653"/>
      <c r="S83" s="690">
        <f t="shared" si="7"/>
        <v>2066</v>
      </c>
      <c r="T83" s="691">
        <f>IF(Select2=1,Food!$W85,"")</f>
        <v>2.8629929004693477E-7</v>
      </c>
      <c r="U83" s="692">
        <f>IF(Select2=1,Paper!$W85,"")</f>
        <v>1.8840074295649725E-2</v>
      </c>
      <c r="V83" s="684">
        <f>IF(Select2=1,Nappies!$W85,"")</f>
        <v>0</v>
      </c>
      <c r="W83" s="692">
        <f>IF(Select2=1,Garden!$W85,"")</f>
        <v>0</v>
      </c>
      <c r="X83" s="684">
        <f>IF(Select2=1,Wood!$W85,"")</f>
        <v>3.7584456485847337E-2</v>
      </c>
      <c r="Y83" s="692">
        <f>IF(Select2=1,Textiles!$W85,"")</f>
        <v>2.3659628185234548E-3</v>
      </c>
      <c r="Z83" s="686">
        <f>Sludge!W85</f>
        <v>0</v>
      </c>
      <c r="AA83" s="686" t="str">
        <f>IF(Select2=2,MSW!$W85,"")</f>
        <v/>
      </c>
      <c r="AB83" s="693">
        <f>Industry!$W85</f>
        <v>0</v>
      </c>
      <c r="AC83" s="694">
        <f t="shared" si="5"/>
        <v>5.8790779899310565E-2</v>
      </c>
      <c r="AD83" s="695">
        <f>Recovery_OX!R78</f>
        <v>0</v>
      </c>
      <c r="AE83" s="651"/>
      <c r="AF83" s="697">
        <f>(AC83-AD83)*(1-Recovery_OX!U78)</f>
        <v>5.8790779899310565E-2</v>
      </c>
    </row>
    <row r="84" spans="2:32">
      <c r="B84" s="690">
        <f t="shared" si="6"/>
        <v>2067</v>
      </c>
      <c r="C84" s="691">
        <f>IF(Select2=1,Food!$K86,"")</f>
        <v>2.868446984421658E-7</v>
      </c>
      <c r="D84" s="692">
        <f>IF(Select2=1,Paper!$K86,"")</f>
        <v>8.5021225184790435E-3</v>
      </c>
      <c r="E84" s="684">
        <f>IF(Select2=1,Nappies!$K86,"")</f>
        <v>3.8251087301188411E-4</v>
      </c>
      <c r="F84" s="692">
        <f>IF(Select2=1,Garden!$K86,"")</f>
        <v>0</v>
      </c>
      <c r="G84" s="684">
        <f>IF(Select2=1,Wood!$K86,"")</f>
        <v>0</v>
      </c>
      <c r="H84" s="692">
        <f>IF(Select2=1,Textiles!$K86,"")</f>
        <v>2.0129833129831566E-3</v>
      </c>
      <c r="I84" s="693">
        <f>Sludge!K86</f>
        <v>0</v>
      </c>
      <c r="J84" s="693" t="str">
        <f>IF(Select2=2,MSW!$K86,"")</f>
        <v/>
      </c>
      <c r="K84" s="693">
        <f>Industry!$K86</f>
        <v>0</v>
      </c>
      <c r="L84" s="694">
        <f t="shared" si="8"/>
        <v>1.0897903549172526E-2</v>
      </c>
      <c r="M84" s="695">
        <f>Recovery_OX!C79</f>
        <v>0</v>
      </c>
      <c r="N84" s="651"/>
      <c r="O84" s="696">
        <f>(L84-M84)*(1-Recovery_OX!F79)</f>
        <v>1.0897903549172526E-2</v>
      </c>
      <c r="P84" s="643"/>
      <c r="Q84" s="653"/>
      <c r="S84" s="690">
        <f t="shared" si="7"/>
        <v>2067</v>
      </c>
      <c r="T84" s="691">
        <f>IF(Select2=1,Food!$W86,"")</f>
        <v>1.9191215328423215E-7</v>
      </c>
      <c r="U84" s="692">
        <f>IF(Select2=1,Paper!$W86,"")</f>
        <v>1.7566368839832716E-2</v>
      </c>
      <c r="V84" s="684">
        <f>IF(Select2=1,Nappies!$W86,"")</f>
        <v>0</v>
      </c>
      <c r="W84" s="692">
        <f>IF(Select2=1,Garden!$W86,"")</f>
        <v>0</v>
      </c>
      <c r="X84" s="684">
        <f>IF(Select2=1,Wood!$W86,"")</f>
        <v>3.6291754749831012E-2</v>
      </c>
      <c r="Y84" s="692">
        <f>IF(Select2=1,Textiles!$W86,"")</f>
        <v>2.2060091101185277E-3</v>
      </c>
      <c r="Z84" s="686">
        <f>Sludge!W86</f>
        <v>0</v>
      </c>
      <c r="AA84" s="686" t="str">
        <f>IF(Select2=2,MSW!$W86,"")</f>
        <v/>
      </c>
      <c r="AB84" s="693">
        <f>Industry!$W86</f>
        <v>0</v>
      </c>
      <c r="AC84" s="694">
        <f t="shared" si="5"/>
        <v>5.6064324611935536E-2</v>
      </c>
      <c r="AD84" s="695">
        <f>Recovery_OX!R79</f>
        <v>0</v>
      </c>
      <c r="AE84" s="651"/>
      <c r="AF84" s="697">
        <f>(AC84-AD84)*(1-Recovery_OX!U79)</f>
        <v>5.6064324611935536E-2</v>
      </c>
    </row>
    <row r="85" spans="2:32">
      <c r="B85" s="690">
        <f t="shared" si="6"/>
        <v>2068</v>
      </c>
      <c r="C85" s="691">
        <f>IF(Select2=1,Food!$K87,"")</f>
        <v>1.9227775146483164E-7</v>
      </c>
      <c r="D85" s="692">
        <f>IF(Select2=1,Paper!$K87,"")</f>
        <v>7.9273264923130568E-3</v>
      </c>
      <c r="E85" s="684">
        <f>IF(Select2=1,Nappies!$K87,"")</f>
        <v>3.2271096552569377E-4</v>
      </c>
      <c r="F85" s="692">
        <f>IF(Select2=1,Garden!$K87,"")</f>
        <v>0</v>
      </c>
      <c r="G85" s="684">
        <f>IF(Select2=1,Wood!$K87,"")</f>
        <v>0</v>
      </c>
      <c r="H85" s="692">
        <f>IF(Select2=1,Textiles!$K87,"")</f>
        <v>1.8768932005992962E-3</v>
      </c>
      <c r="I85" s="693">
        <f>Sludge!K87</f>
        <v>0</v>
      </c>
      <c r="J85" s="693" t="str">
        <f>IF(Select2=2,MSW!$K87,"")</f>
        <v/>
      </c>
      <c r="K85" s="693">
        <f>Industry!$K87</f>
        <v>0</v>
      </c>
      <c r="L85" s="694">
        <f t="shared" si="8"/>
        <v>1.0127122936189514E-2</v>
      </c>
      <c r="M85" s="695">
        <f>Recovery_OX!C80</f>
        <v>0</v>
      </c>
      <c r="N85" s="651"/>
      <c r="O85" s="696">
        <f>(L85-M85)*(1-Recovery_OX!F80)</f>
        <v>1.0127122936189514E-2</v>
      </c>
      <c r="P85" s="643"/>
      <c r="Q85" s="653"/>
      <c r="S85" s="690">
        <f t="shared" si="7"/>
        <v>2068</v>
      </c>
      <c r="T85" s="691">
        <f>IF(Select2=1,Food!$W87,"")</f>
        <v>1.2864256342428518E-7</v>
      </c>
      <c r="U85" s="692">
        <f>IF(Select2=1,Paper!$W87,"")</f>
        <v>1.6378773744448447E-2</v>
      </c>
      <c r="V85" s="684">
        <f>IF(Select2=1,Nappies!$W87,"")</f>
        <v>0</v>
      </c>
      <c r="W85" s="692">
        <f>IF(Select2=1,Garden!$W87,"")</f>
        <v>0</v>
      </c>
      <c r="X85" s="684">
        <f>IF(Select2=1,Wood!$W87,"")</f>
        <v>3.504351495192809E-2</v>
      </c>
      <c r="Y85" s="692">
        <f>IF(Select2=1,Textiles!$W87,"")</f>
        <v>2.0568692609307356E-3</v>
      </c>
      <c r="Z85" s="686">
        <f>Sludge!W87</f>
        <v>0</v>
      </c>
      <c r="AA85" s="686" t="str">
        <f>IF(Select2=2,MSW!$W87,"")</f>
        <v/>
      </c>
      <c r="AB85" s="693">
        <f>Industry!$W87</f>
        <v>0</v>
      </c>
      <c r="AC85" s="694">
        <f t="shared" si="5"/>
        <v>5.3479286599870696E-2</v>
      </c>
      <c r="AD85" s="695">
        <f>Recovery_OX!R80</f>
        <v>0</v>
      </c>
      <c r="AE85" s="651"/>
      <c r="AF85" s="697">
        <f>(AC85-AD85)*(1-Recovery_OX!U80)</f>
        <v>5.3479286599870696E-2</v>
      </c>
    </row>
    <row r="86" spans="2:32">
      <c r="B86" s="690">
        <f t="shared" si="6"/>
        <v>2069</v>
      </c>
      <c r="C86" s="691">
        <f>IF(Select2=1,Food!$K88,"")</f>
        <v>1.2888763121353517E-7</v>
      </c>
      <c r="D86" s="692">
        <f>IF(Select2=1,Paper!$K88,"")</f>
        <v>7.3913902298093949E-3</v>
      </c>
      <c r="E86" s="684">
        <f>IF(Select2=1,Nappies!$K88,"")</f>
        <v>2.7225988754387635E-4</v>
      </c>
      <c r="F86" s="692">
        <f>IF(Select2=1,Garden!$K88,"")</f>
        <v>0</v>
      </c>
      <c r="G86" s="684">
        <f>IF(Select2=1,Wood!$K88,"")</f>
        <v>0</v>
      </c>
      <c r="H86" s="692">
        <f>IF(Select2=1,Textiles!$K88,"")</f>
        <v>1.7500036208622791E-3</v>
      </c>
      <c r="I86" s="693">
        <f>Sludge!K88</f>
        <v>0</v>
      </c>
      <c r="J86" s="693" t="str">
        <f>IF(Select2=2,MSW!$K88,"")</f>
        <v/>
      </c>
      <c r="K86" s="693">
        <f>Industry!$K88</f>
        <v>0</v>
      </c>
      <c r="L86" s="694">
        <f t="shared" si="8"/>
        <v>9.413782625846764E-3</v>
      </c>
      <c r="M86" s="695">
        <f>Recovery_OX!C81</f>
        <v>0</v>
      </c>
      <c r="N86" s="651"/>
      <c r="O86" s="696">
        <f>(L86-M86)*(1-Recovery_OX!F81)</f>
        <v>9.413782625846764E-3</v>
      </c>
      <c r="P86" s="643"/>
      <c r="Q86" s="653"/>
      <c r="S86" s="690">
        <f t="shared" si="7"/>
        <v>2069</v>
      </c>
      <c r="T86" s="691">
        <f>IF(Select2=1,Food!$W88,"")</f>
        <v>8.6231689036709492E-8</v>
      </c>
      <c r="U86" s="692">
        <f>IF(Select2=1,Paper!$W88,"")</f>
        <v>1.527146741696154E-2</v>
      </c>
      <c r="V86" s="684">
        <f>IF(Select2=1,Nappies!$W88,"")</f>
        <v>0</v>
      </c>
      <c r="W86" s="692">
        <f>IF(Select2=1,Garden!$W88,"")</f>
        <v>0</v>
      </c>
      <c r="X86" s="684">
        <f>IF(Select2=1,Wood!$W88,"")</f>
        <v>3.3838207842284779E-2</v>
      </c>
      <c r="Y86" s="692">
        <f>IF(Select2=1,Textiles!$W88,"")</f>
        <v>1.9178121872463335E-3</v>
      </c>
      <c r="Z86" s="686">
        <f>Sludge!W88</f>
        <v>0</v>
      </c>
      <c r="AA86" s="686" t="str">
        <f>IF(Select2=2,MSW!$W88,"")</f>
        <v/>
      </c>
      <c r="AB86" s="693">
        <f>Industry!$W88</f>
        <v>0</v>
      </c>
      <c r="AC86" s="694">
        <f t="shared" si="5"/>
        <v>5.1027573678181691E-2</v>
      </c>
      <c r="AD86" s="695">
        <f>Recovery_OX!R81</f>
        <v>0</v>
      </c>
      <c r="AE86" s="651"/>
      <c r="AF86" s="697">
        <f>(AC86-AD86)*(1-Recovery_OX!U81)</f>
        <v>5.1027573678181691E-2</v>
      </c>
    </row>
    <row r="87" spans="2:32">
      <c r="B87" s="690">
        <f t="shared" si="6"/>
        <v>2070</v>
      </c>
      <c r="C87" s="691">
        <f>IF(Select2=1,Food!$K89,"")</f>
        <v>8.6395962888481389E-8</v>
      </c>
      <c r="D87" s="692">
        <f>IF(Select2=1,Paper!$K89,"")</f>
        <v>6.891686570787486E-3</v>
      </c>
      <c r="E87" s="684">
        <f>IF(Select2=1,Nappies!$K89,"")</f>
        <v>2.2969608809125648E-4</v>
      </c>
      <c r="F87" s="692">
        <f>IF(Select2=1,Garden!$K89,"")</f>
        <v>0</v>
      </c>
      <c r="G87" s="684">
        <f>IF(Select2=1,Wood!$K89,"")</f>
        <v>0</v>
      </c>
      <c r="H87" s="692">
        <f>IF(Select2=1,Textiles!$K89,"")</f>
        <v>1.6316925609050213E-3</v>
      </c>
      <c r="I87" s="693">
        <f>Sludge!K89</f>
        <v>0</v>
      </c>
      <c r="J87" s="693" t="str">
        <f>IF(Select2=2,MSW!$K89,"")</f>
        <v/>
      </c>
      <c r="K87" s="693">
        <f>Industry!$K89</f>
        <v>0</v>
      </c>
      <c r="L87" s="694">
        <f t="shared" si="8"/>
        <v>8.7531616157466522E-3</v>
      </c>
      <c r="M87" s="695">
        <f>Recovery_OX!C82</f>
        <v>0</v>
      </c>
      <c r="N87" s="651"/>
      <c r="O87" s="696">
        <f>(L87-M87)*(1-Recovery_OX!F82)</f>
        <v>8.7531616157466522E-3</v>
      </c>
      <c r="P87" s="643"/>
      <c r="Q87" s="653"/>
      <c r="S87" s="690">
        <f t="shared" si="7"/>
        <v>2070</v>
      </c>
      <c r="T87" s="691">
        <f>IF(Select2=1,Food!$W89,"")</f>
        <v>5.7802829764818043E-8</v>
      </c>
      <c r="U87" s="692">
        <f>IF(Select2=1,Paper!$W89,"")</f>
        <v>1.4239021840469993E-2</v>
      </c>
      <c r="V87" s="684">
        <f>IF(Select2=1,Nappies!$W89,"")</f>
        <v>0</v>
      </c>
      <c r="W87" s="692">
        <f>IF(Select2=1,Garden!$W89,"")</f>
        <v>0</v>
      </c>
      <c r="X87" s="684">
        <f>IF(Select2=1,Wood!$W89,"")</f>
        <v>3.2674356768959439E-2</v>
      </c>
      <c r="Y87" s="692">
        <f>IF(Select2=1,Textiles!$W89,"")</f>
        <v>1.7881562311287905E-3</v>
      </c>
      <c r="Z87" s="686">
        <f>Sludge!W89</f>
        <v>0</v>
      </c>
      <c r="AA87" s="686" t="str">
        <f>IF(Select2=2,MSW!$W89,"")</f>
        <v/>
      </c>
      <c r="AB87" s="693">
        <f>Industry!$W89</f>
        <v>0</v>
      </c>
      <c r="AC87" s="694">
        <f t="shared" si="5"/>
        <v>4.8701592643387984E-2</v>
      </c>
      <c r="AD87" s="695">
        <f>Recovery_OX!R82</f>
        <v>0</v>
      </c>
      <c r="AE87" s="651"/>
      <c r="AF87" s="697">
        <f>(AC87-AD87)*(1-Recovery_OX!U82)</f>
        <v>4.8701592643387984E-2</v>
      </c>
    </row>
    <row r="88" spans="2:32">
      <c r="B88" s="690">
        <f t="shared" si="6"/>
        <v>2071</v>
      </c>
      <c r="C88" s="691">
        <f>IF(Select2=1,Food!$K90,"")</f>
        <v>5.7912945820700238E-8</v>
      </c>
      <c r="D88" s="692">
        <f>IF(Select2=1,Paper!$K90,"")</f>
        <v>6.4257659673310702E-3</v>
      </c>
      <c r="E88" s="684">
        <f>IF(Select2=1,Nappies!$K90,"")</f>
        <v>1.9378650803241666E-4</v>
      </c>
      <c r="F88" s="692">
        <f>IF(Select2=1,Garden!$K90,"")</f>
        <v>0</v>
      </c>
      <c r="G88" s="684">
        <f>IF(Select2=1,Wood!$K90,"")</f>
        <v>0</v>
      </c>
      <c r="H88" s="692">
        <f>IF(Select2=1,Textiles!$K90,"")</f>
        <v>1.5213800597743518E-3</v>
      </c>
      <c r="I88" s="693">
        <f>Sludge!K90</f>
        <v>0</v>
      </c>
      <c r="J88" s="693" t="str">
        <f>IF(Select2=2,MSW!$K90,"")</f>
        <v/>
      </c>
      <c r="K88" s="693">
        <f>Industry!$K90</f>
        <v>0</v>
      </c>
      <c r="L88" s="694">
        <f t="shared" si="8"/>
        <v>8.1409904480836594E-3</v>
      </c>
      <c r="M88" s="695">
        <f>Recovery_OX!C83</f>
        <v>0</v>
      </c>
      <c r="N88" s="651"/>
      <c r="O88" s="696">
        <f>(L88-M88)*(1-Recovery_OX!F83)</f>
        <v>8.1409904480836594E-3</v>
      </c>
      <c r="P88" s="643"/>
      <c r="Q88" s="653"/>
      <c r="S88" s="690">
        <f t="shared" si="7"/>
        <v>2071</v>
      </c>
      <c r="T88" s="691">
        <f>IF(Select2=1,Food!$W90,"")</f>
        <v>3.8746395508943054E-8</v>
      </c>
      <c r="U88" s="692">
        <f>IF(Select2=1,Paper!$W90,"")</f>
        <v>1.3276375965560045E-2</v>
      </c>
      <c r="V88" s="684">
        <f>IF(Select2=1,Nappies!$W90,"")</f>
        <v>0</v>
      </c>
      <c r="W88" s="692">
        <f>IF(Select2=1,Garden!$W90,"")</f>
        <v>0</v>
      </c>
      <c r="X88" s="684">
        <f>IF(Select2=1,Wood!$W90,"")</f>
        <v>3.1550535868839311E-2</v>
      </c>
      <c r="Y88" s="692">
        <f>IF(Select2=1,Textiles!$W90,"")</f>
        <v>1.6672658189307967E-3</v>
      </c>
      <c r="Z88" s="686">
        <f>Sludge!W90</f>
        <v>0</v>
      </c>
      <c r="AA88" s="686" t="str">
        <f>IF(Select2=2,MSW!$W90,"")</f>
        <v/>
      </c>
      <c r="AB88" s="693">
        <f>Industry!$W90</f>
        <v>0</v>
      </c>
      <c r="AC88" s="694">
        <f t="shared" si="5"/>
        <v>4.649421639972566E-2</v>
      </c>
      <c r="AD88" s="695">
        <f>Recovery_OX!R83</f>
        <v>0</v>
      </c>
      <c r="AE88" s="651"/>
      <c r="AF88" s="697">
        <f>(AC88-AD88)*(1-Recovery_OX!U83)</f>
        <v>4.649421639972566E-2</v>
      </c>
    </row>
    <row r="89" spans="2:32">
      <c r="B89" s="690">
        <f t="shared" si="6"/>
        <v>2072</v>
      </c>
      <c r="C89" s="691">
        <f>IF(Select2=1,Food!$K91,"")</f>
        <v>3.8820208508591265E-8</v>
      </c>
      <c r="D89" s="692">
        <f>IF(Select2=1,Paper!$K91,"")</f>
        <v>5.9913444761014569E-3</v>
      </c>
      <c r="E89" s="684">
        <f>IF(Select2=1,Nappies!$K91,"")</f>
        <v>1.6349085875802245E-4</v>
      </c>
      <c r="F89" s="692">
        <f>IF(Select2=1,Garden!$K91,"")</f>
        <v>0</v>
      </c>
      <c r="G89" s="684">
        <f>IF(Select2=1,Wood!$K91,"")</f>
        <v>0</v>
      </c>
      <c r="H89" s="692">
        <f>IF(Select2=1,Textiles!$K91,"")</f>
        <v>1.4185253654617482E-3</v>
      </c>
      <c r="I89" s="693">
        <f>Sludge!K91</f>
        <v>0</v>
      </c>
      <c r="J89" s="693" t="str">
        <f>IF(Select2=2,MSW!$K91,"")</f>
        <v/>
      </c>
      <c r="K89" s="693">
        <f>Industry!$K91</f>
        <v>0</v>
      </c>
      <c r="L89" s="694">
        <f t="shared" si="8"/>
        <v>7.5733995205297363E-3</v>
      </c>
      <c r="M89" s="695">
        <f>Recovery_OX!C84</f>
        <v>0</v>
      </c>
      <c r="N89" s="651"/>
      <c r="O89" s="696">
        <f>(L89-M89)*(1-Recovery_OX!F84)</f>
        <v>7.5733995205297363E-3</v>
      </c>
      <c r="P89" s="643"/>
      <c r="Q89" s="653"/>
      <c r="S89" s="690">
        <f t="shared" si="7"/>
        <v>2072</v>
      </c>
      <c r="T89" s="691">
        <f>IF(Select2=1,Food!$W91,"")</f>
        <v>2.5972485621269797E-8</v>
      </c>
      <c r="U89" s="692">
        <f>IF(Select2=1,Paper!$W91,"")</f>
        <v>1.2378810901036052E-2</v>
      </c>
      <c r="V89" s="684">
        <f>IF(Select2=1,Nappies!$W91,"")</f>
        <v>0</v>
      </c>
      <c r="W89" s="692">
        <f>IF(Select2=1,Garden!$W91,"")</f>
        <v>0</v>
      </c>
      <c r="X89" s="684">
        <f>IF(Select2=1,Wood!$W91,"")</f>
        <v>3.0465368320779868E-2</v>
      </c>
      <c r="Y89" s="692">
        <f>IF(Select2=1,Textiles!$W91,"")</f>
        <v>1.5545483457115048E-3</v>
      </c>
      <c r="Z89" s="686">
        <f>Sludge!W91</f>
        <v>0</v>
      </c>
      <c r="AA89" s="686" t="str">
        <f>IF(Select2=2,MSW!$W91,"")</f>
        <v/>
      </c>
      <c r="AB89" s="693">
        <f>Industry!$W91</f>
        <v>0</v>
      </c>
      <c r="AC89" s="694">
        <f t="shared" si="5"/>
        <v>4.4398753540013047E-2</v>
      </c>
      <c r="AD89" s="695">
        <f>Recovery_OX!R84</f>
        <v>0</v>
      </c>
      <c r="AE89" s="651"/>
      <c r="AF89" s="697">
        <f>(AC89-AD89)*(1-Recovery_OX!U84)</f>
        <v>4.4398753540013047E-2</v>
      </c>
    </row>
    <row r="90" spans="2:32">
      <c r="B90" s="690">
        <f t="shared" si="6"/>
        <v>2073</v>
      </c>
      <c r="C90" s="691">
        <f>IF(Select2=1,Food!$K92,"")</f>
        <v>2.6021963954592014E-8</v>
      </c>
      <c r="D90" s="692">
        <f>IF(Select2=1,Paper!$K92,"")</f>
        <v>5.58629256244464E-3</v>
      </c>
      <c r="E90" s="684">
        <f>IF(Select2=1,Nappies!$K92,"")</f>
        <v>1.3793148536927227E-4</v>
      </c>
      <c r="F90" s="692">
        <f>IF(Select2=1,Garden!$K92,"")</f>
        <v>0</v>
      </c>
      <c r="G90" s="684">
        <f>IF(Select2=1,Wood!$K92,"")</f>
        <v>0</v>
      </c>
      <c r="H90" s="692">
        <f>IF(Select2=1,Textiles!$K92,"")</f>
        <v>1.3226242841363608E-3</v>
      </c>
      <c r="I90" s="693">
        <f>Sludge!K92</f>
        <v>0</v>
      </c>
      <c r="J90" s="693" t="str">
        <f>IF(Select2=2,MSW!$K92,"")</f>
        <v/>
      </c>
      <c r="K90" s="693">
        <f>Industry!$K92</f>
        <v>0</v>
      </c>
      <c r="L90" s="694">
        <f t="shared" si="8"/>
        <v>7.0468743539142276E-3</v>
      </c>
      <c r="M90" s="695">
        <f>Recovery_OX!C85</f>
        <v>0</v>
      </c>
      <c r="N90" s="651"/>
      <c r="O90" s="696">
        <f>(L90-M90)*(1-Recovery_OX!F85)</f>
        <v>7.0468743539142276E-3</v>
      </c>
      <c r="P90" s="643"/>
      <c r="Q90" s="653"/>
      <c r="S90" s="690">
        <f t="shared" si="7"/>
        <v>2073</v>
      </c>
      <c r="T90" s="691">
        <f>IF(Select2=1,Food!$W92,"")</f>
        <v>1.7409877757309552E-8</v>
      </c>
      <c r="U90" s="692">
        <f>IF(Select2=1,Paper!$W92,"")</f>
        <v>1.1541926781910399E-2</v>
      </c>
      <c r="V90" s="684">
        <f>IF(Select2=1,Nappies!$W92,"")</f>
        <v>0</v>
      </c>
      <c r="W90" s="692">
        <f>IF(Select2=1,Garden!$W92,"")</f>
        <v>0</v>
      </c>
      <c r="X90" s="684">
        <f>IF(Select2=1,Wood!$W92,"")</f>
        <v>2.9417524658826719E-2</v>
      </c>
      <c r="Y90" s="692">
        <f>IF(Select2=1,Textiles!$W92,"")</f>
        <v>1.4494512702864226E-3</v>
      </c>
      <c r="Z90" s="686">
        <f>Sludge!W92</f>
        <v>0</v>
      </c>
      <c r="AA90" s="686" t="str">
        <f>IF(Select2=2,MSW!$W92,"")</f>
        <v/>
      </c>
      <c r="AB90" s="693">
        <f>Industry!$W92</f>
        <v>0</v>
      </c>
      <c r="AC90" s="694">
        <f t="shared" si="5"/>
        <v>4.2408920120901299E-2</v>
      </c>
      <c r="AD90" s="695">
        <f>Recovery_OX!R85</f>
        <v>0</v>
      </c>
      <c r="AE90" s="651"/>
      <c r="AF90" s="697">
        <f>(AC90-AD90)*(1-Recovery_OX!U85)</f>
        <v>4.2408920120901299E-2</v>
      </c>
    </row>
    <row r="91" spans="2:32">
      <c r="B91" s="690">
        <f t="shared" si="6"/>
        <v>2074</v>
      </c>
      <c r="C91" s="691">
        <f>IF(Select2=1,Food!$K93,"")</f>
        <v>1.7443044075979865E-8</v>
      </c>
      <c r="D91" s="692">
        <f>IF(Select2=1,Paper!$K93,"")</f>
        <v>5.2086246614099461E-3</v>
      </c>
      <c r="E91" s="684">
        <f>IF(Select2=1,Nappies!$K93,"")</f>
        <v>1.1636794130693388E-4</v>
      </c>
      <c r="F91" s="692">
        <f>IF(Select2=1,Garden!$K93,"")</f>
        <v>0</v>
      </c>
      <c r="G91" s="684">
        <f>IF(Select2=1,Wood!$K93,"")</f>
        <v>0</v>
      </c>
      <c r="H91" s="692">
        <f>IF(Select2=1,Textiles!$K93,"")</f>
        <v>1.2332067085862714E-3</v>
      </c>
      <c r="I91" s="693">
        <f>Sludge!K93</f>
        <v>0</v>
      </c>
      <c r="J91" s="693" t="str">
        <f>IF(Select2=2,MSW!$K93,"")</f>
        <v/>
      </c>
      <c r="K91" s="693">
        <f>Industry!$K93</f>
        <v>0</v>
      </c>
      <c r="L91" s="694">
        <f t="shared" si="8"/>
        <v>6.5582167543472274E-3</v>
      </c>
      <c r="M91" s="695">
        <f>Recovery_OX!C86</f>
        <v>0</v>
      </c>
      <c r="N91" s="651"/>
      <c r="O91" s="696">
        <f>(L91-M91)*(1-Recovery_OX!F86)</f>
        <v>6.5582167543472274E-3</v>
      </c>
      <c r="P91" s="643"/>
      <c r="Q91" s="653"/>
      <c r="S91" s="690">
        <f t="shared" si="7"/>
        <v>2074</v>
      </c>
      <c r="T91" s="691">
        <f>IF(Select2=1,Food!$W93,"")</f>
        <v>1.167019005975459E-8</v>
      </c>
      <c r="U91" s="692">
        <f>IF(Select2=1,Paper!$W93,"")</f>
        <v>1.0761621201260204E-2</v>
      </c>
      <c r="V91" s="684">
        <f>IF(Select2=1,Nappies!$W93,"")</f>
        <v>0</v>
      </c>
      <c r="W91" s="692">
        <f>IF(Select2=1,Garden!$W93,"")</f>
        <v>0</v>
      </c>
      <c r="X91" s="684">
        <f>IF(Select2=1,Wood!$W93,"")</f>
        <v>2.8405721143453598E-2</v>
      </c>
      <c r="Y91" s="692">
        <f>IF(Select2=1,Textiles!$W93,"")</f>
        <v>1.3514594066698865E-3</v>
      </c>
      <c r="Z91" s="686">
        <f>Sludge!W93</f>
        <v>0</v>
      </c>
      <c r="AA91" s="686" t="str">
        <f>IF(Select2=2,MSW!$W93,"")</f>
        <v/>
      </c>
      <c r="AB91" s="693">
        <f>Industry!$W93</f>
        <v>0</v>
      </c>
      <c r="AC91" s="694">
        <f t="shared" si="5"/>
        <v>4.0518813421573742E-2</v>
      </c>
      <c r="AD91" s="695">
        <f>Recovery_OX!R86</f>
        <v>0</v>
      </c>
      <c r="AE91" s="651"/>
      <c r="AF91" s="697">
        <f>(AC91-AD91)*(1-Recovery_OX!U86)</f>
        <v>4.0518813421573742E-2</v>
      </c>
    </row>
    <row r="92" spans="2:32">
      <c r="B92" s="690">
        <f t="shared" si="6"/>
        <v>2075</v>
      </c>
      <c r="C92" s="691">
        <f>IF(Select2=1,Food!$K94,"")</f>
        <v>1.169242210801251E-8</v>
      </c>
      <c r="D92" s="692">
        <f>IF(Select2=1,Paper!$K94,"")</f>
        <v>4.8564894445083454E-3</v>
      </c>
      <c r="E92" s="684">
        <f>IF(Select2=1,Nappies!$K94,"")</f>
        <v>9.817553786041311E-5</v>
      </c>
      <c r="F92" s="692">
        <f>IF(Select2=1,Garden!$K94,"")</f>
        <v>0</v>
      </c>
      <c r="G92" s="684">
        <f>IF(Select2=1,Wood!$K94,"")</f>
        <v>0</v>
      </c>
      <c r="H92" s="692">
        <f>IF(Select2=1,Textiles!$K94,"")</f>
        <v>1.1498343137523953E-3</v>
      </c>
      <c r="I92" s="693">
        <f>Sludge!K94</f>
        <v>0</v>
      </c>
      <c r="J92" s="693" t="str">
        <f>IF(Select2=2,MSW!$K94,"")</f>
        <v/>
      </c>
      <c r="K92" s="693">
        <f>Industry!$K94</f>
        <v>0</v>
      </c>
      <c r="L92" s="694">
        <f t="shared" si="8"/>
        <v>6.1045109885432616E-3</v>
      </c>
      <c r="M92" s="695">
        <f>Recovery_OX!C87</f>
        <v>0</v>
      </c>
      <c r="N92" s="651"/>
      <c r="O92" s="696">
        <f>(L92-M92)*(1-Recovery_OX!F87)</f>
        <v>6.1045109885432616E-3</v>
      </c>
      <c r="P92" s="643"/>
      <c r="Q92" s="653"/>
      <c r="S92" s="690">
        <f t="shared" si="7"/>
        <v>2075</v>
      </c>
      <c r="T92" s="691">
        <f>IF(Select2=1,Food!$W94,"")</f>
        <v>7.8227623380993586E-9</v>
      </c>
      <c r="U92" s="692">
        <f>IF(Select2=1,Paper!$W94,"")</f>
        <v>1.0034069100223841E-2</v>
      </c>
      <c r="V92" s="684">
        <f>IF(Select2=1,Nappies!$W94,"")</f>
        <v>0</v>
      </c>
      <c r="W92" s="692">
        <f>IF(Select2=1,Garden!$W94,"")</f>
        <v>0</v>
      </c>
      <c r="X92" s="684">
        <f>IF(Select2=1,Wood!$W94,"")</f>
        <v>2.7428718188820866E-2</v>
      </c>
      <c r="Y92" s="692">
        <f>IF(Select2=1,Textiles!$W94,"")</f>
        <v>1.260092398632762E-3</v>
      </c>
      <c r="Z92" s="686">
        <f>Sludge!W94</f>
        <v>0</v>
      </c>
      <c r="AA92" s="686" t="str">
        <f>IF(Select2=2,MSW!$W94,"")</f>
        <v/>
      </c>
      <c r="AB92" s="693">
        <f>Industry!$W94</f>
        <v>0</v>
      </c>
      <c r="AC92" s="694">
        <f t="shared" si="5"/>
        <v>3.8722887510439806E-2</v>
      </c>
      <c r="AD92" s="695">
        <f>Recovery_OX!R87</f>
        <v>0</v>
      </c>
      <c r="AE92" s="651"/>
      <c r="AF92" s="697">
        <f>(AC92-AD92)*(1-Recovery_OX!U87)</f>
        <v>3.8722887510439806E-2</v>
      </c>
    </row>
    <row r="93" spans="2:32">
      <c r="B93" s="690">
        <f t="shared" si="6"/>
        <v>2076</v>
      </c>
      <c r="C93" s="691">
        <f>IF(Select2=1,Food!$K95,"")</f>
        <v>7.8376649257110725E-9</v>
      </c>
      <c r="D93" s="692">
        <f>IF(Select2=1,Paper!$K95,"")</f>
        <v>4.5281607444980533E-3</v>
      </c>
      <c r="E93" s="684">
        <f>IF(Select2=1,Nappies!$K95,"")</f>
        <v>8.2827247143256759E-5</v>
      </c>
      <c r="F93" s="692">
        <f>IF(Select2=1,Garden!$K95,"")</f>
        <v>0</v>
      </c>
      <c r="G93" s="684">
        <f>IF(Select2=1,Wood!$K95,"")</f>
        <v>0</v>
      </c>
      <c r="H93" s="692">
        <f>IF(Select2=1,Textiles!$K95,"")</f>
        <v>1.0720984080585306E-3</v>
      </c>
      <c r="I93" s="693">
        <f>Sludge!K95</f>
        <v>0</v>
      </c>
      <c r="J93" s="693" t="str">
        <f>IF(Select2=2,MSW!$K95,"")</f>
        <v/>
      </c>
      <c r="K93" s="693">
        <f>Industry!$K95</f>
        <v>0</v>
      </c>
      <c r="L93" s="694">
        <f t="shared" si="8"/>
        <v>5.6830942373647664E-3</v>
      </c>
      <c r="M93" s="695">
        <f>Recovery_OX!C88</f>
        <v>0</v>
      </c>
      <c r="N93" s="651"/>
      <c r="O93" s="696">
        <f>(L93-M93)*(1-Recovery_OX!F88)</f>
        <v>5.6830942373647664E-3</v>
      </c>
      <c r="P93" s="643"/>
      <c r="Q93" s="653"/>
      <c r="S93" s="690">
        <f t="shared" si="7"/>
        <v>2076</v>
      </c>
      <c r="T93" s="691">
        <f>IF(Select2=1,Food!$W95,"")</f>
        <v>5.2437544106006272E-9</v>
      </c>
      <c r="U93" s="692">
        <f>IF(Select2=1,Paper!$W95,"")</f>
        <v>9.3557040175579476E-3</v>
      </c>
      <c r="V93" s="684">
        <f>IF(Select2=1,Nappies!$W95,"")</f>
        <v>0</v>
      </c>
      <c r="W93" s="692">
        <f>IF(Select2=1,Garden!$W95,"")</f>
        <v>0</v>
      </c>
      <c r="X93" s="684">
        <f>IF(Select2=1,Wood!$W95,"")</f>
        <v>2.6485318844127859E-2</v>
      </c>
      <c r="Y93" s="692">
        <f>IF(Select2=1,Textiles!$W95,"")</f>
        <v>1.1749023649956498E-3</v>
      </c>
      <c r="Z93" s="686">
        <f>Sludge!W95</f>
        <v>0</v>
      </c>
      <c r="AA93" s="686" t="str">
        <f>IF(Select2=2,MSW!$W95,"")</f>
        <v/>
      </c>
      <c r="AB93" s="693">
        <f>Industry!$W95</f>
        <v>0</v>
      </c>
      <c r="AC93" s="694">
        <f t="shared" si="5"/>
        <v>3.7015930470435866E-2</v>
      </c>
      <c r="AD93" s="695">
        <f>Recovery_OX!R88</f>
        <v>0</v>
      </c>
      <c r="AE93" s="651"/>
      <c r="AF93" s="697">
        <f>(AC93-AD93)*(1-Recovery_OX!U88)</f>
        <v>3.7015930470435866E-2</v>
      </c>
    </row>
    <row r="94" spans="2:32">
      <c r="B94" s="690">
        <f t="shared" si="6"/>
        <v>2077</v>
      </c>
      <c r="C94" s="691">
        <f>IF(Select2=1,Food!$K96,"")</f>
        <v>5.2537439138145628E-9</v>
      </c>
      <c r="D94" s="692">
        <f>IF(Select2=1,Paper!$K96,"")</f>
        <v>4.2220290937107028E-3</v>
      </c>
      <c r="E94" s="684">
        <f>IF(Select2=1,Nappies!$K96,"")</f>
        <v>6.9878434270299053E-5</v>
      </c>
      <c r="F94" s="692">
        <f>IF(Select2=1,Garden!$K96,"")</f>
        <v>0</v>
      </c>
      <c r="G94" s="684">
        <f>IF(Select2=1,Wood!$K96,"")</f>
        <v>0</v>
      </c>
      <c r="H94" s="692">
        <f>IF(Select2=1,Textiles!$K96,"")</f>
        <v>9.996179300047793E-4</v>
      </c>
      <c r="I94" s="693">
        <f>Sludge!K96</f>
        <v>0</v>
      </c>
      <c r="J94" s="693" t="str">
        <f>IF(Select2=2,MSW!$K96,"")</f>
        <v/>
      </c>
      <c r="K94" s="693">
        <f>Industry!$K96</f>
        <v>0</v>
      </c>
      <c r="L94" s="694">
        <f t="shared" si="8"/>
        <v>5.2915307117296952E-3</v>
      </c>
      <c r="M94" s="695">
        <f>Recovery_OX!C89</f>
        <v>0</v>
      </c>
      <c r="N94" s="651"/>
      <c r="O94" s="696">
        <f>(L94-M94)*(1-Recovery_OX!F89)</f>
        <v>5.2915307117296952E-3</v>
      </c>
      <c r="P94" s="643"/>
      <c r="Q94" s="653"/>
      <c r="S94" s="690">
        <f t="shared" si="7"/>
        <v>2077</v>
      </c>
      <c r="T94" s="691">
        <f>IF(Select2=1,Food!$W96,"")</f>
        <v>3.5149936979133993E-9</v>
      </c>
      <c r="U94" s="692">
        <f>IF(Select2=1,Paper!$W96,"")</f>
        <v>8.7232006068402815E-3</v>
      </c>
      <c r="V94" s="684">
        <f>IF(Select2=1,Nappies!$W96,"")</f>
        <v>0</v>
      </c>
      <c r="W94" s="692">
        <f>IF(Select2=1,Garden!$W96,"")</f>
        <v>0</v>
      </c>
      <c r="X94" s="684">
        <f>IF(Select2=1,Wood!$W96,"")</f>
        <v>2.557436732719845E-2</v>
      </c>
      <c r="Y94" s="692">
        <f>IF(Select2=1,Textiles!$W96,"")</f>
        <v>1.0954717041148265E-3</v>
      </c>
      <c r="Z94" s="686">
        <f>Sludge!W96</f>
        <v>0</v>
      </c>
      <c r="AA94" s="686" t="str">
        <f>IF(Select2=2,MSW!$W96,"")</f>
        <v/>
      </c>
      <c r="AB94" s="693">
        <f>Industry!$W96</f>
        <v>0</v>
      </c>
      <c r="AC94" s="694">
        <f t="shared" si="5"/>
        <v>3.5393043153147258E-2</v>
      </c>
      <c r="AD94" s="695">
        <f>Recovery_OX!R89</f>
        <v>0</v>
      </c>
      <c r="AE94" s="651"/>
      <c r="AF94" s="697">
        <f>(AC94-AD94)*(1-Recovery_OX!U89)</f>
        <v>3.5393043153147258E-2</v>
      </c>
    </row>
    <row r="95" spans="2:32">
      <c r="B95" s="690">
        <f t="shared" si="6"/>
        <v>2078</v>
      </c>
      <c r="C95" s="691">
        <f>IF(Select2=1,Food!$K97,"")</f>
        <v>3.521689862167637E-9</v>
      </c>
      <c r="D95" s="692">
        <f>IF(Select2=1,Paper!$K97,"")</f>
        <v>3.9365938344389706E-3</v>
      </c>
      <c r="E95" s="684">
        <f>IF(Select2=1,Nappies!$K97,"")</f>
        <v>5.8953976432694299E-5</v>
      </c>
      <c r="F95" s="692">
        <f>IF(Select2=1,Garden!$K97,"")</f>
        <v>0</v>
      </c>
      <c r="G95" s="684">
        <f>IF(Select2=1,Wood!$K97,"")</f>
        <v>0</v>
      </c>
      <c r="H95" s="692">
        <f>IF(Select2=1,Textiles!$K97,"")</f>
        <v>9.3203758020363311E-4</v>
      </c>
      <c r="I95" s="693">
        <f>Sludge!K97</f>
        <v>0</v>
      </c>
      <c r="J95" s="693" t="str">
        <f>IF(Select2=2,MSW!$K97,"")</f>
        <v/>
      </c>
      <c r="K95" s="693">
        <f>Industry!$K97</f>
        <v>0</v>
      </c>
      <c r="L95" s="694">
        <f t="shared" si="8"/>
        <v>4.9275889127651604E-3</v>
      </c>
      <c r="M95" s="695">
        <f>Recovery_OX!C90</f>
        <v>0</v>
      </c>
      <c r="N95" s="651"/>
      <c r="O95" s="696">
        <f>(L95-M95)*(1-Recovery_OX!F90)</f>
        <v>4.9275889127651604E-3</v>
      </c>
      <c r="P95" s="643"/>
      <c r="Q95" s="653"/>
      <c r="S95" s="690">
        <f t="shared" si="7"/>
        <v>2078</v>
      </c>
      <c r="T95" s="691">
        <f>IF(Select2=1,Food!$W97,"")</f>
        <v>2.3561707374002918E-9</v>
      </c>
      <c r="U95" s="692">
        <f>IF(Select2=1,Paper!$W97,"")</f>
        <v>8.1334583356176965E-3</v>
      </c>
      <c r="V95" s="684">
        <f>IF(Select2=1,Nappies!$W97,"")</f>
        <v>0</v>
      </c>
      <c r="W95" s="692">
        <f>IF(Select2=1,Garden!$W97,"")</f>
        <v>0</v>
      </c>
      <c r="X95" s="684">
        <f>IF(Select2=1,Wood!$W97,"")</f>
        <v>2.4694747608503362E-2</v>
      </c>
      <c r="Y95" s="692">
        <f>IF(Select2=1,Textiles!$W97,"")</f>
        <v>1.0214110467985018E-3</v>
      </c>
      <c r="Z95" s="686">
        <f>Sludge!W97</f>
        <v>0</v>
      </c>
      <c r="AA95" s="686" t="str">
        <f>IF(Select2=2,MSW!$W97,"")</f>
        <v/>
      </c>
      <c r="AB95" s="693">
        <f>Industry!$W97</f>
        <v>0</v>
      </c>
      <c r="AC95" s="694">
        <f t="shared" si="5"/>
        <v>3.3849619347090298E-2</v>
      </c>
      <c r="AD95" s="695">
        <f>Recovery_OX!R90</f>
        <v>0</v>
      </c>
      <c r="AE95" s="651"/>
      <c r="AF95" s="697">
        <f>(AC95-AD95)*(1-Recovery_OX!U90)</f>
        <v>3.3849619347090298E-2</v>
      </c>
    </row>
    <row r="96" spans="2:32">
      <c r="B96" s="690">
        <f t="shared" si="6"/>
        <v>2079</v>
      </c>
      <c r="C96" s="691">
        <f>IF(Select2=1,Food!$K98,"")</f>
        <v>2.3606593105314549E-9</v>
      </c>
      <c r="D96" s="692">
        <f>IF(Select2=1,Paper!$K98,"")</f>
        <v>3.6704557627107561E-3</v>
      </c>
      <c r="E96" s="684">
        <f>IF(Select2=1,Nappies!$K98,"")</f>
        <v>4.9737395714716564E-5</v>
      </c>
      <c r="F96" s="692">
        <f>IF(Select2=1,Garden!$K98,"")</f>
        <v>0</v>
      </c>
      <c r="G96" s="684">
        <f>IF(Select2=1,Wood!$K98,"")</f>
        <v>0</v>
      </c>
      <c r="H96" s="692">
        <f>IF(Select2=1,Textiles!$K98,"")</f>
        <v>8.69026079701962E-4</v>
      </c>
      <c r="I96" s="693">
        <f>Sludge!K98</f>
        <v>0</v>
      </c>
      <c r="J96" s="693" t="str">
        <f>IF(Select2=2,MSW!$K98,"")</f>
        <v/>
      </c>
      <c r="K96" s="693">
        <f>Industry!$K98</f>
        <v>0</v>
      </c>
      <c r="L96" s="694">
        <f t="shared" si="8"/>
        <v>4.5892215987867451E-3</v>
      </c>
      <c r="M96" s="695">
        <f>Recovery_OX!C91</f>
        <v>0</v>
      </c>
      <c r="N96" s="651"/>
      <c r="O96" s="696">
        <f>(L96-M96)*(1-Recovery_OX!F91)</f>
        <v>4.5892215987867451E-3</v>
      </c>
      <c r="P96" s="641"/>
      <c r="S96" s="690">
        <f t="shared" si="7"/>
        <v>2079</v>
      </c>
      <c r="T96" s="691">
        <f>IF(Select2=1,Food!$W98,"")</f>
        <v>1.5793884771619902E-9</v>
      </c>
      <c r="U96" s="692">
        <f>IF(Select2=1,Paper!$W98,"")</f>
        <v>7.5835862865924596E-3</v>
      </c>
      <c r="V96" s="684">
        <f>IF(Select2=1,Nappies!$W98,"")</f>
        <v>0</v>
      </c>
      <c r="W96" s="692">
        <f>IF(Select2=1,Garden!$W98,"")</f>
        <v>0</v>
      </c>
      <c r="X96" s="684">
        <f>IF(Select2=1,Wood!$W98,"")</f>
        <v>2.3845382043884436E-2</v>
      </c>
      <c r="Y96" s="692">
        <f>IF(Select2=1,Textiles!$W98,"")</f>
        <v>9.5235734761858824E-4</v>
      </c>
      <c r="Z96" s="686">
        <f>Sludge!W98</f>
        <v>0</v>
      </c>
      <c r="AA96" s="686" t="str">
        <f>IF(Select2=2,MSW!$W98,"")</f>
        <v/>
      </c>
      <c r="AB96" s="693">
        <f>Industry!$W98</f>
        <v>0</v>
      </c>
      <c r="AC96" s="694">
        <f t="shared" si="5"/>
        <v>3.2381327257483959E-2</v>
      </c>
      <c r="AD96" s="695">
        <f>Recovery_OX!R91</f>
        <v>0</v>
      </c>
      <c r="AE96" s="651"/>
      <c r="AF96" s="697">
        <f>(AC96-AD96)*(1-Recovery_OX!U91)</f>
        <v>3.2381327257483959E-2</v>
      </c>
    </row>
    <row r="97" spans="2:32" ht="13.5" thickBot="1">
      <c r="B97" s="698">
        <f t="shared" si="6"/>
        <v>2080</v>
      </c>
      <c r="C97" s="699">
        <f>IF(Select2=1,Food!$K99,"")</f>
        <v>1.5823972577099054E-9</v>
      </c>
      <c r="D97" s="700">
        <f>IF(Select2=1,Paper!$K99,"")</f>
        <v>3.4223102693896829E-3</v>
      </c>
      <c r="E97" s="700">
        <f>IF(Select2=1,Nappies!$K99,"")</f>
        <v>4.1961690833638112E-5</v>
      </c>
      <c r="F97" s="700">
        <f>IF(Select2=1,Garden!$K99,"")</f>
        <v>0</v>
      </c>
      <c r="G97" s="700">
        <f>IF(Select2=1,Wood!$K99,"")</f>
        <v>0</v>
      </c>
      <c r="H97" s="700">
        <f>IF(Select2=1,Textiles!$K99,"")</f>
        <v>8.1027454605120332E-4</v>
      </c>
      <c r="I97" s="701">
        <f>Sludge!K99</f>
        <v>0</v>
      </c>
      <c r="J97" s="701" t="str">
        <f>IF(Select2=2,MSW!$K99,"")</f>
        <v/>
      </c>
      <c r="K97" s="693">
        <f>Industry!$K99</f>
        <v>0</v>
      </c>
      <c r="L97" s="694">
        <f t="shared" si="8"/>
        <v>4.2745480886717821E-3</v>
      </c>
      <c r="M97" s="702">
        <f>Recovery_OX!C92</f>
        <v>0</v>
      </c>
      <c r="N97" s="651"/>
      <c r="O97" s="703">
        <f>(L97-M97)*(1-Recovery_OX!F92)</f>
        <v>4.2745480886717821E-3</v>
      </c>
      <c r="S97" s="698">
        <f t="shared" si="7"/>
        <v>2080</v>
      </c>
      <c r="T97" s="699">
        <f>IF(Select2=1,Food!$W99,"")</f>
        <v>1.0586957567193833E-9</v>
      </c>
      <c r="U97" s="700">
        <f>IF(Select2=1,Paper!$W99,"")</f>
        <v>7.0708889863423082E-3</v>
      </c>
      <c r="V97" s="700">
        <f>IF(Select2=1,Nappies!$W99,"")</f>
        <v>0</v>
      </c>
      <c r="W97" s="700">
        <f>IF(Select2=1,Garden!$W99,"")</f>
        <v>0</v>
      </c>
      <c r="X97" s="700">
        <f>IF(Select2=1,Wood!$W99,"")</f>
        <v>2.3025230054305727E-2</v>
      </c>
      <c r="Y97" s="700">
        <f>IF(Select2=1,Textiles!$W99,"")</f>
        <v>8.8797210526159274E-4</v>
      </c>
      <c r="Z97" s="701">
        <f>Sludge!W99</f>
        <v>0</v>
      </c>
      <c r="AA97" s="701" t="str">
        <f>IF(Select2=2,MSW!$W99,"")</f>
        <v/>
      </c>
      <c r="AB97" s="693">
        <f>Industry!$W99</f>
        <v>0</v>
      </c>
      <c r="AC97" s="704">
        <f t="shared" si="5"/>
        <v>3.0984092204605386E-2</v>
      </c>
      <c r="AD97" s="702">
        <f>Recovery_OX!R92</f>
        <v>0</v>
      </c>
      <c r="AE97" s="651"/>
      <c r="AF97" s="705">
        <f>(AC97-AD97)*(1-Recovery_OX!U92)</f>
        <v>3.0984092204605386E-2</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835" t="s">
        <v>284</v>
      </c>
      <c r="D8" s="836"/>
      <c r="E8" s="837"/>
      <c r="F8" s="835" t="s">
        <v>285</v>
      </c>
      <c r="G8" s="836"/>
      <c r="H8" s="838"/>
      <c r="I8" s="435"/>
      <c r="J8" s="835" t="s">
        <v>286</v>
      </c>
      <c r="K8" s="836"/>
      <c r="L8" s="838"/>
      <c r="M8" s="839" t="s">
        <v>287</v>
      </c>
      <c r="N8" s="840"/>
      <c r="O8" s="841"/>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v>1950</v>
      </c>
      <c r="C12" s="462">
        <f>Stored_C!E18</f>
        <v>0</v>
      </c>
      <c r="D12" s="463">
        <f>Stored_C!F18+Stored_C!L18</f>
        <v>2.6794352640000005E-2</v>
      </c>
      <c r="E12" s="464">
        <f>Stored_C!G18+Stored_C!M18</f>
        <v>2.2105340927999997E-2</v>
      </c>
      <c r="F12" s="465">
        <f>F11+HWP!C12</f>
        <v>0</v>
      </c>
      <c r="G12" s="463">
        <f>G11+HWP!D12</f>
        <v>2.6794352640000005E-2</v>
      </c>
      <c r="H12" s="464">
        <f>H11+HWP!E12</f>
        <v>2.2105340927999997E-2</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2.7575915136000002E-2</v>
      </c>
      <c r="E13" s="473">
        <f>Stored_C!G19+Stored_C!M19</f>
        <v>2.27501299872E-2</v>
      </c>
      <c r="F13" s="474">
        <f>F12+HWP!C13</f>
        <v>0</v>
      </c>
      <c r="G13" s="472">
        <f>G12+HWP!D13</f>
        <v>5.4370267776000007E-2</v>
      </c>
      <c r="H13" s="473">
        <f>H12+HWP!E13</f>
        <v>4.4855470915199994E-2</v>
      </c>
      <c r="I13" s="456"/>
      <c r="J13" s="475">
        <f>Garden!J20</f>
        <v>0</v>
      </c>
      <c r="K13" s="476">
        <f>Paper!J20</f>
        <v>6.1416231987912601E-3</v>
      </c>
      <c r="L13" s="477">
        <f>Wood!J20</f>
        <v>0</v>
      </c>
      <c r="M13" s="478">
        <f>J13*(1-Recovery_OX!E13)*(1-Recovery_OX!F13)</f>
        <v>0</v>
      </c>
      <c r="N13" s="476">
        <f>K13*(1-Recovery_OX!E13)*(1-Recovery_OX!F13)</f>
        <v>6.1416231987912601E-3</v>
      </c>
      <c r="O13" s="477">
        <f>L13*(1-Recovery_OX!E13)*(1-Recovery_OX!F13)</f>
        <v>0</v>
      </c>
    </row>
    <row r="14" spans="2:15">
      <c r="B14" s="470">
        <f t="shared" ref="B14:B77" si="0">B13+1</f>
        <v>1952</v>
      </c>
      <c r="C14" s="471">
        <f>Stored_C!E20</f>
        <v>0</v>
      </c>
      <c r="D14" s="472">
        <f>Stored_C!F20+Stored_C!L20</f>
        <v>2.8803202560000005E-2</v>
      </c>
      <c r="E14" s="473">
        <f>Stored_C!G20+Stored_C!M20</f>
        <v>2.3762642112000007E-2</v>
      </c>
      <c r="F14" s="474">
        <f>F13+HWP!C14</f>
        <v>0</v>
      </c>
      <c r="G14" s="472">
        <f>G13+HWP!D14</f>
        <v>8.3173470336000005E-2</v>
      </c>
      <c r="H14" s="473">
        <f>H13+HWP!E14</f>
        <v>6.8618113027200001E-2</v>
      </c>
      <c r="I14" s="456"/>
      <c r="J14" s="475">
        <f>Garden!J21</f>
        <v>0</v>
      </c>
      <c r="K14" s="476">
        <f>Paper!J21</f>
        <v>1.2047179267659414E-2</v>
      </c>
      <c r="L14" s="477">
        <f>Wood!J21</f>
        <v>0</v>
      </c>
      <c r="M14" s="478">
        <f>J14*(1-Recovery_OX!E14)*(1-Recovery_OX!F14)</f>
        <v>0</v>
      </c>
      <c r="N14" s="476">
        <f>K14*(1-Recovery_OX!E14)*(1-Recovery_OX!F14)</f>
        <v>1.2047179267659414E-2</v>
      </c>
      <c r="O14" s="477">
        <f>L14*(1-Recovery_OX!E14)*(1-Recovery_OX!F14)</f>
        <v>0</v>
      </c>
    </row>
    <row r="15" spans="2:15">
      <c r="B15" s="470">
        <f t="shared" si="0"/>
        <v>1953</v>
      </c>
      <c r="C15" s="471">
        <f>Stored_C!E21</f>
        <v>0</v>
      </c>
      <c r="D15" s="472">
        <f>Stored_C!F21+Stored_C!L21</f>
        <v>2.9705731967999999E-2</v>
      </c>
      <c r="E15" s="473">
        <f>Stored_C!G21+Stored_C!M21</f>
        <v>2.45072288736E-2</v>
      </c>
      <c r="F15" s="474">
        <f>F14+HWP!C15</f>
        <v>0</v>
      </c>
      <c r="G15" s="472">
        <f>G14+HWP!D15</f>
        <v>0.112879202304</v>
      </c>
      <c r="H15" s="473">
        <f>H14+HWP!E15</f>
        <v>9.3125341900800004E-2</v>
      </c>
      <c r="I15" s="456"/>
      <c r="J15" s="475">
        <f>Garden!J22</f>
        <v>0</v>
      </c>
      <c r="K15" s="476">
        <f>Paper!J22</f>
        <v>1.7834793905252107E-2</v>
      </c>
      <c r="L15" s="477">
        <f>Wood!J22</f>
        <v>0</v>
      </c>
      <c r="M15" s="478">
        <f>J15*(1-Recovery_OX!E15)*(1-Recovery_OX!F15)</f>
        <v>0</v>
      </c>
      <c r="N15" s="476">
        <f>K15*(1-Recovery_OX!E15)*(1-Recovery_OX!F15)</f>
        <v>1.7834793905252107E-2</v>
      </c>
      <c r="O15" s="477">
        <f>L15*(1-Recovery_OX!E15)*(1-Recovery_OX!F15)</f>
        <v>0</v>
      </c>
    </row>
    <row r="16" spans="2:15">
      <c r="B16" s="470">
        <f t="shared" si="0"/>
        <v>1954</v>
      </c>
      <c r="C16" s="471">
        <f>Stored_C!E22</f>
        <v>0</v>
      </c>
      <c r="D16" s="472">
        <f>Stored_C!F22+Stored_C!L22</f>
        <v>3.057247987200001E-2</v>
      </c>
      <c r="E16" s="473">
        <f>Stored_C!G22+Stored_C!M22</f>
        <v>2.5222295894400004E-2</v>
      </c>
      <c r="F16" s="474">
        <f>F15+HWP!C16</f>
        <v>0</v>
      </c>
      <c r="G16" s="472">
        <f>G15+HWP!D16</f>
        <v>0.14345168217600002</v>
      </c>
      <c r="H16" s="473">
        <f>H15+HWP!E16</f>
        <v>0.11834763779520001</v>
      </c>
      <c r="I16" s="456"/>
      <c r="J16" s="475">
        <f>Garden!J23</f>
        <v>0</v>
      </c>
      <c r="K16" s="476">
        <f>Paper!J23</f>
        <v>2.3438001810012613E-2</v>
      </c>
      <c r="L16" s="477">
        <f>Wood!J23</f>
        <v>0</v>
      </c>
      <c r="M16" s="478">
        <f>J16*(1-Recovery_OX!E16)*(1-Recovery_OX!F16)</f>
        <v>0</v>
      </c>
      <c r="N16" s="476">
        <f>K16*(1-Recovery_OX!E16)*(1-Recovery_OX!F16)</f>
        <v>2.3438001810012613E-2</v>
      </c>
      <c r="O16" s="477">
        <f>L16*(1-Recovery_OX!E16)*(1-Recovery_OX!F16)</f>
        <v>0</v>
      </c>
    </row>
    <row r="17" spans="2:15">
      <c r="B17" s="470">
        <f t="shared" si="0"/>
        <v>1955</v>
      </c>
      <c r="C17" s="471">
        <f>Stored_C!E23</f>
        <v>0</v>
      </c>
      <c r="D17" s="472">
        <f>Stored_C!F23+Stored_C!L23</f>
        <v>3.21216192E-2</v>
      </c>
      <c r="E17" s="473">
        <f>Stored_C!G23+Stored_C!M23</f>
        <v>2.650033584E-2</v>
      </c>
      <c r="F17" s="474">
        <f>F16+HWP!C17</f>
        <v>0</v>
      </c>
      <c r="G17" s="472">
        <f>G16+HWP!D17</f>
        <v>0.17557330137600002</v>
      </c>
      <c r="H17" s="473">
        <f>H16+HWP!E17</f>
        <v>0.14484797363520002</v>
      </c>
      <c r="I17" s="456"/>
      <c r="J17" s="475">
        <f>Garden!J24</f>
        <v>0</v>
      </c>
      <c r="K17" s="476">
        <f>Paper!J24</f>
        <v>2.8861068418506265E-2</v>
      </c>
      <c r="L17" s="477">
        <f>Wood!J24</f>
        <v>0</v>
      </c>
      <c r="M17" s="478">
        <f>J17*(1-Recovery_OX!E17)*(1-Recovery_OX!F17)</f>
        <v>0</v>
      </c>
      <c r="N17" s="476">
        <f>K17*(1-Recovery_OX!E17)*(1-Recovery_OX!F17)</f>
        <v>2.8861068418506265E-2</v>
      </c>
      <c r="O17" s="477">
        <f>L17*(1-Recovery_OX!E17)*(1-Recovery_OX!F17)</f>
        <v>0</v>
      </c>
    </row>
    <row r="18" spans="2:15">
      <c r="B18" s="470">
        <f t="shared" si="0"/>
        <v>1956</v>
      </c>
      <c r="C18" s="471">
        <f>Stored_C!E24</f>
        <v>0</v>
      </c>
      <c r="D18" s="472">
        <f>Stored_C!F24+Stored_C!L24</f>
        <v>3.3013250688000005E-2</v>
      </c>
      <c r="E18" s="473">
        <f>Stored_C!G24+Stored_C!M24</f>
        <v>2.7235931817600003E-2</v>
      </c>
      <c r="F18" s="474">
        <f>F17+HWP!C18</f>
        <v>0</v>
      </c>
      <c r="G18" s="472">
        <f>G17+HWP!D18</f>
        <v>0.20858655206400004</v>
      </c>
      <c r="H18" s="473">
        <f>H17+HWP!E18</f>
        <v>0.17208390545280003</v>
      </c>
      <c r="I18" s="456"/>
      <c r="J18" s="475">
        <f>Garden!J25</f>
        <v>0</v>
      </c>
      <c r="K18" s="476">
        <f>Paper!J25</f>
        <v>3.4272585616623323E-2</v>
      </c>
      <c r="L18" s="477">
        <f>Wood!J25</f>
        <v>0</v>
      </c>
      <c r="M18" s="478">
        <f>J18*(1-Recovery_OX!E18)*(1-Recovery_OX!F18)</f>
        <v>0</v>
      </c>
      <c r="N18" s="476">
        <f>K18*(1-Recovery_OX!E18)*(1-Recovery_OX!F18)</f>
        <v>3.4272585616623323E-2</v>
      </c>
      <c r="O18" s="477">
        <f>L18*(1-Recovery_OX!E18)*(1-Recovery_OX!F18)</f>
        <v>0</v>
      </c>
    </row>
    <row r="19" spans="2:15">
      <c r="B19" s="470">
        <f t="shared" si="0"/>
        <v>1957</v>
      </c>
      <c r="C19" s="471">
        <f>Stored_C!E25</f>
        <v>0</v>
      </c>
      <c r="D19" s="472">
        <f>Stored_C!F25+Stored_C!L25</f>
        <v>3.3915416832000007E-2</v>
      </c>
      <c r="E19" s="473">
        <f>Stored_C!G25+Stored_C!M25</f>
        <v>2.7980218886400007E-2</v>
      </c>
      <c r="F19" s="474">
        <f>F18+HWP!C19</f>
        <v>0</v>
      </c>
      <c r="G19" s="472">
        <f>G18+HWP!D19</f>
        <v>0.24250196889600004</v>
      </c>
      <c r="H19" s="473">
        <f>H18+HWP!E19</f>
        <v>0.20006412433920004</v>
      </c>
      <c r="I19" s="456"/>
      <c r="J19" s="475">
        <f>Garden!J26</f>
        <v>0</v>
      </c>
      <c r="K19" s="476">
        <f>Paper!J26</f>
        <v>3.9522624644436302E-2</v>
      </c>
      <c r="L19" s="477">
        <f>Wood!J26</f>
        <v>0</v>
      </c>
      <c r="M19" s="478">
        <f>J19*(1-Recovery_OX!E19)*(1-Recovery_OX!F19)</f>
        <v>0</v>
      </c>
      <c r="N19" s="476">
        <f>K19*(1-Recovery_OX!E19)*(1-Recovery_OX!F19)</f>
        <v>3.9522624644436302E-2</v>
      </c>
      <c r="O19" s="477">
        <f>L19*(1-Recovery_OX!E19)*(1-Recovery_OX!F19)</f>
        <v>0</v>
      </c>
    </row>
    <row r="20" spans="2:15">
      <c r="B20" s="470">
        <f t="shared" si="0"/>
        <v>1958</v>
      </c>
      <c r="C20" s="471">
        <f>Stored_C!E26</f>
        <v>0</v>
      </c>
      <c r="D20" s="472">
        <f>Stored_C!F26+Stored_C!L26</f>
        <v>3.4823940096000004E-2</v>
      </c>
      <c r="E20" s="473">
        <f>Stored_C!G26+Stored_C!M26</f>
        <v>2.8729750579199999E-2</v>
      </c>
      <c r="F20" s="474">
        <f>F19+HWP!C20</f>
        <v>0</v>
      </c>
      <c r="G20" s="472">
        <f>G19+HWP!D20</f>
        <v>0.27732590899200005</v>
      </c>
      <c r="H20" s="473">
        <f>H19+HWP!E20</f>
        <v>0.22879387491840003</v>
      </c>
      <c r="I20" s="456"/>
      <c r="J20" s="475">
        <f>Garden!J27</f>
        <v>0</v>
      </c>
      <c r="K20" s="476">
        <f>Paper!J27</f>
        <v>4.4624517107949416E-2</v>
      </c>
      <c r="L20" s="477">
        <f>Wood!J27</f>
        <v>0</v>
      </c>
      <c r="M20" s="478">
        <f>J20*(1-Recovery_OX!E20)*(1-Recovery_OX!F20)</f>
        <v>0</v>
      </c>
      <c r="N20" s="476">
        <f>K20*(1-Recovery_OX!E20)*(1-Recovery_OX!F20)</f>
        <v>4.4624517107949416E-2</v>
      </c>
      <c r="O20" s="477">
        <f>L20*(1-Recovery_OX!E20)*(1-Recovery_OX!F20)</f>
        <v>0</v>
      </c>
    </row>
    <row r="21" spans="2:15">
      <c r="B21" s="470">
        <f t="shared" si="0"/>
        <v>1959</v>
      </c>
      <c r="C21" s="471">
        <f>Stored_C!E27</f>
        <v>0</v>
      </c>
      <c r="D21" s="472">
        <f>Stored_C!F27+Stored_C!L27</f>
        <v>3.5733916416000003E-2</v>
      </c>
      <c r="E21" s="473">
        <f>Stored_C!G27+Stored_C!M27</f>
        <v>2.9480481043199998E-2</v>
      </c>
      <c r="F21" s="474">
        <f>F20+HWP!C21</f>
        <v>0</v>
      </c>
      <c r="G21" s="472">
        <f>G20+HWP!D21</f>
        <v>0.31305982540800004</v>
      </c>
      <c r="H21" s="473">
        <f>H20+HWP!E21</f>
        <v>0.25827435596160003</v>
      </c>
      <c r="I21" s="456"/>
      <c r="J21" s="475">
        <f>Garden!J28</f>
        <v>0</v>
      </c>
      <c r="K21" s="476">
        <f>Paper!J28</f>
        <v>4.9589735767209542E-2</v>
      </c>
      <c r="L21" s="477">
        <f>Wood!J28</f>
        <v>0</v>
      </c>
      <c r="M21" s="478">
        <f>J21*(1-Recovery_OX!E21)*(1-Recovery_OX!F21)</f>
        <v>0</v>
      </c>
      <c r="N21" s="476">
        <f>K21*(1-Recovery_OX!E21)*(1-Recovery_OX!F21)</f>
        <v>4.9589735767209542E-2</v>
      </c>
      <c r="O21" s="477">
        <f>L21*(1-Recovery_OX!E21)*(1-Recovery_OX!F21)</f>
        <v>0</v>
      </c>
    </row>
    <row r="22" spans="2:15">
      <c r="B22" s="470">
        <f t="shared" si="0"/>
        <v>1960</v>
      </c>
      <c r="C22" s="471">
        <f>Stored_C!E28</f>
        <v>0</v>
      </c>
      <c r="D22" s="472">
        <f>Stored_C!F28+Stored_C!L28</f>
        <v>4.6431859584E-2</v>
      </c>
      <c r="E22" s="473">
        <f>Stored_C!G28+Stored_C!M28</f>
        <v>3.83062841568E-2</v>
      </c>
      <c r="F22" s="474">
        <f>F21+HWP!C22</f>
        <v>0</v>
      </c>
      <c r="G22" s="472">
        <f>G21+HWP!D22</f>
        <v>0.35949168499200002</v>
      </c>
      <c r="H22" s="473">
        <f>H21+HWP!E22</f>
        <v>0.29658064011840002</v>
      </c>
      <c r="I22" s="456"/>
      <c r="J22" s="475">
        <f>Garden!J29</f>
        <v>0</v>
      </c>
      <c r="K22" s="476">
        <f>Paper!J29</f>
        <v>5.4427853675867541E-2</v>
      </c>
      <c r="L22" s="477">
        <f>Wood!J29</f>
        <v>0</v>
      </c>
      <c r="M22" s="478">
        <f>J22*(1-Recovery_OX!E22)*(1-Recovery_OX!F22)</f>
        <v>0</v>
      </c>
      <c r="N22" s="476">
        <f>K22*(1-Recovery_OX!E22)*(1-Recovery_OX!F22)</f>
        <v>5.4427853675867541E-2</v>
      </c>
      <c r="O22" s="477">
        <f>L22*(1-Recovery_OX!E22)*(1-Recovery_OX!F22)</f>
        <v>0</v>
      </c>
    </row>
    <row r="23" spans="2:15">
      <c r="B23" s="470">
        <f t="shared" si="0"/>
        <v>1961</v>
      </c>
      <c r="C23" s="471">
        <f>Stored_C!E29</f>
        <v>0</v>
      </c>
      <c r="D23" s="472">
        <f>Stored_C!F29+Stored_C!L29</f>
        <v>4.447920000000001E-2</v>
      </c>
      <c r="E23" s="473">
        <f>Stored_C!G29+Stored_C!M29</f>
        <v>3.6695340000000007E-2</v>
      </c>
      <c r="F23" s="474">
        <f>F22+HWP!C23</f>
        <v>0</v>
      </c>
      <c r="G23" s="472">
        <f>G22+HWP!D23</f>
        <v>0.40397088499200001</v>
      </c>
      <c r="H23" s="473">
        <f>H22+HWP!E23</f>
        <v>0.33327598011840004</v>
      </c>
      <c r="I23" s="456"/>
      <c r="J23" s="475">
        <f>Garden!J30</f>
        <v>0</v>
      </c>
      <c r="K23" s="476">
        <f>Paper!J30</f>
        <v>6.1390996253258376E-2</v>
      </c>
      <c r="L23" s="477">
        <f>Wood!J30</f>
        <v>0</v>
      </c>
      <c r="M23" s="478">
        <f>J23*(1-Recovery_OX!E23)*(1-Recovery_OX!F23)</f>
        <v>0</v>
      </c>
      <c r="N23" s="476">
        <f>K23*(1-Recovery_OX!E23)*(1-Recovery_OX!F23)</f>
        <v>6.1390996253258376E-2</v>
      </c>
      <c r="O23" s="477">
        <f>L23*(1-Recovery_OX!E23)*(1-Recovery_OX!F23)</f>
        <v>0</v>
      </c>
    </row>
    <row r="24" spans="2:15">
      <c r="B24" s="470">
        <f t="shared" si="0"/>
        <v>1962</v>
      </c>
      <c r="C24" s="471">
        <f>Stored_C!E30</f>
        <v>0</v>
      </c>
      <c r="D24" s="472">
        <f>Stored_C!F30+Stored_C!L30</f>
        <v>4.649680128E-2</v>
      </c>
      <c r="E24" s="473">
        <f>Stored_C!G30+Stored_C!M30</f>
        <v>3.8359861056000005E-2</v>
      </c>
      <c r="F24" s="474">
        <f>F23+HWP!C24</f>
        <v>0</v>
      </c>
      <c r="G24" s="472">
        <f>G23+HWP!D24</f>
        <v>0.45046768627200001</v>
      </c>
      <c r="H24" s="473">
        <f>H23+HWP!E24</f>
        <v>0.37163584117440007</v>
      </c>
      <c r="I24" s="456"/>
      <c r="J24" s="475">
        <f>Garden!J31</f>
        <v>0</v>
      </c>
      <c r="K24" s="476">
        <f>Paper!J31</f>
        <v>6.7435811724423089E-2</v>
      </c>
      <c r="L24" s="477">
        <f>Wood!J31</f>
        <v>0</v>
      </c>
      <c r="M24" s="478">
        <f>J24*(1-Recovery_OX!E24)*(1-Recovery_OX!F24)</f>
        <v>0</v>
      </c>
      <c r="N24" s="476">
        <f>K24*(1-Recovery_OX!E24)*(1-Recovery_OX!F24)</f>
        <v>6.7435811724423089E-2</v>
      </c>
      <c r="O24" s="477">
        <f>L24*(1-Recovery_OX!E24)*(1-Recovery_OX!F24)</f>
        <v>0</v>
      </c>
    </row>
    <row r="25" spans="2:15">
      <c r="B25" s="470">
        <f t="shared" si="0"/>
        <v>1963</v>
      </c>
      <c r="C25" s="471">
        <f>Stored_C!E31</f>
        <v>0</v>
      </c>
      <c r="D25" s="472">
        <f>Stored_C!F31+Stored_C!L31</f>
        <v>4.8580945920000007E-2</v>
      </c>
      <c r="E25" s="473">
        <f>Stored_C!G31+Stored_C!M31</f>
        <v>4.0079280384000014E-2</v>
      </c>
      <c r="F25" s="474">
        <f>F24+HWP!C25</f>
        <v>0</v>
      </c>
      <c r="G25" s="472">
        <f>G24+HWP!D25</f>
        <v>0.49904863219200002</v>
      </c>
      <c r="H25" s="473">
        <f>H24+HWP!E25</f>
        <v>0.41171512155840007</v>
      </c>
      <c r="I25" s="456"/>
      <c r="J25" s="475">
        <f>Garden!J32</f>
        <v>0</v>
      </c>
      <c r="K25" s="476">
        <f>Paper!J32</f>
        <v>7.3534421450704976E-2</v>
      </c>
      <c r="L25" s="477">
        <f>Wood!J32</f>
        <v>0</v>
      </c>
      <c r="M25" s="478">
        <f>J25*(1-Recovery_OX!E25)*(1-Recovery_OX!F25)</f>
        <v>0</v>
      </c>
      <c r="N25" s="476">
        <f>K25*(1-Recovery_OX!E25)*(1-Recovery_OX!F25)</f>
        <v>7.3534421450704976E-2</v>
      </c>
      <c r="O25" s="477">
        <f>L25*(1-Recovery_OX!E25)*(1-Recovery_OX!F25)</f>
        <v>0</v>
      </c>
    </row>
    <row r="26" spans="2:15">
      <c r="B26" s="470">
        <f t="shared" si="0"/>
        <v>1964</v>
      </c>
      <c r="C26" s="471">
        <f>Stored_C!E32</f>
        <v>0</v>
      </c>
      <c r="D26" s="472">
        <f>Stored_C!F32+Stored_C!L32</f>
        <v>5.0687546880000003E-2</v>
      </c>
      <c r="E26" s="473">
        <f>Stored_C!G32+Stored_C!M32</f>
        <v>4.1817226176000005E-2</v>
      </c>
      <c r="F26" s="474">
        <f>F25+HWP!C26</f>
        <v>0</v>
      </c>
      <c r="G26" s="472">
        <f>G25+HWP!D26</f>
        <v>0.54973617907200001</v>
      </c>
      <c r="H26" s="473">
        <f>H25+HWP!E26</f>
        <v>0.4535323477344001</v>
      </c>
      <c r="I26" s="456"/>
      <c r="J26" s="475">
        <f>Garden!J33</f>
        <v>0</v>
      </c>
      <c r="K26" s="476">
        <f>Paper!J33</f>
        <v>7.9698441234145309E-2</v>
      </c>
      <c r="L26" s="477">
        <f>Wood!J33</f>
        <v>0</v>
      </c>
      <c r="M26" s="478">
        <f>J26*(1-Recovery_OX!E26)*(1-Recovery_OX!F26)</f>
        <v>0</v>
      </c>
      <c r="N26" s="476">
        <f>K26*(1-Recovery_OX!E26)*(1-Recovery_OX!F26)</f>
        <v>7.9698441234145309E-2</v>
      </c>
      <c r="O26" s="477">
        <f>L26*(1-Recovery_OX!E26)*(1-Recovery_OX!F26)</f>
        <v>0</v>
      </c>
    </row>
    <row r="27" spans="2:15">
      <c r="B27" s="470">
        <f t="shared" si="0"/>
        <v>1965</v>
      </c>
      <c r="C27" s="471">
        <f>Stored_C!E33</f>
        <v>0</v>
      </c>
      <c r="D27" s="472">
        <f>Stored_C!F33+Stored_C!L33</f>
        <v>5.2857388800000009E-2</v>
      </c>
      <c r="E27" s="473">
        <f>Stored_C!G33+Stored_C!M33</f>
        <v>4.3607345760000006E-2</v>
      </c>
      <c r="F27" s="474">
        <f>F26+HWP!C27</f>
        <v>0</v>
      </c>
      <c r="G27" s="472">
        <f>G26+HWP!D27</f>
        <v>0.60259356787200002</v>
      </c>
      <c r="H27" s="473">
        <f>H26+HWP!E27</f>
        <v>0.49713969349440013</v>
      </c>
      <c r="I27" s="456"/>
      <c r="J27" s="475">
        <f>Garden!J34</f>
        <v>0</v>
      </c>
      <c r="K27" s="476">
        <f>Paper!J34</f>
        <v>8.5928596238866062E-2</v>
      </c>
      <c r="L27" s="477">
        <f>Wood!J34</f>
        <v>0</v>
      </c>
      <c r="M27" s="478">
        <f>J27*(1-Recovery_OX!E27)*(1-Recovery_OX!F27)</f>
        <v>0</v>
      </c>
      <c r="N27" s="476">
        <f>K27*(1-Recovery_OX!E27)*(1-Recovery_OX!F27)</f>
        <v>8.5928596238866062E-2</v>
      </c>
      <c r="O27" s="477">
        <f>L27*(1-Recovery_OX!E27)*(1-Recovery_OX!F27)</f>
        <v>0</v>
      </c>
    </row>
    <row r="28" spans="2:15">
      <c r="B28" s="470">
        <f t="shared" si="0"/>
        <v>1966</v>
      </c>
      <c r="C28" s="471">
        <f>Stored_C!E34</f>
        <v>0</v>
      </c>
      <c r="D28" s="472">
        <f>Stored_C!F34+Stored_C!L34</f>
        <v>5.5082545919999996E-2</v>
      </c>
      <c r="E28" s="473">
        <f>Stored_C!G34+Stored_C!M34</f>
        <v>4.5443100384000006E-2</v>
      </c>
      <c r="F28" s="474">
        <f>F27+HWP!C28</f>
        <v>0</v>
      </c>
      <c r="G28" s="472">
        <f>G27+HWP!D28</f>
        <v>0.65767611379199997</v>
      </c>
      <c r="H28" s="473">
        <f>H27+HWP!E28</f>
        <v>0.54258279387840014</v>
      </c>
      <c r="I28" s="456"/>
      <c r="J28" s="475">
        <f>Garden!J35</f>
        <v>0</v>
      </c>
      <c r="K28" s="476">
        <f>Paper!J35</f>
        <v>9.2234910987176594E-2</v>
      </c>
      <c r="L28" s="477">
        <f>Wood!J35</f>
        <v>0</v>
      </c>
      <c r="M28" s="478">
        <f>J28*(1-Recovery_OX!E28)*(1-Recovery_OX!F28)</f>
        <v>0</v>
      </c>
      <c r="N28" s="476">
        <f>K28*(1-Recovery_OX!E28)*(1-Recovery_OX!F28)</f>
        <v>9.2234910987176594E-2</v>
      </c>
      <c r="O28" s="477">
        <f>L28*(1-Recovery_OX!E28)*(1-Recovery_OX!F28)</f>
        <v>0</v>
      </c>
    </row>
    <row r="29" spans="2:15">
      <c r="B29" s="470">
        <f t="shared" si="0"/>
        <v>1967</v>
      </c>
      <c r="C29" s="471">
        <f>Stored_C!E35</f>
        <v>0</v>
      </c>
      <c r="D29" s="472">
        <f>Stored_C!F35+Stored_C!L35</f>
        <v>5.4810313071360008E-2</v>
      </c>
      <c r="E29" s="473">
        <f>Stored_C!G35+Stored_C!M35</f>
        <v>4.5218508283872E-2</v>
      </c>
      <c r="F29" s="474">
        <f>F28+HWP!C29</f>
        <v>0</v>
      </c>
      <c r="G29" s="472">
        <f>G28+HWP!D29</f>
        <v>0.71248642686335995</v>
      </c>
      <c r="H29" s="473">
        <f>H28+HWP!E29</f>
        <v>0.58780130216227211</v>
      </c>
      <c r="I29" s="456"/>
      <c r="J29" s="475">
        <f>Garden!J36</f>
        <v>0</v>
      </c>
      <c r="K29" s="476">
        <f>Paper!J36</f>
        <v>9.8624915591763576E-2</v>
      </c>
      <c r="L29" s="477">
        <f>Wood!J36</f>
        <v>0</v>
      </c>
      <c r="M29" s="478">
        <f>J29*(1-Recovery_OX!E29)*(1-Recovery_OX!F29)</f>
        <v>0</v>
      </c>
      <c r="N29" s="476">
        <f>K29*(1-Recovery_OX!E29)*(1-Recovery_OX!F29)</f>
        <v>9.8624915591763576E-2</v>
      </c>
      <c r="O29" s="477">
        <f>L29*(1-Recovery_OX!E29)*(1-Recovery_OX!F29)</f>
        <v>0</v>
      </c>
    </row>
    <row r="30" spans="2:15">
      <c r="B30" s="470">
        <f t="shared" si="0"/>
        <v>1968</v>
      </c>
      <c r="C30" s="471">
        <f>Stored_C!E36</f>
        <v>0</v>
      </c>
      <c r="D30" s="472">
        <f>Stored_C!F36+Stored_C!L36</f>
        <v>5.6314099380315855E-2</v>
      </c>
      <c r="E30" s="473">
        <f>Stored_C!G36+Stored_C!M36</f>
        <v>4.6459131988760581E-2</v>
      </c>
      <c r="F30" s="474">
        <f>F29+HWP!C30</f>
        <v>0</v>
      </c>
      <c r="G30" s="472">
        <f>G29+HWP!D30</f>
        <v>0.76880052624367579</v>
      </c>
      <c r="H30" s="473">
        <f>H29+HWP!E30</f>
        <v>0.63426043415103273</v>
      </c>
      <c r="I30" s="456"/>
      <c r="J30" s="475">
        <f>Garden!J37</f>
        <v>0</v>
      </c>
      <c r="K30" s="476">
        <f>Paper!J37</f>
        <v>0.10433913935536898</v>
      </c>
      <c r="L30" s="477">
        <f>Wood!J37</f>
        <v>0</v>
      </c>
      <c r="M30" s="478">
        <f>J30*(1-Recovery_OX!E30)*(1-Recovery_OX!F30)</f>
        <v>0</v>
      </c>
      <c r="N30" s="476">
        <f>K30*(1-Recovery_OX!E30)*(1-Recovery_OX!F30)</f>
        <v>0.10433913935536898</v>
      </c>
      <c r="O30" s="477">
        <f>L30*(1-Recovery_OX!E30)*(1-Recovery_OX!F30)</f>
        <v>0</v>
      </c>
    </row>
    <row r="31" spans="2:15">
      <c r="B31" s="470">
        <f t="shared" si="0"/>
        <v>1969</v>
      </c>
      <c r="C31" s="471">
        <f>Stored_C!E37</f>
        <v>0</v>
      </c>
      <c r="D31" s="472">
        <f>Stored_C!F37+Stored_C!L37</f>
        <v>5.7784367118646852E-2</v>
      </c>
      <c r="E31" s="473">
        <f>Stored_C!G37+Stored_C!M37</f>
        <v>4.7672102872883655E-2</v>
      </c>
      <c r="F31" s="474">
        <f>F30+HWP!C31</f>
        <v>0</v>
      </c>
      <c r="G31" s="472">
        <f>G30+HWP!D31</f>
        <v>0.82658489336232266</v>
      </c>
      <c r="H31" s="473">
        <f>H30+HWP!E31</f>
        <v>0.68193253702391643</v>
      </c>
      <c r="I31" s="456"/>
      <c r="J31" s="475">
        <f>Garden!J38</f>
        <v>0</v>
      </c>
      <c r="K31" s="476">
        <f>Paper!J38</f>
        <v>0.10982309432821018</v>
      </c>
      <c r="L31" s="477">
        <f>Wood!J38</f>
        <v>0</v>
      </c>
      <c r="M31" s="478">
        <f>J31*(1-Recovery_OX!E31)*(1-Recovery_OX!F31)</f>
        <v>0</v>
      </c>
      <c r="N31" s="476">
        <f>K31*(1-Recovery_OX!E31)*(1-Recovery_OX!F31)</f>
        <v>0.10982309432821018</v>
      </c>
      <c r="O31" s="477">
        <f>L31*(1-Recovery_OX!E31)*(1-Recovery_OX!F31)</f>
        <v>0</v>
      </c>
    </row>
    <row r="32" spans="2:15">
      <c r="B32" s="470">
        <f t="shared" si="0"/>
        <v>1970</v>
      </c>
      <c r="C32" s="471">
        <f>Stored_C!E38</f>
        <v>0</v>
      </c>
      <c r="D32" s="472">
        <f>Stored_C!F38+Stored_C!L38</f>
        <v>5.9221617422480478E-2</v>
      </c>
      <c r="E32" s="473">
        <f>Stored_C!G38+Stored_C!M38</f>
        <v>4.8857834373546405E-2</v>
      </c>
      <c r="F32" s="474">
        <f>F31+HWP!C32</f>
        <v>0</v>
      </c>
      <c r="G32" s="472">
        <f>G31+HWP!D32</f>
        <v>0.8858065107848031</v>
      </c>
      <c r="H32" s="473">
        <f>H31+HWP!E32</f>
        <v>0.73079037139746283</v>
      </c>
      <c r="I32" s="456"/>
      <c r="J32" s="475">
        <f>Garden!J39</f>
        <v>0</v>
      </c>
      <c r="K32" s="476">
        <f>Paper!J39</f>
        <v>0.11507790662571094</v>
      </c>
      <c r="L32" s="477">
        <f>Wood!J39</f>
        <v>0</v>
      </c>
      <c r="M32" s="478">
        <f>J32*(1-Recovery_OX!E32)*(1-Recovery_OX!F32)</f>
        <v>0</v>
      </c>
      <c r="N32" s="476">
        <f>K32*(1-Recovery_OX!E32)*(1-Recovery_OX!F32)</f>
        <v>0.11507790662571094</v>
      </c>
      <c r="O32" s="477">
        <f>L32*(1-Recovery_OX!E32)*(1-Recovery_OX!F32)</f>
        <v>0</v>
      </c>
    </row>
    <row r="33" spans="2:15">
      <c r="B33" s="470">
        <f t="shared" si="0"/>
        <v>1971</v>
      </c>
      <c r="C33" s="471">
        <f>Stored_C!E39</f>
        <v>0</v>
      </c>
      <c r="D33" s="472">
        <f>Stored_C!F39+Stored_C!L39</f>
        <v>6.0626344931408817E-2</v>
      </c>
      <c r="E33" s="473">
        <f>Stored_C!G39+Stored_C!M39</f>
        <v>5.0016734568412283E-2</v>
      </c>
      <c r="F33" s="474">
        <f>F32+HWP!C33</f>
        <v>0</v>
      </c>
      <c r="G33" s="472">
        <f>G32+HWP!D33</f>
        <v>0.94643285571621194</v>
      </c>
      <c r="H33" s="473">
        <f>H32+HWP!E33</f>
        <v>0.7808071059658751</v>
      </c>
      <c r="I33" s="456"/>
      <c r="J33" s="475">
        <f>Garden!J40</f>
        <v>0</v>
      </c>
      <c r="K33" s="476">
        <f>Paper!J40</f>
        <v>0.12010522525342412</v>
      </c>
      <c r="L33" s="477">
        <f>Wood!J40</f>
        <v>0</v>
      </c>
      <c r="M33" s="478">
        <f>J33*(1-Recovery_OX!E33)*(1-Recovery_OX!F33)</f>
        <v>0</v>
      </c>
      <c r="N33" s="476">
        <f>K33*(1-Recovery_OX!E33)*(1-Recovery_OX!F33)</f>
        <v>0.12010522525342412</v>
      </c>
      <c r="O33" s="477">
        <f>L33*(1-Recovery_OX!E33)*(1-Recovery_OX!F33)</f>
        <v>0</v>
      </c>
    </row>
    <row r="34" spans="2:15">
      <c r="B34" s="470">
        <f t="shared" si="0"/>
        <v>1972</v>
      </c>
      <c r="C34" s="471">
        <f>Stored_C!E40</f>
        <v>0</v>
      </c>
      <c r="D34" s="472">
        <f>Stored_C!F40+Stored_C!L40</f>
        <v>6.1999037866695139E-2</v>
      </c>
      <c r="E34" s="473">
        <f>Stored_C!G40+Stored_C!M40</f>
        <v>5.1149206240023497E-2</v>
      </c>
      <c r="F34" s="474">
        <f>F33+HWP!C34</f>
        <v>0</v>
      </c>
      <c r="G34" s="472">
        <f>G33+HWP!D34</f>
        <v>1.0084318935829071</v>
      </c>
      <c r="H34" s="473">
        <f>H33+HWP!E34</f>
        <v>0.83195631220589861</v>
      </c>
      <c r="I34" s="456"/>
      <c r="J34" s="475">
        <f>Garden!J41</f>
        <v>0</v>
      </c>
      <c r="K34" s="476">
        <f>Paper!J41</f>
        <v>0.12490716642318764</v>
      </c>
      <c r="L34" s="477">
        <f>Wood!J41</f>
        <v>0</v>
      </c>
      <c r="M34" s="478">
        <f>J34*(1-Recovery_OX!E34)*(1-Recovery_OX!F34)</f>
        <v>0</v>
      </c>
      <c r="N34" s="476">
        <f>K34*(1-Recovery_OX!E34)*(1-Recovery_OX!F34)</f>
        <v>0.12490716642318764</v>
      </c>
      <c r="O34" s="477">
        <f>L34*(1-Recovery_OX!E34)*(1-Recovery_OX!F34)</f>
        <v>0</v>
      </c>
    </row>
    <row r="35" spans="2:15">
      <c r="B35" s="470">
        <f t="shared" si="0"/>
        <v>1973</v>
      </c>
      <c r="C35" s="471">
        <f>Stored_C!E41</f>
        <v>0</v>
      </c>
      <c r="D35" s="472">
        <f>Stored_C!F41+Stored_C!L41</f>
        <v>6.3340178108580947E-2</v>
      </c>
      <c r="E35" s="473">
        <f>Stored_C!G41+Stored_C!M41</f>
        <v>5.2255646939579285E-2</v>
      </c>
      <c r="F35" s="474">
        <f>F34+HWP!C35</f>
        <v>0</v>
      </c>
      <c r="G35" s="472">
        <f>G34+HWP!D35</f>
        <v>1.071772071691488</v>
      </c>
      <c r="H35" s="473">
        <f>H34+HWP!E35</f>
        <v>0.8842119591454779</v>
      </c>
      <c r="I35" s="456"/>
      <c r="J35" s="475">
        <f>Garden!J42</f>
        <v>0</v>
      </c>
      <c r="K35" s="476">
        <f>Paper!J42</f>
        <v>0.12948626226240423</v>
      </c>
      <c r="L35" s="477">
        <f>Wood!J42</f>
        <v>0</v>
      </c>
      <c r="M35" s="478">
        <f>J35*(1-Recovery_OX!E35)*(1-Recovery_OX!F35)</f>
        <v>0</v>
      </c>
      <c r="N35" s="476">
        <f>K35*(1-Recovery_OX!E35)*(1-Recovery_OX!F35)</f>
        <v>0.12948626226240423</v>
      </c>
      <c r="O35" s="477">
        <f>L35*(1-Recovery_OX!E35)*(1-Recovery_OX!F35)</f>
        <v>0</v>
      </c>
    </row>
    <row r="36" spans="2:15">
      <c r="B36" s="470">
        <f t="shared" si="0"/>
        <v>1974</v>
      </c>
      <c r="C36" s="471">
        <f>Stored_C!E42</f>
        <v>0</v>
      </c>
      <c r="D36" s="472">
        <f>Stored_C!F42+Stored_C!L42</f>
        <v>6.4650241272703468E-2</v>
      </c>
      <c r="E36" s="473">
        <f>Stored_C!G42+Stored_C!M42</f>
        <v>5.3336449049980354E-2</v>
      </c>
      <c r="F36" s="474">
        <f>F35+HWP!C36</f>
        <v>0</v>
      </c>
      <c r="G36" s="472">
        <f>G35+HWP!D36</f>
        <v>1.1364223129641915</v>
      </c>
      <c r="H36" s="473">
        <f>H35+HWP!E36</f>
        <v>0.93754840819545826</v>
      </c>
      <c r="I36" s="456"/>
      <c r="J36" s="475">
        <f>Garden!J43</f>
        <v>0</v>
      </c>
      <c r="K36" s="476">
        <f>Paper!J43</f>
        <v>0.13384541360104146</v>
      </c>
      <c r="L36" s="477">
        <f>Wood!J43</f>
        <v>0</v>
      </c>
      <c r="M36" s="478">
        <f>J36*(1-Recovery_OX!E36)*(1-Recovery_OX!F36)</f>
        <v>0</v>
      </c>
      <c r="N36" s="476">
        <f>K36*(1-Recovery_OX!E36)*(1-Recovery_OX!F36)</f>
        <v>0.13384541360104146</v>
      </c>
      <c r="O36" s="477">
        <f>L36*(1-Recovery_OX!E36)*(1-Recovery_OX!F36)</f>
        <v>0</v>
      </c>
    </row>
    <row r="37" spans="2:15">
      <c r="B37" s="470">
        <f t="shared" si="0"/>
        <v>1975</v>
      </c>
      <c r="C37" s="471">
        <f>Stored_C!E43</f>
        <v>0</v>
      </c>
      <c r="D37" s="472">
        <f>Stored_C!F43+Stored_C!L43</f>
        <v>6.592969678563336E-2</v>
      </c>
      <c r="E37" s="473">
        <f>Stored_C!G43+Stored_C!M43</f>
        <v>5.4391999848147514E-2</v>
      </c>
      <c r="F37" s="474">
        <f>F36+HWP!C37</f>
        <v>0</v>
      </c>
      <c r="G37" s="472">
        <f>G36+HWP!D37</f>
        <v>1.2023520097498248</v>
      </c>
      <c r="H37" s="473">
        <f>H36+HWP!E37</f>
        <v>0.99194040804360573</v>
      </c>
      <c r="I37" s="456"/>
      <c r="J37" s="475">
        <f>Garden!J44</f>
        <v>0</v>
      </c>
      <c r="K37" s="476">
        <f>Paper!J44</f>
        <v>0.13798784654279084</v>
      </c>
      <c r="L37" s="477">
        <f>Wood!J44</f>
        <v>0</v>
      </c>
      <c r="M37" s="478">
        <f>J37*(1-Recovery_OX!E37)*(1-Recovery_OX!F37)</f>
        <v>0</v>
      </c>
      <c r="N37" s="476">
        <f>K37*(1-Recovery_OX!E37)*(1-Recovery_OX!F37)</f>
        <v>0.13798784654279084</v>
      </c>
      <c r="O37" s="477">
        <f>L37*(1-Recovery_OX!E37)*(1-Recovery_OX!F37)</f>
        <v>0</v>
      </c>
    </row>
    <row r="38" spans="2:15">
      <c r="B38" s="470">
        <f t="shared" si="0"/>
        <v>1976</v>
      </c>
      <c r="C38" s="471">
        <f>Stored_C!E44</f>
        <v>0</v>
      </c>
      <c r="D38" s="472">
        <f>Stored_C!F44+Stored_C!L44</f>
        <v>6.7179007959542722E-2</v>
      </c>
      <c r="E38" s="473">
        <f>Stored_C!G44+Stored_C!M44</f>
        <v>5.5422681566622736E-2</v>
      </c>
      <c r="F38" s="474">
        <f>F37+HWP!C38</f>
        <v>0</v>
      </c>
      <c r="G38" s="472">
        <f>G37+HWP!D38</f>
        <v>1.2695310177093675</v>
      </c>
      <c r="H38" s="473">
        <f>H37+HWP!E38</f>
        <v>1.0473630896102284</v>
      </c>
      <c r="I38" s="456"/>
      <c r="J38" s="475">
        <f>Garden!J45</f>
        <v>0</v>
      </c>
      <c r="K38" s="476">
        <f>Paper!J45</f>
        <v>0.14191707254717797</v>
      </c>
      <c r="L38" s="477">
        <f>Wood!J45</f>
        <v>0</v>
      </c>
      <c r="M38" s="478">
        <f>J38*(1-Recovery_OX!E38)*(1-Recovery_OX!F38)</f>
        <v>0</v>
      </c>
      <c r="N38" s="476">
        <f>K38*(1-Recovery_OX!E38)*(1-Recovery_OX!F38)</f>
        <v>0.14191707254717797</v>
      </c>
      <c r="O38" s="477">
        <f>L38*(1-Recovery_OX!E38)*(1-Recovery_OX!F38)</f>
        <v>0</v>
      </c>
    </row>
    <row r="39" spans="2:15">
      <c r="B39" s="470">
        <f t="shared" si="0"/>
        <v>1977</v>
      </c>
      <c r="C39" s="471">
        <f>Stored_C!E45</f>
        <v>0</v>
      </c>
      <c r="D39" s="472">
        <f>Stored_C!F45+Stored_C!L45</f>
        <v>6.8398632066012904E-2</v>
      </c>
      <c r="E39" s="473">
        <f>Stored_C!G45+Stored_C!M45</f>
        <v>5.6428871454460641E-2</v>
      </c>
      <c r="F39" s="474">
        <f>F38+HWP!C39</f>
        <v>0</v>
      </c>
      <c r="G39" s="472">
        <f>G38+HWP!D39</f>
        <v>1.3379296497753803</v>
      </c>
      <c r="H39" s="473">
        <f>H38+HWP!E39</f>
        <v>1.1037919610646891</v>
      </c>
      <c r="I39" s="456"/>
      <c r="J39" s="475">
        <f>Garden!J46</f>
        <v>0</v>
      </c>
      <c r="K39" s="476">
        <f>Paper!J46</f>
        <v>0.14563685176837671</v>
      </c>
      <c r="L39" s="477">
        <f>Wood!J46</f>
        <v>0</v>
      </c>
      <c r="M39" s="478">
        <f>J39*(1-Recovery_OX!E39)*(1-Recovery_OX!F39)</f>
        <v>0</v>
      </c>
      <c r="N39" s="476">
        <f>K39*(1-Recovery_OX!E39)*(1-Recovery_OX!F39)</f>
        <v>0.14563685176837671</v>
      </c>
      <c r="O39" s="477">
        <f>L39*(1-Recovery_OX!E39)*(1-Recovery_OX!F39)</f>
        <v>0</v>
      </c>
    </row>
    <row r="40" spans="2:15">
      <c r="B40" s="470">
        <f t="shared" si="0"/>
        <v>1978</v>
      </c>
      <c r="C40" s="471">
        <f>Stored_C!E46</f>
        <v>0</v>
      </c>
      <c r="D40" s="472">
        <f>Stored_C!F46+Stored_C!L46</f>
        <v>6.9589020408991786E-2</v>
      </c>
      <c r="E40" s="473">
        <f>Stored_C!G46+Stored_C!M46</f>
        <v>5.7410941837418232E-2</v>
      </c>
      <c r="F40" s="474">
        <f>F39+HWP!C40</f>
        <v>0</v>
      </c>
      <c r="G40" s="472">
        <f>G39+HWP!D40</f>
        <v>1.407518670184372</v>
      </c>
      <c r="H40" s="473">
        <f>H39+HWP!E40</f>
        <v>1.1612029029021074</v>
      </c>
      <c r="I40" s="456"/>
      <c r="J40" s="475">
        <f>Garden!J47</f>
        <v>0</v>
      </c>
      <c r="K40" s="476">
        <f>Paper!J47</f>
        <v>0.14915115941414789</v>
      </c>
      <c r="L40" s="477">
        <f>Wood!J47</f>
        <v>0</v>
      </c>
      <c r="M40" s="478">
        <f>J40*(1-Recovery_OX!E40)*(1-Recovery_OX!F40)</f>
        <v>0</v>
      </c>
      <c r="N40" s="476">
        <f>K40*(1-Recovery_OX!E40)*(1-Recovery_OX!F40)</f>
        <v>0.14915115941414789</v>
      </c>
      <c r="O40" s="477">
        <f>L40*(1-Recovery_OX!E40)*(1-Recovery_OX!F40)</f>
        <v>0</v>
      </c>
    </row>
    <row r="41" spans="2:15">
      <c r="B41" s="470">
        <f t="shared" si="0"/>
        <v>1979</v>
      </c>
      <c r="C41" s="471">
        <f>Stored_C!E47</f>
        <v>0</v>
      </c>
      <c r="D41" s="472">
        <f>Stored_C!F47+Stored_C!L47</f>
        <v>7.0750618396910131E-2</v>
      </c>
      <c r="E41" s="473">
        <f>Stored_C!G47+Stored_C!M47</f>
        <v>5.8369260177450859E-2</v>
      </c>
      <c r="F41" s="474">
        <f>F40+HWP!C41</f>
        <v>0</v>
      </c>
      <c r="G41" s="472">
        <f>G40+HWP!D41</f>
        <v>1.4782692885812823</v>
      </c>
      <c r="H41" s="473">
        <f>H40+HWP!E41</f>
        <v>1.2195721630795582</v>
      </c>
      <c r="I41" s="456"/>
      <c r="J41" s="475">
        <f>Garden!J48</f>
        <v>0</v>
      </c>
      <c r="K41" s="476">
        <f>Paper!J48</f>
        <v>0.15246415490478221</v>
      </c>
      <c r="L41" s="477">
        <f>Wood!J48</f>
        <v>0</v>
      </c>
      <c r="M41" s="478">
        <f>J41*(1-Recovery_OX!E41)*(1-Recovery_OX!F41)</f>
        <v>0</v>
      </c>
      <c r="N41" s="476">
        <f>K41*(1-Recovery_OX!E41)*(1-Recovery_OX!F41)</f>
        <v>0.15246415490478221</v>
      </c>
      <c r="O41" s="477">
        <f>L41*(1-Recovery_OX!E41)*(1-Recovery_OX!F41)</f>
        <v>0</v>
      </c>
    </row>
    <row r="42" spans="2:15">
      <c r="B42" s="470">
        <f t="shared" si="0"/>
        <v>1980</v>
      </c>
      <c r="C42" s="471">
        <f>Stored_C!E48</f>
        <v>0</v>
      </c>
      <c r="D42" s="472">
        <f>Stored_C!F48+Stored_C!L48</f>
        <v>7.1891369760000018E-2</v>
      </c>
      <c r="E42" s="473">
        <f>Stored_C!G48+Stored_C!M48</f>
        <v>5.9310380052000025E-2</v>
      </c>
      <c r="F42" s="474">
        <f>F41+HWP!C42</f>
        <v>0</v>
      </c>
      <c r="G42" s="472">
        <f>G41+HWP!D42</f>
        <v>1.5501606583412824</v>
      </c>
      <c r="H42" s="473">
        <f>H41+HWP!E42</f>
        <v>1.2788825431315582</v>
      </c>
      <c r="I42" s="456"/>
      <c r="J42" s="475">
        <f>Garden!J49</f>
        <v>0</v>
      </c>
      <c r="K42" s="476">
        <f>Paper!J49</f>
        <v>0.1555801536272596</v>
      </c>
      <c r="L42" s="477">
        <f>Wood!J49</f>
        <v>0</v>
      </c>
      <c r="M42" s="478">
        <f>J42*(1-Recovery_OX!E42)*(1-Recovery_OX!F42)</f>
        <v>0</v>
      </c>
      <c r="N42" s="476">
        <f>K42*(1-Recovery_OX!E42)*(1-Recovery_OX!F42)</f>
        <v>0.1555801536272596</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1.5501606583412824</v>
      </c>
      <c r="H43" s="473">
        <f>H42+HWP!E43</f>
        <v>1.2788825431315582</v>
      </c>
      <c r="I43" s="456"/>
      <c r="J43" s="475">
        <f>Garden!J50</f>
        <v>0</v>
      </c>
      <c r="K43" s="476">
        <f>Paper!J50</f>
        <v>0.15850417734974384</v>
      </c>
      <c r="L43" s="477">
        <f>Wood!J50</f>
        <v>0</v>
      </c>
      <c r="M43" s="478">
        <f>J43*(1-Recovery_OX!E43)*(1-Recovery_OX!F43)</f>
        <v>0</v>
      </c>
      <c r="N43" s="476">
        <f>K43*(1-Recovery_OX!E43)*(1-Recovery_OX!F43)</f>
        <v>0.15850417734974384</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1.5501606583412824</v>
      </c>
      <c r="H44" s="473">
        <f>H43+HWP!E44</f>
        <v>1.2788825431315582</v>
      </c>
      <c r="I44" s="456"/>
      <c r="J44" s="475">
        <f>Garden!J51</f>
        <v>0</v>
      </c>
      <c r="K44" s="476">
        <f>Paper!J51</f>
        <v>0.14778831539017753</v>
      </c>
      <c r="L44" s="477">
        <f>Wood!J51</f>
        <v>0</v>
      </c>
      <c r="M44" s="478">
        <f>J44*(1-Recovery_OX!E44)*(1-Recovery_OX!F44)</f>
        <v>0</v>
      </c>
      <c r="N44" s="476">
        <f>K44*(1-Recovery_OX!E44)*(1-Recovery_OX!F44)</f>
        <v>0.14778831539017753</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1.5501606583412824</v>
      </c>
      <c r="H45" s="473">
        <f>H44+HWP!E45</f>
        <v>1.2788825431315582</v>
      </c>
      <c r="I45" s="456"/>
      <c r="J45" s="475">
        <f>Garden!J52</f>
        <v>0</v>
      </c>
      <c r="K45" s="476">
        <f>Paper!J52</f>
        <v>0.1377969119241127</v>
      </c>
      <c r="L45" s="477">
        <f>Wood!J52</f>
        <v>0</v>
      </c>
      <c r="M45" s="478">
        <f>J45*(1-Recovery_OX!E45)*(1-Recovery_OX!F45)</f>
        <v>0</v>
      </c>
      <c r="N45" s="476">
        <f>K45*(1-Recovery_OX!E45)*(1-Recovery_OX!F45)</f>
        <v>0.1377969119241127</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1.5501606583412824</v>
      </c>
      <c r="H46" s="473">
        <f>H45+HWP!E46</f>
        <v>1.2788825431315582</v>
      </c>
      <c r="I46" s="456"/>
      <c r="J46" s="475">
        <f>Garden!J53</f>
        <v>0</v>
      </c>
      <c r="K46" s="476">
        <f>Paper!J53</f>
        <v>0.12848098908016695</v>
      </c>
      <c r="L46" s="477">
        <f>Wood!J53</f>
        <v>0</v>
      </c>
      <c r="M46" s="478">
        <f>J46*(1-Recovery_OX!E46)*(1-Recovery_OX!F46)</f>
        <v>0</v>
      </c>
      <c r="N46" s="476">
        <f>K46*(1-Recovery_OX!E46)*(1-Recovery_OX!F46)</f>
        <v>0.12848098908016695</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1.5501606583412824</v>
      </c>
      <c r="H47" s="473">
        <f>H46+HWP!E47</f>
        <v>1.2788825431315582</v>
      </c>
      <c r="I47" s="456"/>
      <c r="J47" s="475">
        <f>Garden!J54</f>
        <v>0</v>
      </c>
      <c r="K47" s="476">
        <f>Paper!J54</f>
        <v>0.11979488019375127</v>
      </c>
      <c r="L47" s="477">
        <f>Wood!J54</f>
        <v>0</v>
      </c>
      <c r="M47" s="478">
        <f>J47*(1-Recovery_OX!E47)*(1-Recovery_OX!F47)</f>
        <v>0</v>
      </c>
      <c r="N47" s="476">
        <f>K47*(1-Recovery_OX!E47)*(1-Recovery_OX!F47)</f>
        <v>0.11979488019375127</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1.5501606583412824</v>
      </c>
      <c r="H48" s="473">
        <f>H47+HWP!E48</f>
        <v>1.2788825431315582</v>
      </c>
      <c r="I48" s="456"/>
      <c r="J48" s="475">
        <f>Garden!J55</f>
        <v>0</v>
      </c>
      <c r="K48" s="476">
        <f>Paper!J55</f>
        <v>0.11169600594902718</v>
      </c>
      <c r="L48" s="477">
        <f>Wood!J55</f>
        <v>0</v>
      </c>
      <c r="M48" s="478">
        <f>J48*(1-Recovery_OX!E48)*(1-Recovery_OX!F48)</f>
        <v>0</v>
      </c>
      <c r="N48" s="476">
        <f>K48*(1-Recovery_OX!E48)*(1-Recovery_OX!F48)</f>
        <v>0.11169600594902718</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1.5501606583412824</v>
      </c>
      <c r="H49" s="473">
        <f>H48+HWP!E49</f>
        <v>1.2788825431315582</v>
      </c>
      <c r="I49" s="456"/>
      <c r="J49" s="475">
        <f>Garden!J56</f>
        <v>0</v>
      </c>
      <c r="K49" s="476">
        <f>Paper!J56</f>
        <v>0.10414466565505097</v>
      </c>
      <c r="L49" s="477">
        <f>Wood!J56</f>
        <v>0</v>
      </c>
      <c r="M49" s="478">
        <f>J49*(1-Recovery_OX!E49)*(1-Recovery_OX!F49)</f>
        <v>0</v>
      </c>
      <c r="N49" s="476">
        <f>K49*(1-Recovery_OX!E49)*(1-Recovery_OX!F49)</f>
        <v>0.10414466565505097</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1.5501606583412824</v>
      </c>
      <c r="H50" s="473">
        <f>H49+HWP!E50</f>
        <v>1.2788825431315582</v>
      </c>
      <c r="I50" s="456"/>
      <c r="J50" s="475">
        <f>Garden!J57</f>
        <v>0</v>
      </c>
      <c r="K50" s="476">
        <f>Paper!J57</f>
        <v>9.7103842632940793E-2</v>
      </c>
      <c r="L50" s="477">
        <f>Wood!J57</f>
        <v>0</v>
      </c>
      <c r="M50" s="478">
        <f>J50*(1-Recovery_OX!E50)*(1-Recovery_OX!F50)</f>
        <v>0</v>
      </c>
      <c r="N50" s="476">
        <f>K50*(1-Recovery_OX!E50)*(1-Recovery_OX!F50)</f>
        <v>9.7103842632940793E-2</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1.5501606583412824</v>
      </c>
      <c r="H51" s="473">
        <f>H50+HWP!E51</f>
        <v>1.2788825431315582</v>
      </c>
      <c r="I51" s="456"/>
      <c r="J51" s="475">
        <f>Garden!J58</f>
        <v>0</v>
      </c>
      <c r="K51" s="476">
        <f>Paper!J58</f>
        <v>9.0539022760073751E-2</v>
      </c>
      <c r="L51" s="477">
        <f>Wood!J58</f>
        <v>0</v>
      </c>
      <c r="M51" s="478">
        <f>J51*(1-Recovery_OX!E51)*(1-Recovery_OX!F51)</f>
        <v>0</v>
      </c>
      <c r="N51" s="476">
        <f>K51*(1-Recovery_OX!E51)*(1-Recovery_OX!F51)</f>
        <v>9.0539022760073751E-2</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1.5501606583412824</v>
      </c>
      <c r="H52" s="473">
        <f>H51+HWP!E52</f>
        <v>1.2788825431315582</v>
      </c>
      <c r="I52" s="456"/>
      <c r="J52" s="475">
        <f>Garden!J59</f>
        <v>0</v>
      </c>
      <c r="K52" s="476">
        <f>Paper!J59</f>
        <v>8.4418025281816758E-2</v>
      </c>
      <c r="L52" s="477">
        <f>Wood!J59</f>
        <v>0</v>
      </c>
      <c r="M52" s="478">
        <f>J52*(1-Recovery_OX!E52)*(1-Recovery_OX!F52)</f>
        <v>0</v>
      </c>
      <c r="N52" s="476">
        <f>K52*(1-Recovery_OX!E52)*(1-Recovery_OX!F52)</f>
        <v>8.4418025281816758E-2</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1.5501606583412824</v>
      </c>
      <c r="H53" s="473">
        <f>H52+HWP!E53</f>
        <v>1.2788825431315582</v>
      </c>
      <c r="I53" s="456"/>
      <c r="J53" s="475">
        <f>Garden!J60</f>
        <v>0</v>
      </c>
      <c r="K53" s="476">
        <f>Paper!J60</f>
        <v>7.8710845061430043E-2</v>
      </c>
      <c r="L53" s="477">
        <f>Wood!J60</f>
        <v>0</v>
      </c>
      <c r="M53" s="478">
        <f>J53*(1-Recovery_OX!E53)*(1-Recovery_OX!F53)</f>
        <v>0</v>
      </c>
      <c r="N53" s="476">
        <f>K53*(1-Recovery_OX!E53)*(1-Recovery_OX!F53)</f>
        <v>7.8710845061430043E-2</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1.5501606583412824</v>
      </c>
      <c r="H54" s="473">
        <f>H53+HWP!E54</f>
        <v>1.2788825431315582</v>
      </c>
      <c r="I54" s="456"/>
      <c r="J54" s="475">
        <f>Garden!J61</f>
        <v>0</v>
      </c>
      <c r="K54" s="476">
        <f>Paper!J61</f>
        <v>7.3389505494852E-2</v>
      </c>
      <c r="L54" s="477">
        <f>Wood!J61</f>
        <v>0</v>
      </c>
      <c r="M54" s="478">
        <f>J54*(1-Recovery_OX!E54)*(1-Recovery_OX!F54)</f>
        <v>0</v>
      </c>
      <c r="N54" s="476">
        <f>K54*(1-Recovery_OX!E54)*(1-Recovery_OX!F54)</f>
        <v>7.3389505494852E-2</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1.5501606583412824</v>
      </c>
      <c r="H55" s="473">
        <f>H54+HWP!E55</f>
        <v>1.2788825431315582</v>
      </c>
      <c r="I55" s="456"/>
      <c r="J55" s="475">
        <f>Garden!J62</f>
        <v>0</v>
      </c>
      <c r="K55" s="476">
        <f>Paper!J62</f>
        <v>6.8427921369353648E-2</v>
      </c>
      <c r="L55" s="477">
        <f>Wood!J62</f>
        <v>0</v>
      </c>
      <c r="M55" s="478">
        <f>J55*(1-Recovery_OX!E55)*(1-Recovery_OX!F55)</f>
        <v>0</v>
      </c>
      <c r="N55" s="476">
        <f>K55*(1-Recovery_OX!E55)*(1-Recovery_OX!F55)</f>
        <v>6.8427921369353648E-2</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1.5501606583412824</v>
      </c>
      <c r="H56" s="473">
        <f>H55+HWP!E56</f>
        <v>1.2788825431315582</v>
      </c>
      <c r="I56" s="456"/>
      <c r="J56" s="475">
        <f>Garden!J63</f>
        <v>0</v>
      </c>
      <c r="K56" s="476">
        <f>Paper!J63</f>
        <v>6.3801770993795512E-2</v>
      </c>
      <c r="L56" s="477">
        <f>Wood!J63</f>
        <v>0</v>
      </c>
      <c r="M56" s="478">
        <f>J56*(1-Recovery_OX!E56)*(1-Recovery_OX!F56)</f>
        <v>0</v>
      </c>
      <c r="N56" s="476">
        <f>K56*(1-Recovery_OX!E56)*(1-Recovery_OX!F56)</f>
        <v>6.3801770993795512E-2</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1.5501606583412824</v>
      </c>
      <c r="H57" s="473">
        <f>H56+HWP!E57</f>
        <v>1.2788825431315582</v>
      </c>
      <c r="I57" s="456"/>
      <c r="J57" s="475">
        <f>Garden!J64</f>
        <v>0</v>
      </c>
      <c r="K57" s="476">
        <f>Paper!J64</f>
        <v>5.9488376973669536E-2</v>
      </c>
      <c r="L57" s="477">
        <f>Wood!J64</f>
        <v>0</v>
      </c>
      <c r="M57" s="478">
        <f>J57*(1-Recovery_OX!E57)*(1-Recovery_OX!F57)</f>
        <v>0</v>
      </c>
      <c r="N57" s="476">
        <f>K57*(1-Recovery_OX!E57)*(1-Recovery_OX!F57)</f>
        <v>5.9488376973669536E-2</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1.5501606583412824</v>
      </c>
      <c r="H58" s="473">
        <f>H57+HWP!E58</f>
        <v>1.2788825431315582</v>
      </c>
      <c r="I58" s="456"/>
      <c r="J58" s="475">
        <f>Garden!J65</f>
        <v>0</v>
      </c>
      <c r="K58" s="476">
        <f>Paper!J65</f>
        <v>5.5466595046484796E-2</v>
      </c>
      <c r="L58" s="477">
        <f>Wood!J65</f>
        <v>0</v>
      </c>
      <c r="M58" s="478">
        <f>J58*(1-Recovery_OX!E58)*(1-Recovery_OX!F58)</f>
        <v>0</v>
      </c>
      <c r="N58" s="476">
        <f>K58*(1-Recovery_OX!E58)*(1-Recovery_OX!F58)</f>
        <v>5.5466595046484796E-2</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1.5501606583412824</v>
      </c>
      <c r="H59" s="473">
        <f>H58+HWP!E59</f>
        <v>1.2788825431315582</v>
      </c>
      <c r="I59" s="456"/>
      <c r="J59" s="475">
        <f>Garden!J66</f>
        <v>0</v>
      </c>
      <c r="K59" s="476">
        <f>Paper!J66</f>
        <v>5.1716710432568307E-2</v>
      </c>
      <c r="L59" s="477">
        <f>Wood!J66</f>
        <v>0</v>
      </c>
      <c r="M59" s="478">
        <f>J59*(1-Recovery_OX!E59)*(1-Recovery_OX!F59)</f>
        <v>0</v>
      </c>
      <c r="N59" s="476">
        <f>K59*(1-Recovery_OX!E59)*(1-Recovery_OX!F59)</f>
        <v>5.1716710432568307E-2</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1.5501606583412824</v>
      </c>
      <c r="H60" s="473">
        <f>H59+HWP!E60</f>
        <v>1.2788825431315582</v>
      </c>
      <c r="I60" s="456"/>
      <c r="J60" s="475">
        <f>Garden!J67</f>
        <v>0</v>
      </c>
      <c r="K60" s="476">
        <f>Paper!J67</f>
        <v>4.822034119319217E-2</v>
      </c>
      <c r="L60" s="477">
        <f>Wood!J67</f>
        <v>0</v>
      </c>
      <c r="M60" s="478">
        <f>J60*(1-Recovery_OX!E60)*(1-Recovery_OX!F60)</f>
        <v>0</v>
      </c>
      <c r="N60" s="476">
        <f>K60*(1-Recovery_OX!E60)*(1-Recovery_OX!F60)</f>
        <v>4.822034119319217E-2</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1.5501606583412824</v>
      </c>
      <c r="H61" s="473">
        <f>H60+HWP!E61</f>
        <v>1.2788825431315582</v>
      </c>
      <c r="I61" s="456"/>
      <c r="J61" s="475">
        <f>Garden!J68</f>
        <v>0</v>
      </c>
      <c r="K61" s="476">
        <f>Paper!J68</f>
        <v>4.49603481222886E-2</v>
      </c>
      <c r="L61" s="477">
        <f>Wood!J68</f>
        <v>0</v>
      </c>
      <c r="M61" s="478">
        <f>J61*(1-Recovery_OX!E61)*(1-Recovery_OX!F61)</f>
        <v>0</v>
      </c>
      <c r="N61" s="476">
        <f>K61*(1-Recovery_OX!E61)*(1-Recovery_OX!F61)</f>
        <v>4.49603481222886E-2</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1.5501606583412824</v>
      </c>
      <c r="H62" s="473">
        <f>H61+HWP!E62</f>
        <v>1.2788825431315582</v>
      </c>
      <c r="I62" s="456"/>
      <c r="J62" s="475">
        <f>Garden!J69</f>
        <v>0</v>
      </c>
      <c r="K62" s="476">
        <f>Paper!J69</f>
        <v>4.1920750730041902E-2</v>
      </c>
      <c r="L62" s="477">
        <f>Wood!J69</f>
        <v>0</v>
      </c>
      <c r="M62" s="478">
        <f>J62*(1-Recovery_OX!E62)*(1-Recovery_OX!F62)</f>
        <v>0</v>
      </c>
      <c r="N62" s="476">
        <f>K62*(1-Recovery_OX!E62)*(1-Recovery_OX!F62)</f>
        <v>4.1920750730041902E-2</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1.5501606583412824</v>
      </c>
      <c r="H63" s="473">
        <f>H62+HWP!E63</f>
        <v>1.2788825431315582</v>
      </c>
      <c r="I63" s="456"/>
      <c r="J63" s="475">
        <f>Garden!J70</f>
        <v>0</v>
      </c>
      <c r="K63" s="476">
        <f>Paper!J70</f>
        <v>3.9086648906508842E-2</v>
      </c>
      <c r="L63" s="477">
        <f>Wood!J70</f>
        <v>0</v>
      </c>
      <c r="M63" s="478">
        <f>J63*(1-Recovery_OX!E63)*(1-Recovery_OX!F63)</f>
        <v>0</v>
      </c>
      <c r="N63" s="476">
        <f>K63*(1-Recovery_OX!E63)*(1-Recovery_OX!F63)</f>
        <v>3.9086648906508842E-2</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1.5501606583412824</v>
      </c>
      <c r="H64" s="473">
        <f>H63+HWP!E64</f>
        <v>1.2788825431315582</v>
      </c>
      <c r="I64" s="456"/>
      <c r="J64" s="475">
        <f>Garden!J71</f>
        <v>0</v>
      </c>
      <c r="K64" s="476">
        <f>Paper!J71</f>
        <v>3.6444149881262433E-2</v>
      </c>
      <c r="L64" s="477">
        <f>Wood!J71</f>
        <v>0</v>
      </c>
      <c r="M64" s="478">
        <f>J64*(1-Recovery_OX!E64)*(1-Recovery_OX!F64)</f>
        <v>0</v>
      </c>
      <c r="N64" s="476">
        <f>K64*(1-Recovery_OX!E64)*(1-Recovery_OX!F64)</f>
        <v>3.6444149881262433E-2</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1.5501606583412824</v>
      </c>
      <c r="H65" s="473">
        <f>H64+HWP!E65</f>
        <v>1.2788825431315582</v>
      </c>
      <c r="I65" s="456"/>
      <c r="J65" s="475">
        <f>Garden!J72</f>
        <v>0</v>
      </c>
      <c r="K65" s="476">
        <f>Paper!J72</f>
        <v>3.3980300121015196E-2</v>
      </c>
      <c r="L65" s="477">
        <f>Wood!J72</f>
        <v>0</v>
      </c>
      <c r="M65" s="478">
        <f>J65*(1-Recovery_OX!E65)*(1-Recovery_OX!F65)</f>
        <v>0</v>
      </c>
      <c r="N65" s="476">
        <f>K65*(1-Recovery_OX!E65)*(1-Recovery_OX!F65)</f>
        <v>3.3980300121015196E-2</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1.5501606583412824</v>
      </c>
      <c r="H66" s="473">
        <f>H65+HWP!E66</f>
        <v>1.2788825431315582</v>
      </c>
      <c r="I66" s="456"/>
      <c r="J66" s="475">
        <f>Garden!J73</f>
        <v>0</v>
      </c>
      <c r="K66" s="476">
        <f>Paper!J73</f>
        <v>3.1683021831383912E-2</v>
      </c>
      <c r="L66" s="477">
        <f>Wood!J73</f>
        <v>0</v>
      </c>
      <c r="M66" s="478">
        <f>J66*(1-Recovery_OX!E66)*(1-Recovery_OX!F66)</f>
        <v>0</v>
      </c>
      <c r="N66" s="476">
        <f>K66*(1-Recovery_OX!E66)*(1-Recovery_OX!F66)</f>
        <v>3.1683021831383912E-2</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1.5501606583412824</v>
      </c>
      <c r="H67" s="473">
        <f>H66+HWP!E67</f>
        <v>1.2788825431315582</v>
      </c>
      <c r="I67" s="456"/>
      <c r="J67" s="475">
        <f>Garden!J74</f>
        <v>0</v>
      </c>
      <c r="K67" s="476">
        <f>Paper!J74</f>
        <v>2.9541053751527598E-2</v>
      </c>
      <c r="L67" s="477">
        <f>Wood!J74</f>
        <v>0</v>
      </c>
      <c r="M67" s="478">
        <f>J67*(1-Recovery_OX!E67)*(1-Recovery_OX!F67)</f>
        <v>0</v>
      </c>
      <c r="N67" s="476">
        <f>K67*(1-Recovery_OX!E67)*(1-Recovery_OX!F67)</f>
        <v>2.9541053751527598E-2</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1.5501606583412824</v>
      </c>
      <c r="H68" s="473">
        <f>H67+HWP!E68</f>
        <v>1.2788825431315582</v>
      </c>
      <c r="I68" s="456"/>
      <c r="J68" s="475">
        <f>Garden!J75</f>
        <v>0</v>
      </c>
      <c r="K68" s="476">
        <f>Paper!J75</f>
        <v>2.754389595143376E-2</v>
      </c>
      <c r="L68" s="477">
        <f>Wood!J75</f>
        <v>0</v>
      </c>
      <c r="M68" s="478">
        <f>J68*(1-Recovery_OX!E68)*(1-Recovery_OX!F68)</f>
        <v>0</v>
      </c>
      <c r="N68" s="476">
        <f>K68*(1-Recovery_OX!E68)*(1-Recovery_OX!F68)</f>
        <v>2.754389595143376E-2</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1.5501606583412824</v>
      </c>
      <c r="H69" s="473">
        <f>H68+HWP!E69</f>
        <v>1.2788825431315582</v>
      </c>
      <c r="I69" s="456"/>
      <c r="J69" s="475">
        <f>Garden!J76</f>
        <v>0</v>
      </c>
      <c r="K69" s="476">
        <f>Paper!J76</f>
        <v>2.5681758361249307E-2</v>
      </c>
      <c r="L69" s="477">
        <f>Wood!J76</f>
        <v>0</v>
      </c>
      <c r="M69" s="478">
        <f>J69*(1-Recovery_OX!E69)*(1-Recovery_OX!F69)</f>
        <v>0</v>
      </c>
      <c r="N69" s="476">
        <f>K69*(1-Recovery_OX!E69)*(1-Recovery_OX!F69)</f>
        <v>2.5681758361249307E-2</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1.5501606583412824</v>
      </c>
      <c r="H70" s="473">
        <f>H69+HWP!E70</f>
        <v>1.2788825431315582</v>
      </c>
      <c r="I70" s="456"/>
      <c r="J70" s="475">
        <f>Garden!J77</f>
        <v>0</v>
      </c>
      <c r="K70" s="476">
        <f>Paper!J77</f>
        <v>2.3945512780346768E-2</v>
      </c>
      <c r="L70" s="477">
        <f>Wood!J77</f>
        <v>0</v>
      </c>
      <c r="M70" s="478">
        <f>J70*(1-Recovery_OX!E70)*(1-Recovery_OX!F70)</f>
        <v>0</v>
      </c>
      <c r="N70" s="476">
        <f>K70*(1-Recovery_OX!E70)*(1-Recovery_OX!F70)</f>
        <v>2.3945512780346768E-2</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1.5501606583412824</v>
      </c>
      <c r="H71" s="473">
        <f>H70+HWP!E71</f>
        <v>1.2788825431315582</v>
      </c>
      <c r="I71" s="456"/>
      <c r="J71" s="475">
        <f>Garden!J78</f>
        <v>0</v>
      </c>
      <c r="K71" s="476">
        <f>Paper!J78</f>
        <v>2.2326648130874226E-2</v>
      </c>
      <c r="L71" s="477">
        <f>Wood!J78</f>
        <v>0</v>
      </c>
      <c r="M71" s="478">
        <f>J71*(1-Recovery_OX!E71)*(1-Recovery_OX!F71)</f>
        <v>0</v>
      </c>
      <c r="N71" s="476">
        <f>K71*(1-Recovery_OX!E71)*(1-Recovery_OX!F71)</f>
        <v>2.2326648130874226E-2</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1.5501606583412824</v>
      </c>
      <c r="H72" s="473">
        <f>H71+HWP!E72</f>
        <v>1.2788825431315582</v>
      </c>
      <c r="I72" s="456"/>
      <c r="J72" s="475">
        <f>Garden!J79</f>
        <v>0</v>
      </c>
      <c r="K72" s="476">
        <f>Paper!J79</f>
        <v>2.0817228736441821E-2</v>
      </c>
      <c r="L72" s="477">
        <f>Wood!J79</f>
        <v>0</v>
      </c>
      <c r="M72" s="478">
        <f>J72*(1-Recovery_OX!E72)*(1-Recovery_OX!F72)</f>
        <v>0</v>
      </c>
      <c r="N72" s="476">
        <f>K72*(1-Recovery_OX!E72)*(1-Recovery_OX!F72)</f>
        <v>2.0817228736441821E-2</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1.5501606583412824</v>
      </c>
      <c r="H73" s="473">
        <f>H72+HWP!E73</f>
        <v>1.2788825431315582</v>
      </c>
      <c r="I73" s="456"/>
      <c r="J73" s="475">
        <f>Garden!J80</f>
        <v>0</v>
      </c>
      <c r="K73" s="476">
        <f>Paper!J80</f>
        <v>1.9409855421426869E-2</v>
      </c>
      <c r="L73" s="477">
        <f>Wood!J80</f>
        <v>0</v>
      </c>
      <c r="M73" s="478">
        <f>J73*(1-Recovery_OX!E73)*(1-Recovery_OX!F73)</f>
        <v>0</v>
      </c>
      <c r="N73" s="476">
        <f>K73*(1-Recovery_OX!E73)*(1-Recovery_OX!F73)</f>
        <v>1.9409855421426869E-2</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1.5501606583412824</v>
      </c>
      <c r="H74" s="473">
        <f>H73+HWP!E74</f>
        <v>1.2788825431315582</v>
      </c>
      <c r="I74" s="456"/>
      <c r="J74" s="475">
        <f>Garden!J81</f>
        <v>0</v>
      </c>
      <c r="K74" s="476">
        <f>Paper!J81</f>
        <v>1.8097629240206376E-2</v>
      </c>
      <c r="L74" s="477">
        <f>Wood!J81</f>
        <v>0</v>
      </c>
      <c r="M74" s="478">
        <f>J74*(1-Recovery_OX!E74)*(1-Recovery_OX!F74)</f>
        <v>0</v>
      </c>
      <c r="N74" s="476">
        <f>K74*(1-Recovery_OX!E74)*(1-Recovery_OX!F74)</f>
        <v>1.8097629240206376E-2</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1.5501606583412824</v>
      </c>
      <c r="H75" s="473">
        <f>H74+HWP!E75</f>
        <v>1.2788825431315582</v>
      </c>
      <c r="I75" s="456"/>
      <c r="J75" s="475">
        <f>Garden!J82</f>
        <v>0</v>
      </c>
      <c r="K75" s="476">
        <f>Paper!J82</f>
        <v>1.6874117658517606E-2</v>
      </c>
      <c r="L75" s="477">
        <f>Wood!J82</f>
        <v>0</v>
      </c>
      <c r="M75" s="478">
        <f>J75*(1-Recovery_OX!E75)*(1-Recovery_OX!F75)</f>
        <v>0</v>
      </c>
      <c r="N75" s="476">
        <f>K75*(1-Recovery_OX!E75)*(1-Recovery_OX!F75)</f>
        <v>1.6874117658517606E-2</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1.5501606583412824</v>
      </c>
      <c r="H76" s="473">
        <f>H75+HWP!E76</f>
        <v>1.2788825431315582</v>
      </c>
      <c r="I76" s="456"/>
      <c r="J76" s="475">
        <f>Garden!J83</f>
        <v>0</v>
      </c>
      <c r="K76" s="476">
        <f>Paper!J83</f>
        <v>1.5733323021167648E-2</v>
      </c>
      <c r="L76" s="477">
        <f>Wood!J83</f>
        <v>0</v>
      </c>
      <c r="M76" s="478">
        <f>J76*(1-Recovery_OX!E76)*(1-Recovery_OX!F76)</f>
        <v>0</v>
      </c>
      <c r="N76" s="476">
        <f>K76*(1-Recovery_OX!E76)*(1-Recovery_OX!F76)</f>
        <v>1.5733323021167648E-2</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1.5501606583412824</v>
      </c>
      <c r="H77" s="473">
        <f>H76+HWP!E77</f>
        <v>1.2788825431315582</v>
      </c>
      <c r="I77" s="456"/>
      <c r="J77" s="475">
        <f>Garden!J84</f>
        <v>0</v>
      </c>
      <c r="K77" s="476">
        <f>Paper!J84</f>
        <v>1.4669653151520698E-2</v>
      </c>
      <c r="L77" s="477">
        <f>Wood!J84</f>
        <v>0</v>
      </c>
      <c r="M77" s="478">
        <f>J77*(1-Recovery_OX!E77)*(1-Recovery_OX!F77)</f>
        <v>0</v>
      </c>
      <c r="N77" s="476">
        <f>K77*(1-Recovery_OX!E77)*(1-Recovery_OX!F77)</f>
        <v>1.4669653151520698E-2</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1.5501606583412824</v>
      </c>
      <c r="H78" s="473">
        <f>H77+HWP!E78</f>
        <v>1.2788825431315582</v>
      </c>
      <c r="I78" s="456"/>
      <c r="J78" s="475">
        <f>Garden!J85</f>
        <v>0</v>
      </c>
      <c r="K78" s="476">
        <f>Paper!J85</f>
        <v>1.3677893938641716E-2</v>
      </c>
      <c r="L78" s="477">
        <f>Wood!J85</f>
        <v>0</v>
      </c>
      <c r="M78" s="478">
        <f>J78*(1-Recovery_OX!E78)*(1-Recovery_OX!F78)</f>
        <v>0</v>
      </c>
      <c r="N78" s="476">
        <f>K78*(1-Recovery_OX!E78)*(1-Recovery_OX!F78)</f>
        <v>1.3677893938641716E-2</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1.5501606583412824</v>
      </c>
      <c r="H79" s="473">
        <f>H78+HWP!E79</f>
        <v>1.2788825431315582</v>
      </c>
      <c r="I79" s="456"/>
      <c r="J79" s="475">
        <f>Garden!J86</f>
        <v>0</v>
      </c>
      <c r="K79" s="476">
        <f>Paper!J86</f>
        <v>1.2753183777718566E-2</v>
      </c>
      <c r="L79" s="477">
        <f>Wood!J86</f>
        <v>0</v>
      </c>
      <c r="M79" s="478">
        <f>J79*(1-Recovery_OX!E79)*(1-Recovery_OX!F79)</f>
        <v>0</v>
      </c>
      <c r="N79" s="476">
        <f>K79*(1-Recovery_OX!E79)*(1-Recovery_OX!F79)</f>
        <v>1.2753183777718566E-2</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1.5501606583412824</v>
      </c>
      <c r="H80" s="473">
        <f>H79+HWP!E80</f>
        <v>1.2788825431315582</v>
      </c>
      <c r="I80" s="456"/>
      <c r="J80" s="475">
        <f>Garden!J87</f>
        <v>0</v>
      </c>
      <c r="K80" s="476">
        <f>Paper!J87</f>
        <v>1.1890989738469587E-2</v>
      </c>
      <c r="L80" s="477">
        <f>Wood!J87</f>
        <v>0</v>
      </c>
      <c r="M80" s="478">
        <f>J80*(1-Recovery_OX!E80)*(1-Recovery_OX!F80)</f>
        <v>0</v>
      </c>
      <c r="N80" s="476">
        <f>K80*(1-Recovery_OX!E80)*(1-Recovery_OX!F80)</f>
        <v>1.1890989738469587E-2</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1.5501606583412824</v>
      </c>
      <c r="H81" s="473">
        <f>H80+HWP!E81</f>
        <v>1.2788825431315582</v>
      </c>
      <c r="I81" s="456"/>
      <c r="J81" s="475">
        <f>Garden!J88</f>
        <v>0</v>
      </c>
      <c r="K81" s="476">
        <f>Paper!J88</f>
        <v>1.1087085344714092E-2</v>
      </c>
      <c r="L81" s="477">
        <f>Wood!J88</f>
        <v>0</v>
      </c>
      <c r="M81" s="478">
        <f>J81*(1-Recovery_OX!E81)*(1-Recovery_OX!F81)</f>
        <v>0</v>
      </c>
      <c r="N81" s="476">
        <f>K81*(1-Recovery_OX!E81)*(1-Recovery_OX!F81)</f>
        <v>1.1087085344714092E-2</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1.5501606583412824</v>
      </c>
      <c r="H82" s="473">
        <f>H81+HWP!E82</f>
        <v>1.2788825431315582</v>
      </c>
      <c r="I82" s="456"/>
      <c r="J82" s="475">
        <f>Garden!J89</f>
        <v>0</v>
      </c>
      <c r="K82" s="476">
        <f>Paper!J89</f>
        <v>1.033752985618123E-2</v>
      </c>
      <c r="L82" s="477">
        <f>Wood!J89</f>
        <v>0</v>
      </c>
      <c r="M82" s="478">
        <f>J82*(1-Recovery_OX!E82)*(1-Recovery_OX!F82)</f>
        <v>0</v>
      </c>
      <c r="N82" s="476">
        <f>K82*(1-Recovery_OX!E82)*(1-Recovery_OX!F82)</f>
        <v>1.033752985618123E-2</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1.5501606583412824</v>
      </c>
      <c r="H83" s="473">
        <f>H82+HWP!E83</f>
        <v>1.2788825431315582</v>
      </c>
      <c r="I83" s="456"/>
      <c r="J83" s="475">
        <f>Garden!J90</f>
        <v>0</v>
      </c>
      <c r="K83" s="476">
        <f>Paper!J90</f>
        <v>9.6386489509966058E-3</v>
      </c>
      <c r="L83" s="477">
        <f>Wood!J90</f>
        <v>0</v>
      </c>
      <c r="M83" s="478">
        <f>J83*(1-Recovery_OX!E83)*(1-Recovery_OX!F83)</f>
        <v>0</v>
      </c>
      <c r="N83" s="476">
        <f>K83*(1-Recovery_OX!E83)*(1-Recovery_OX!F83)</f>
        <v>9.6386489509966058E-3</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1.5501606583412824</v>
      </c>
      <c r="H84" s="473">
        <f>H83+HWP!E84</f>
        <v>1.2788825431315582</v>
      </c>
      <c r="I84" s="456"/>
      <c r="J84" s="475">
        <f>Garden!J91</f>
        <v>0</v>
      </c>
      <c r="K84" s="476">
        <f>Paper!J91</f>
        <v>8.9870167141521858E-3</v>
      </c>
      <c r="L84" s="477">
        <f>Wood!J91</f>
        <v>0</v>
      </c>
      <c r="M84" s="478">
        <f>J84*(1-Recovery_OX!E84)*(1-Recovery_OX!F84)</f>
        <v>0</v>
      </c>
      <c r="N84" s="476">
        <f>K84*(1-Recovery_OX!E84)*(1-Recovery_OX!F84)</f>
        <v>8.9870167141521858E-3</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1.5501606583412824</v>
      </c>
      <c r="H85" s="473">
        <f>H84+HWP!E85</f>
        <v>1.2788825431315582</v>
      </c>
      <c r="I85" s="456"/>
      <c r="J85" s="475">
        <f>Garden!J92</f>
        <v>0</v>
      </c>
      <c r="K85" s="476">
        <f>Paper!J92</f>
        <v>8.3794388436669604E-3</v>
      </c>
      <c r="L85" s="477">
        <f>Wood!J92</f>
        <v>0</v>
      </c>
      <c r="M85" s="478">
        <f>J85*(1-Recovery_OX!E85)*(1-Recovery_OX!F85)</f>
        <v>0</v>
      </c>
      <c r="N85" s="476">
        <f>K85*(1-Recovery_OX!E85)*(1-Recovery_OX!F85)</f>
        <v>8.3794388436669604E-3</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1.5501606583412824</v>
      </c>
      <c r="H86" s="473">
        <f>H85+HWP!E86</f>
        <v>1.2788825431315582</v>
      </c>
      <c r="I86" s="456"/>
      <c r="J86" s="475">
        <f>Garden!J93</f>
        <v>0</v>
      </c>
      <c r="K86" s="476">
        <f>Paper!J93</f>
        <v>7.8129369921149192E-3</v>
      </c>
      <c r="L86" s="477">
        <f>Wood!J93</f>
        <v>0</v>
      </c>
      <c r="M86" s="478">
        <f>J86*(1-Recovery_OX!E86)*(1-Recovery_OX!F86)</f>
        <v>0</v>
      </c>
      <c r="N86" s="476">
        <f>K86*(1-Recovery_OX!E86)*(1-Recovery_OX!F86)</f>
        <v>7.8129369921149192E-3</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1.5501606583412824</v>
      </c>
      <c r="H87" s="473">
        <f>H86+HWP!E87</f>
        <v>1.2788825431315582</v>
      </c>
      <c r="I87" s="456"/>
      <c r="J87" s="475">
        <f>Garden!J94</f>
        <v>0</v>
      </c>
      <c r="K87" s="476">
        <f>Paper!J94</f>
        <v>7.284734166762518E-3</v>
      </c>
      <c r="L87" s="477">
        <f>Wood!J94</f>
        <v>0</v>
      </c>
      <c r="M87" s="478">
        <f>J87*(1-Recovery_OX!E87)*(1-Recovery_OX!F87)</f>
        <v>0</v>
      </c>
      <c r="N87" s="476">
        <f>K87*(1-Recovery_OX!E87)*(1-Recovery_OX!F87)</f>
        <v>7.284734166762518E-3</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1.5501606583412824</v>
      </c>
      <c r="H88" s="473">
        <f>H87+HWP!E88</f>
        <v>1.2788825431315582</v>
      </c>
      <c r="I88" s="456"/>
      <c r="J88" s="475">
        <f>Garden!J95</f>
        <v>0</v>
      </c>
      <c r="K88" s="476">
        <f>Paper!J95</f>
        <v>6.79224111674708E-3</v>
      </c>
      <c r="L88" s="477">
        <f>Wood!J95</f>
        <v>0</v>
      </c>
      <c r="M88" s="478">
        <f>J88*(1-Recovery_OX!E88)*(1-Recovery_OX!F88)</f>
        <v>0</v>
      </c>
      <c r="N88" s="476">
        <f>K88*(1-Recovery_OX!E88)*(1-Recovery_OX!F88)</f>
        <v>6.79224111674708E-3</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1.5501606583412824</v>
      </c>
      <c r="H89" s="473">
        <f>H88+HWP!E89</f>
        <v>1.2788825431315582</v>
      </c>
      <c r="I89" s="456"/>
      <c r="J89" s="475">
        <f>Garden!J96</f>
        <v>0</v>
      </c>
      <c r="K89" s="476">
        <f>Paper!J96</f>
        <v>6.3330436405660542E-3</v>
      </c>
      <c r="L89" s="477">
        <f>Wood!J96</f>
        <v>0</v>
      </c>
      <c r="M89" s="478">
        <f>J89*(1-Recovery_OX!E89)*(1-Recovery_OX!F89)</f>
        <v>0</v>
      </c>
      <c r="N89" s="476">
        <f>K89*(1-Recovery_OX!E89)*(1-Recovery_OX!F89)</f>
        <v>6.3330436405660542E-3</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1.5501606583412824</v>
      </c>
      <c r="H90" s="473">
        <f>H89+HWP!E90</f>
        <v>1.2788825431315582</v>
      </c>
      <c r="I90" s="456"/>
      <c r="J90" s="475">
        <f>Garden!J97</f>
        <v>0</v>
      </c>
      <c r="K90" s="476">
        <f>Paper!J97</f>
        <v>5.9048907516584563E-3</v>
      </c>
      <c r="L90" s="477">
        <f>Wood!J97</f>
        <v>0</v>
      </c>
      <c r="M90" s="478">
        <f>J90*(1-Recovery_OX!E90)*(1-Recovery_OX!F90)</f>
        <v>0</v>
      </c>
      <c r="N90" s="476">
        <f>K90*(1-Recovery_OX!E90)*(1-Recovery_OX!F90)</f>
        <v>5.9048907516584563E-3</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1.5501606583412824</v>
      </c>
      <c r="H91" s="473">
        <f>H90+HWP!E91</f>
        <v>1.2788825431315582</v>
      </c>
      <c r="I91" s="456"/>
      <c r="J91" s="475">
        <f>Garden!J98</f>
        <v>0</v>
      </c>
      <c r="K91" s="476">
        <f>Paper!J98</f>
        <v>5.5056836440661346E-3</v>
      </c>
      <c r="L91" s="477">
        <f>Wood!J98</f>
        <v>0</v>
      </c>
      <c r="M91" s="478">
        <f>J91*(1-Recovery_OX!E91)*(1-Recovery_OX!F91)</f>
        <v>0</v>
      </c>
      <c r="N91" s="476">
        <f>K91*(1-Recovery_OX!E91)*(1-Recovery_OX!F91)</f>
        <v>5.5056836440661346E-3</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1.5501606583412824</v>
      </c>
      <c r="H92" s="482">
        <f>H91+HWP!E92</f>
        <v>1.2788825431315582</v>
      </c>
      <c r="I92" s="456"/>
      <c r="J92" s="484">
        <f>Garden!J99</f>
        <v>0</v>
      </c>
      <c r="K92" s="485">
        <f>Paper!J99</f>
        <v>5.1334654040845248E-3</v>
      </c>
      <c r="L92" s="486">
        <f>Wood!J99</f>
        <v>0</v>
      </c>
      <c r="M92" s="487">
        <f>J92*(1-Recovery_OX!E92)*(1-Recovery_OX!F92)</f>
        <v>0</v>
      </c>
      <c r="N92" s="485">
        <f>K92*(1-Recovery_OX!E92)*(1-Recovery_OX!F92)</f>
        <v>5.1334654040845248E-3</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2017-09-14T06:47:44Z</dcterms:modified>
</cp:coreProperties>
</file>