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Mahulu\"/>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C23" i="6" l="1"/>
  <c r="C22" i="6"/>
  <c r="C21" i="6"/>
  <c r="C20" i="6"/>
  <c r="C19" i="6"/>
  <c r="C18" i="6"/>
  <c r="C17" i="6"/>
  <c r="C16" i="6"/>
  <c r="C15" i="6"/>
  <c r="C14" i="6"/>
  <c r="C13" i="6"/>
  <c r="J8" i="6" l="1"/>
  <c r="E8" i="6"/>
  <c r="O8" i="6"/>
  <c r="N8" i="6"/>
  <c r="M8" i="6"/>
  <c r="L8" i="6"/>
  <c r="K8" i="6"/>
  <c r="I8" i="6"/>
  <c r="F8" i="6"/>
  <c r="P8" i="6" l="1"/>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G82" i="7" s="1"/>
  <c r="P87" i="34" s="1"/>
  <c r="I80" i="6"/>
  <c r="G81" i="7" s="1"/>
  <c r="P86" i="34" s="1"/>
  <c r="I79" i="6"/>
  <c r="I78" i="6"/>
  <c r="I77" i="6"/>
  <c r="I76" i="6"/>
  <c r="I75" i="6"/>
  <c r="I74" i="6"/>
  <c r="I73" i="6"/>
  <c r="G74" i="7" s="1"/>
  <c r="P79" i="34" s="1"/>
  <c r="I72" i="6"/>
  <c r="I71" i="6"/>
  <c r="G72" i="7" s="1"/>
  <c r="P77" i="34" s="1"/>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E79" i="7" s="1"/>
  <c r="P84" i="35" s="1"/>
  <c r="G77" i="6"/>
  <c r="E78" i="7" s="1"/>
  <c r="P83" i="35" s="1"/>
  <c r="G76" i="6"/>
  <c r="G75" i="6"/>
  <c r="G74" i="6"/>
  <c r="G73" i="6"/>
  <c r="E74" i="7" s="1"/>
  <c r="P79" i="35" s="1"/>
  <c r="G72" i="6"/>
  <c r="G71" i="6"/>
  <c r="G70" i="6"/>
  <c r="E71" i="7" s="1"/>
  <c r="P76" i="35" s="1"/>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L49" i="7" s="1"/>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L74" i="7" s="1"/>
  <c r="M74" i="6"/>
  <c r="N74" i="6"/>
  <c r="M75" i="6"/>
  <c r="N75" i="6"/>
  <c r="M76" i="6"/>
  <c r="N76" i="6"/>
  <c r="L77" i="7" s="1"/>
  <c r="M77" i="6"/>
  <c r="N77" i="6"/>
  <c r="M78" i="6"/>
  <c r="N78" i="6"/>
  <c r="M79" i="6"/>
  <c r="N79" i="6"/>
  <c r="M80" i="6"/>
  <c r="K81" i="7" s="1"/>
  <c r="N80" i="6"/>
  <c r="M81" i="6"/>
  <c r="K82" i="7" s="1"/>
  <c r="N81" i="6"/>
  <c r="M82" i="6"/>
  <c r="N82" i="6"/>
  <c r="M83" i="6"/>
  <c r="N83" i="6"/>
  <c r="M84" i="6"/>
  <c r="N84" i="6"/>
  <c r="M85" i="6"/>
  <c r="N85" i="6"/>
  <c r="L86" i="7" s="1"/>
  <c r="M86" i="6"/>
  <c r="N86" i="6"/>
  <c r="M87" i="6"/>
  <c r="N87" i="6"/>
  <c r="M88" i="6"/>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C75" i="7" s="1"/>
  <c r="C80" i="18" s="1"/>
  <c r="E57" i="6"/>
  <c r="L89" i="6"/>
  <c r="I50" i="7"/>
  <c r="K38" i="6"/>
  <c r="K28" i="6"/>
  <c r="L38" i="6"/>
  <c r="E38" i="6"/>
  <c r="F38" i="6"/>
  <c r="H38" i="6"/>
  <c r="J38" i="6"/>
  <c r="K17" i="6"/>
  <c r="F91" i="6"/>
  <c r="D92" i="7" s="1"/>
  <c r="C97" i="35" s="1"/>
  <c r="K42" i="6"/>
  <c r="L93" i="6"/>
  <c r="L54" i="6"/>
  <c r="K23" i="6"/>
  <c r="K88" i="6"/>
  <c r="I89" i="7" s="1"/>
  <c r="L40" i="6"/>
  <c r="L24" i="6"/>
  <c r="L42" i="6"/>
  <c r="K65" i="6"/>
  <c r="F18" i="6"/>
  <c r="K26" i="6"/>
  <c r="O54" i="7"/>
  <c r="L34" i="6"/>
  <c r="F41" i="6"/>
  <c r="F93" i="6"/>
  <c r="F20" i="6"/>
  <c r="L71" i="6"/>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I47" i="7" s="1"/>
  <c r="F53" i="6"/>
  <c r="L86" i="6"/>
  <c r="K92" i="6"/>
  <c r="F59" i="6"/>
  <c r="C46" i="7"/>
  <c r="C51" i="18" s="1"/>
  <c r="K48" i="6"/>
  <c r="I49" i="7" s="1"/>
  <c r="L46" i="6"/>
  <c r="O68" i="7"/>
  <c r="O65" i="7"/>
  <c r="F19" i="6"/>
  <c r="L68" i="6"/>
  <c r="L39" i="6"/>
  <c r="L29" i="6"/>
  <c r="K77" i="6"/>
  <c r="K55" i="6"/>
  <c r="I56" i="7" s="1"/>
  <c r="K81" i="6"/>
  <c r="K59" i="6"/>
  <c r="K74" i="6"/>
  <c r="I75" i="7" s="1"/>
  <c r="L64" i="7"/>
  <c r="F86" i="6"/>
  <c r="H14" i="6"/>
  <c r="K68" i="6"/>
  <c r="L31" i="6"/>
  <c r="L59" i="6"/>
  <c r="L83" i="6"/>
  <c r="H86" i="6"/>
  <c r="H26" i="6"/>
  <c r="L18" i="6"/>
  <c r="L80" i="6"/>
  <c r="J81" i="7" s="1"/>
  <c r="L81" i="6"/>
  <c r="L44" i="6"/>
  <c r="L82" i="6"/>
  <c r="L45" i="6"/>
  <c r="L78" i="6"/>
  <c r="K53" i="6"/>
  <c r="I54" i="7" s="1"/>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F40" i="7" s="1"/>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F48" i="7" s="1"/>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45"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54" i="7"/>
  <c r="P59" i="35" s="1"/>
  <c r="E46" i="7"/>
  <c r="P51" i="35" s="1"/>
  <c r="O46" i="4"/>
  <c r="K7" i="34"/>
  <c r="W7" i="34"/>
  <c r="K13" i="34"/>
  <c r="W13" i="34"/>
  <c r="K7" i="35"/>
  <c r="K13" i="35"/>
  <c r="O73" i="7"/>
  <c r="P78" i="37" s="1"/>
  <c r="O52" i="7"/>
  <c r="C57" i="37" s="1"/>
  <c r="G43" i="7"/>
  <c r="P48" i="34" s="1"/>
  <c r="K89" i="7"/>
  <c r="O89" i="7"/>
  <c r="P94" i="37" s="1"/>
  <c r="O79" i="7"/>
  <c r="C84" i="37" s="1"/>
  <c r="O46" i="7"/>
  <c r="C51" i="37" s="1"/>
  <c r="L57" i="7"/>
  <c r="O45" i="7"/>
  <c r="L72" i="7"/>
  <c r="G92" i="7"/>
  <c r="P97" i="34" s="1"/>
  <c r="J92" i="7"/>
  <c r="O92" i="7"/>
  <c r="P97" i="37" s="1"/>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4" l="1"/>
  <c r="C53" i="32"/>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61" i="33" s="1"/>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P83" i="32" s="1"/>
  <c r="J39" i="7"/>
  <c r="H83" i="7"/>
  <c r="C88" i="33" s="1"/>
  <c r="H42" i="7"/>
  <c r="C47" i="33" s="1"/>
  <c r="C71" i="7"/>
  <c r="P76" i="18" s="1"/>
  <c r="L78" i="7"/>
  <c r="K83" i="7"/>
  <c r="O72" i="7"/>
  <c r="C77" i="37" s="1"/>
  <c r="C70" i="32"/>
  <c r="J71" i="7"/>
  <c r="C39" i="7"/>
  <c r="P44" i="18" s="1"/>
  <c r="H68" i="7"/>
  <c r="J47" i="7"/>
  <c r="E47" i="7"/>
  <c r="P52" i="35" s="1"/>
  <c r="I71" i="7"/>
  <c r="F47" i="7"/>
  <c r="C52" i="32" s="1"/>
  <c r="H60" i="7"/>
  <c r="P65" i="33" s="1"/>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C77" i="33" s="1"/>
  <c r="D39" i="7"/>
  <c r="C44" i="31" s="1"/>
  <c r="O71" i="7"/>
  <c r="P76" i="37" s="1"/>
  <c r="C68" i="7"/>
  <c r="P73" i="18" s="1"/>
  <c r="O47" i="7"/>
  <c r="O40" i="7"/>
  <c r="P45" i="37" s="1"/>
  <c r="O78" i="7"/>
  <c r="I63" i="7"/>
  <c r="J63" i="7"/>
  <c r="D63" i="7"/>
  <c r="C68" i="35" s="1"/>
  <c r="C73" i="7"/>
  <c r="C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R23" i="8"/>
  <c r="E24" i="18" s="1"/>
  <c r="R69" i="8"/>
  <c r="E70" i="33" s="1"/>
  <c r="R73" i="8"/>
  <c r="R55" i="8"/>
  <c r="H55" i="8"/>
  <c r="R59" i="8"/>
  <c r="Q60" i="40" s="1"/>
  <c r="H59" i="8"/>
  <c r="E82" i="18"/>
  <c r="E82" i="32"/>
  <c r="H77" i="8"/>
  <c r="R77" i="8"/>
  <c r="R93" i="8"/>
  <c r="Q94" i="35" s="1"/>
  <c r="H93" i="8"/>
  <c r="R39" i="8"/>
  <c r="H98" i="8"/>
  <c r="H22" i="8"/>
  <c r="R29" i="8"/>
  <c r="E30" i="36" s="1"/>
  <c r="H43" i="8"/>
  <c r="H47" i="8"/>
  <c r="H54" i="8"/>
  <c r="R61" i="8"/>
  <c r="H65" i="8"/>
  <c r="H68" i="8"/>
  <c r="H72" i="8"/>
  <c r="R87" i="8"/>
  <c r="E88" i="31" s="1"/>
  <c r="R91" i="8"/>
  <c r="Q92" i="40" s="1"/>
  <c r="Q36" i="35"/>
  <c r="R85" i="8"/>
  <c r="H85" i="8"/>
  <c r="R89" i="8"/>
  <c r="R27" i="8"/>
  <c r="R53" i="8"/>
  <c r="H53" i="8"/>
  <c r="H87" i="8"/>
  <c r="I88" i="7"/>
  <c r="C83" i="34"/>
  <c r="C67" i="32"/>
  <c r="P67" i="32"/>
  <c r="C67" i="34"/>
  <c r="C62" i="34"/>
  <c r="C42" i="34"/>
  <c r="F46" i="7"/>
  <c r="E56" i="7"/>
  <c r="P61" i="35" s="1"/>
  <c r="O62" i="6"/>
  <c r="M63" i="7" s="1"/>
  <c r="O74" i="6"/>
  <c r="M75" i="7" s="1"/>
  <c r="O23" i="6"/>
  <c r="P23" i="6" s="1"/>
  <c r="P61" i="33"/>
  <c r="P82" i="33"/>
  <c r="C82" i="33"/>
  <c r="O89" i="6"/>
  <c r="M90" i="7" s="1"/>
  <c r="O76" i="6"/>
  <c r="M77" i="7" s="1"/>
  <c r="P78" i="33"/>
  <c r="O82" i="6"/>
  <c r="M83" i="7" s="1"/>
  <c r="O30" i="6"/>
  <c r="O24" i="6"/>
  <c r="P24" i="6" s="1"/>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C67" i="18"/>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C59" i="18"/>
  <c r="P59" i="18"/>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0" i="18"/>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C89" i="33"/>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K71" i="7"/>
  <c r="F71" i="7"/>
  <c r="P76" i="32" s="1"/>
  <c r="G69" i="7"/>
  <c r="P74" i="34" s="1"/>
  <c r="J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O21" i="34"/>
  <c r="O21" i="18"/>
  <c r="O21" i="37"/>
  <c r="B21" i="33"/>
  <c r="W12" i="33"/>
  <c r="W10" i="33"/>
  <c r="D12" i="39"/>
  <c r="W6" i="34"/>
  <c r="K9" i="18"/>
  <c r="P51" i="18"/>
  <c r="P86" i="31"/>
  <c r="C88" i="32"/>
  <c r="C83" i="32"/>
  <c r="P88" i="18"/>
  <c r="C86" i="35"/>
  <c r="C97" i="18"/>
  <c r="C68" i="18"/>
  <c r="C94" i="31"/>
  <c r="P85" i="32"/>
  <c r="C63" i="37"/>
  <c r="P78" i="31"/>
  <c r="P94" i="31"/>
  <c r="P41" i="31"/>
  <c r="C41" i="35"/>
  <c r="C63" i="32"/>
  <c r="E35" i="40" l="1"/>
  <c r="F35" i="40" s="1"/>
  <c r="E34" i="40"/>
  <c r="F34" i="40" s="1"/>
  <c r="E68" i="36"/>
  <c r="F68" i="36" s="1"/>
  <c r="E36" i="35"/>
  <c r="E36" i="18"/>
  <c r="Q76" i="18"/>
  <c r="R76" i="18" s="1"/>
  <c r="Q35" i="32"/>
  <c r="Q76" i="33"/>
  <c r="Q35" i="34"/>
  <c r="E83" i="37"/>
  <c r="F83" i="37" s="1"/>
  <c r="H83" i="37" s="1"/>
  <c r="E52" i="34"/>
  <c r="Q35" i="36"/>
  <c r="R35" i="36" s="1"/>
  <c r="E83" i="32"/>
  <c r="F83" i="32" s="1"/>
  <c r="E35" i="32"/>
  <c r="E35" i="33"/>
  <c r="Q96" i="31"/>
  <c r="R96" i="31" s="1"/>
  <c r="E58" i="31"/>
  <c r="Q20" i="40"/>
  <c r="R20" i="40" s="1"/>
  <c r="Q96" i="32"/>
  <c r="E36" i="34"/>
  <c r="E82" i="31"/>
  <c r="F82" i="31" s="1"/>
  <c r="G82" i="31" s="1"/>
  <c r="Q36" i="37"/>
  <c r="E36" i="32"/>
  <c r="Q82" i="37"/>
  <c r="R82" i="37" s="1"/>
  <c r="F82" i="33"/>
  <c r="H82" i="33" s="1"/>
  <c r="E83" i="31"/>
  <c r="F83" i="31" s="1"/>
  <c r="G83" i="31" s="1"/>
  <c r="Q96" i="33"/>
  <c r="Q96" i="40"/>
  <c r="R96" i="40" s="1"/>
  <c r="E36" i="40"/>
  <c r="F36" i="40" s="1"/>
  <c r="E52" i="33"/>
  <c r="F52" i="33" s="1"/>
  <c r="Q82" i="18"/>
  <c r="R82" i="18" s="1"/>
  <c r="E82" i="35"/>
  <c r="F82" i="35" s="1"/>
  <c r="H82" i="35" s="1"/>
  <c r="Q36" i="18"/>
  <c r="E36" i="36"/>
  <c r="Q52" i="37"/>
  <c r="Q82" i="32"/>
  <c r="E96" i="34"/>
  <c r="E96" i="36"/>
  <c r="E35" i="34"/>
  <c r="E36" i="37"/>
  <c r="E82" i="36"/>
  <c r="E35" i="31"/>
  <c r="Q96" i="37"/>
  <c r="Q96" i="34"/>
  <c r="R96" i="34" s="1"/>
  <c r="E35" i="18"/>
  <c r="Q36" i="34"/>
  <c r="Q52" i="33"/>
  <c r="R52" i="33" s="1"/>
  <c r="T52" i="33" s="1"/>
  <c r="M69" i="7"/>
  <c r="C64" i="33"/>
  <c r="C82" i="35"/>
  <c r="C82" i="31"/>
  <c r="P53" i="31"/>
  <c r="P55" i="33"/>
  <c r="C55" i="31"/>
  <c r="C76" i="18"/>
  <c r="P63" i="32"/>
  <c r="C84" i="35"/>
  <c r="P77" i="33"/>
  <c r="P62" i="18"/>
  <c r="P88" i="33"/>
  <c r="C58" i="33"/>
  <c r="P84" i="31"/>
  <c r="C90" i="34"/>
  <c r="P90" i="32"/>
  <c r="C53" i="31"/>
  <c r="M94" i="7"/>
  <c r="P72" i="6"/>
  <c r="P52" i="32"/>
  <c r="M37" i="7"/>
  <c r="P93" i="32"/>
  <c r="C93" i="34"/>
  <c r="C95" i="32"/>
  <c r="P88" i="32"/>
  <c r="P68" i="32"/>
  <c r="P79" i="32"/>
  <c r="P78" i="18"/>
  <c r="P82" i="18"/>
  <c r="P54" i="18"/>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C44" i="18"/>
  <c r="C39" i="32"/>
  <c r="P63" i="33"/>
  <c r="C59" i="33"/>
  <c r="C73" i="18"/>
  <c r="P51" i="33"/>
  <c r="C50" i="34"/>
  <c r="P41" i="33"/>
  <c r="P77" i="18"/>
  <c r="C48" i="35"/>
  <c r="P67" i="37"/>
  <c r="P44" i="33"/>
  <c r="C39" i="35"/>
  <c r="P80" i="32"/>
  <c r="C68" i="37"/>
  <c r="C52" i="31"/>
  <c r="P76" i="33"/>
  <c r="C82" i="37"/>
  <c r="F88" i="31"/>
  <c r="H88" i="31" s="1"/>
  <c r="E99" i="36"/>
  <c r="F99" i="36" s="1"/>
  <c r="Q61" i="35"/>
  <c r="R61" i="35" s="1"/>
  <c r="T61" i="35" s="1"/>
  <c r="C80" i="34"/>
  <c r="M76" i="7"/>
  <c r="P55" i="31"/>
  <c r="P82" i="6"/>
  <c r="C79" i="18"/>
  <c r="C52" i="35"/>
  <c r="P62" i="32"/>
  <c r="C79" i="32"/>
  <c r="Q82" i="31"/>
  <c r="R82" i="31" s="1"/>
  <c r="Q82" i="40"/>
  <c r="R82" i="40" s="1"/>
  <c r="Q58" i="35"/>
  <c r="R58" i="35" s="1"/>
  <c r="S58" i="35" s="1"/>
  <c r="E76" i="31"/>
  <c r="F76" i="31" s="1"/>
  <c r="H76" i="31" s="1"/>
  <c r="E82" i="37"/>
  <c r="Q20" i="31"/>
  <c r="E82" i="34"/>
  <c r="F82" i="34" s="1"/>
  <c r="H82" i="34" s="1"/>
  <c r="E83" i="40"/>
  <c r="F83" i="40" s="1"/>
  <c r="E82" i="40"/>
  <c r="F82" i="40" s="1"/>
  <c r="Q34" i="40"/>
  <c r="R34" i="40" s="1"/>
  <c r="C77" i="35"/>
  <c r="C61" i="37"/>
  <c r="P61" i="37"/>
  <c r="F10" i="39"/>
  <c r="W6" i="18"/>
  <c r="Q83" i="33"/>
  <c r="P55" i="18"/>
  <c r="P76" i="6"/>
  <c r="C79" i="33"/>
  <c r="Q92" i="34"/>
  <c r="R92" i="34" s="1"/>
  <c r="Q82" i="35"/>
  <c r="R82" i="35" s="1"/>
  <c r="Q58" i="37"/>
  <c r="Q82" i="34"/>
  <c r="R82" i="34" s="1"/>
  <c r="Q82" i="33"/>
  <c r="R82" i="33" s="1"/>
  <c r="T82" i="33" s="1"/>
  <c r="E32" i="36"/>
  <c r="F32" i="36" s="1"/>
  <c r="P79" i="37"/>
  <c r="C79" i="37"/>
  <c r="D10" i="39"/>
  <c r="W6" i="37"/>
  <c r="P73" i="33"/>
  <c r="C73" i="33"/>
  <c r="P68" i="31"/>
  <c r="C52" i="34"/>
  <c r="C52" i="37"/>
  <c r="P52" i="37"/>
  <c r="C69" i="18"/>
  <c r="C68" i="31"/>
  <c r="P44" i="31"/>
  <c r="P96" i="32"/>
  <c r="C61" i="34"/>
  <c r="C43" i="32"/>
  <c r="C61" i="31"/>
  <c r="C92" i="33"/>
  <c r="C56" i="34"/>
  <c r="C90" i="37"/>
  <c r="C56" i="32"/>
  <c r="P52" i="33"/>
  <c r="P42" i="33"/>
  <c r="C68" i="34"/>
  <c r="F68" i="34" s="1"/>
  <c r="P57" i="31"/>
  <c r="P44" i="37"/>
  <c r="P59" i="31"/>
  <c r="C44" i="35"/>
  <c r="C92" i="34"/>
  <c r="C82" i="32"/>
  <c r="F82" i="32" s="1"/>
  <c r="C39" i="31"/>
  <c r="C77" i="31"/>
  <c r="C55" i="32"/>
  <c r="C83" i="37"/>
  <c r="P83" i="37"/>
  <c r="P98" i="32"/>
  <c r="P49" i="33"/>
  <c r="C45" i="37"/>
  <c r="C76" i="37"/>
  <c r="Q35" i="33"/>
  <c r="E35" i="37"/>
  <c r="E69" i="34"/>
  <c r="E34" i="34"/>
  <c r="Q58" i="40"/>
  <c r="R58" i="40" s="1"/>
  <c r="Q96" i="35"/>
  <c r="R96" i="35" s="1"/>
  <c r="E96" i="33"/>
  <c r="E96" i="32"/>
  <c r="F96" i="32" s="1"/>
  <c r="E58" i="34"/>
  <c r="E68" i="18"/>
  <c r="Q35" i="40"/>
  <c r="R35" i="40" s="1"/>
  <c r="Q58" i="34"/>
  <c r="R58" i="34" s="1"/>
  <c r="E76" i="36"/>
  <c r="F76" i="36" s="1"/>
  <c r="E72" i="18"/>
  <c r="E52" i="32"/>
  <c r="F52" i="32" s="1"/>
  <c r="E20" i="40"/>
  <c r="F20" i="40" s="1"/>
  <c r="Q35" i="18"/>
  <c r="Q35" i="35"/>
  <c r="E68" i="31"/>
  <c r="E35" i="35"/>
  <c r="Q96" i="36"/>
  <c r="R96" i="36" s="1"/>
  <c r="Q35" i="31"/>
  <c r="Q96" i="18"/>
  <c r="R96" i="18" s="1"/>
  <c r="S96" i="18" s="1"/>
  <c r="E96" i="40"/>
  <c r="F96" i="40" s="1"/>
  <c r="E35" i="36"/>
  <c r="Q76" i="36"/>
  <c r="R76" i="36" s="1"/>
  <c r="E96" i="35"/>
  <c r="Q20" i="33"/>
  <c r="E96" i="37"/>
  <c r="E61" i="18"/>
  <c r="Q70" i="36"/>
  <c r="R70" i="36" s="1"/>
  <c r="Q92" i="32"/>
  <c r="Q32" i="33"/>
  <c r="Q32" i="37"/>
  <c r="Q32" i="31"/>
  <c r="Q80" i="31"/>
  <c r="R80" i="31" s="1"/>
  <c r="E32" i="40"/>
  <c r="F32" i="40" s="1"/>
  <c r="Q53" i="33"/>
  <c r="R53" i="33" s="1"/>
  <c r="S53" i="33" s="1"/>
  <c r="Q61" i="31"/>
  <c r="R61" i="31" s="1"/>
  <c r="E94" i="32"/>
  <c r="Q61" i="40"/>
  <c r="R61" i="40" s="1"/>
  <c r="Q36" i="33"/>
  <c r="E36" i="33"/>
  <c r="Q36" i="40"/>
  <c r="R36" i="40" s="1"/>
  <c r="Q64" i="31"/>
  <c r="Q61" i="32"/>
  <c r="E61" i="37"/>
  <c r="E94" i="40"/>
  <c r="F94" i="40" s="1"/>
  <c r="Q80" i="34"/>
  <c r="R80" i="34" s="1"/>
  <c r="Q32" i="36"/>
  <c r="R32" i="36" s="1"/>
  <c r="E61" i="32"/>
  <c r="F61" i="32" s="1"/>
  <c r="E32" i="34"/>
  <c r="E32" i="31"/>
  <c r="Q64" i="36"/>
  <c r="R64" i="36" s="1"/>
  <c r="E61" i="36"/>
  <c r="F61" i="36" s="1"/>
  <c r="Q69" i="32"/>
  <c r="Q61" i="33"/>
  <c r="R61" i="33" s="1"/>
  <c r="T61" i="33" s="1"/>
  <c r="Q61" i="36"/>
  <c r="R61" i="36" s="1"/>
  <c r="E32" i="32"/>
  <c r="E26" i="32"/>
  <c r="E61" i="33"/>
  <c r="F61" i="33" s="1"/>
  <c r="H61" i="33" s="1"/>
  <c r="Q32" i="35"/>
  <c r="E32" i="35"/>
  <c r="E61" i="31"/>
  <c r="Q61" i="18"/>
  <c r="Q61" i="34"/>
  <c r="R61" i="34" s="1"/>
  <c r="Q61" i="37"/>
  <c r="E52" i="40"/>
  <c r="F52" i="40" s="1"/>
  <c r="Q32" i="32"/>
  <c r="E61" i="35"/>
  <c r="E32" i="18"/>
  <c r="E61" i="34"/>
  <c r="Q32" i="18"/>
  <c r="E68" i="40"/>
  <c r="E32" i="37"/>
  <c r="Q32" i="40"/>
  <c r="R32" i="40" s="1"/>
  <c r="Q76" i="40"/>
  <c r="R76" i="40" s="1"/>
  <c r="E76" i="40"/>
  <c r="F76" i="40" s="1"/>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T94" i="31" s="1"/>
  <c r="Q52" i="34"/>
  <c r="R52" i="34" s="1"/>
  <c r="Q68" i="32"/>
  <c r="Q68" i="31"/>
  <c r="Q68" i="34"/>
  <c r="R68" i="34" s="1"/>
  <c r="E76" i="37"/>
  <c r="F76" i="37" s="1"/>
  <c r="H76" i="37" s="1"/>
  <c r="Q76" i="31"/>
  <c r="R76" i="31" s="1"/>
  <c r="E76" i="34"/>
  <c r="Q22" i="35"/>
  <c r="E20" i="36"/>
  <c r="E52" i="36"/>
  <c r="Q20" i="34"/>
  <c r="E20" i="35"/>
  <c r="Q76" i="34"/>
  <c r="R76" i="34" s="1"/>
  <c r="E76" i="33"/>
  <c r="Q76" i="37"/>
  <c r="R76" i="37" s="1"/>
  <c r="S76" i="37" s="1"/>
  <c r="E22" i="31"/>
  <c r="Q52" i="31"/>
  <c r="R52" i="31" s="1"/>
  <c r="T52" i="31" s="1"/>
  <c r="Q20" i="18"/>
  <c r="Q20" i="35"/>
  <c r="E72" i="34"/>
  <c r="F72" i="34" s="1"/>
  <c r="G72" i="34" s="1"/>
  <c r="E22" i="36"/>
  <c r="E22" i="37"/>
  <c r="Q22" i="40"/>
  <c r="R22" i="40" s="1"/>
  <c r="Q68" i="40"/>
  <c r="R68" i="40" s="1"/>
  <c r="Q38" i="40"/>
  <c r="R38" i="40" s="1"/>
  <c r="E19" i="34"/>
  <c r="E94" i="36"/>
  <c r="E52" i="18"/>
  <c r="F52" i="18" s="1"/>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F58" i="36" s="1"/>
  <c r="E58" i="40"/>
  <c r="F58" i="40" s="1"/>
  <c r="E58" i="18"/>
  <c r="E58" i="32"/>
  <c r="E58" i="37"/>
  <c r="Q58" i="18"/>
  <c r="E34" i="32"/>
  <c r="Q34" i="31"/>
  <c r="E34" i="18"/>
  <c r="Q34" i="33"/>
  <c r="E34" i="36"/>
  <c r="Q34" i="32"/>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E80" i="18"/>
  <c r="E26" i="35"/>
  <c r="C93" i="37"/>
  <c r="P93" i="37"/>
  <c r="C87" i="34"/>
  <c r="C87" i="32"/>
  <c r="P81" i="32"/>
  <c r="P61" i="32"/>
  <c r="P91" i="32"/>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R40" i="40" s="1"/>
  <c r="E40" i="32"/>
  <c r="F40" i="32" s="1"/>
  <c r="E26" i="34"/>
  <c r="E26" i="36"/>
  <c r="Q26" i="37"/>
  <c r="Q26" i="35"/>
  <c r="Q26" i="33"/>
  <c r="E26" i="37"/>
  <c r="E26" i="40"/>
  <c r="F26" i="40" s="1"/>
  <c r="Q26" i="34"/>
  <c r="Q26" i="40"/>
  <c r="R26" i="40" s="1"/>
  <c r="E26" i="31"/>
  <c r="Q26" i="18"/>
  <c r="Q26" i="32"/>
  <c r="Q26" i="31"/>
  <c r="E26" i="18"/>
  <c r="Q80" i="35"/>
  <c r="R80" i="35" s="1"/>
  <c r="S80" i="35" s="1"/>
  <c r="Q80" i="18"/>
  <c r="R80" i="18" s="1"/>
  <c r="T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Q84" i="18"/>
  <c r="E98" i="35"/>
  <c r="Q98" i="33"/>
  <c r="E98" i="32"/>
  <c r="F98" i="32" s="1"/>
  <c r="E98" i="37"/>
  <c r="E98" i="36"/>
  <c r="E98" i="40"/>
  <c r="Q98" i="37"/>
  <c r="E98" i="33"/>
  <c r="Q27" i="37"/>
  <c r="Q27" i="34"/>
  <c r="E27" i="37"/>
  <c r="E27" i="31"/>
  <c r="Q27" i="33"/>
  <c r="Q27" i="36"/>
  <c r="R27" i="36" s="1"/>
  <c r="Q27" i="18"/>
  <c r="E27" i="36"/>
  <c r="Q69" i="31"/>
  <c r="Q69" i="35"/>
  <c r="R69" i="35" s="1"/>
  <c r="S69" i="35" s="1"/>
  <c r="Q69" i="37"/>
  <c r="Q99" i="31"/>
  <c r="Q99" i="35"/>
  <c r="R99" i="35" s="1"/>
  <c r="S99" i="35" s="1"/>
  <c r="E99" i="35"/>
  <c r="E69" i="35"/>
  <c r="Q72" i="35"/>
  <c r="R72" i="35" s="1"/>
  <c r="Q72" i="36"/>
  <c r="R72" i="36" s="1"/>
  <c r="Q72" i="37"/>
  <c r="E72" i="37"/>
  <c r="E72" i="35"/>
  <c r="Q22" i="18"/>
  <c r="Q22" i="37"/>
  <c r="E22" i="18"/>
  <c r="E22" i="33"/>
  <c r="Q22" i="36"/>
  <c r="R22" i="36" s="1"/>
  <c r="Q64" i="37"/>
  <c r="E64" i="40"/>
  <c r="E64" i="33"/>
  <c r="E64" i="34"/>
  <c r="E99" i="33"/>
  <c r="Q58" i="33"/>
  <c r="R58" i="33" s="1"/>
  <c r="T58" i="33" s="1"/>
  <c r="E58" i="33"/>
  <c r="Q34" i="34"/>
  <c r="E34" i="35"/>
  <c r="Q34" i="18"/>
  <c r="E34" i="33"/>
  <c r="Q34" i="37"/>
  <c r="Q34" i="35"/>
  <c r="Q69" i="18"/>
  <c r="R69" i="18" s="1"/>
  <c r="Q69" i="34"/>
  <c r="R69" i="34" s="1"/>
  <c r="Q69" i="36"/>
  <c r="R69" i="36" s="1"/>
  <c r="T69" i="36" s="1"/>
  <c r="Q99" i="18"/>
  <c r="Q99" i="34"/>
  <c r="R99" i="34" s="1"/>
  <c r="Q72" i="31"/>
  <c r="Q72" i="32"/>
  <c r="E72" i="32"/>
  <c r="Q22" i="32"/>
  <c r="Q22" i="33"/>
  <c r="Q22" i="34"/>
  <c r="Q64" i="32"/>
  <c r="Q64" i="33"/>
  <c r="R64" i="33" s="1"/>
  <c r="T64" i="33" s="1"/>
  <c r="Q64" i="35"/>
  <c r="R64" i="35" s="1"/>
  <c r="S64" i="35" s="1"/>
  <c r="E64" i="18"/>
  <c r="F38" i="40"/>
  <c r="Q19" i="34"/>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E19" i="40"/>
  <c r="E19" i="33"/>
  <c r="Q19" i="18"/>
  <c r="E19" i="18"/>
  <c r="E19" i="32"/>
  <c r="Q19" i="31"/>
  <c r="Q19" i="37"/>
  <c r="Q19" i="35"/>
  <c r="E19" i="36"/>
  <c r="Q19" i="33"/>
  <c r="E38" i="35"/>
  <c r="E38" i="18"/>
  <c r="Q38" i="34"/>
  <c r="E38" i="31"/>
  <c r="E38" i="34"/>
  <c r="Q38" i="37"/>
  <c r="Q38" i="33"/>
  <c r="Q38" i="31"/>
  <c r="E38" i="37"/>
  <c r="E38" i="33"/>
  <c r="E38" i="36"/>
  <c r="Q38" i="32"/>
  <c r="E38" i="32"/>
  <c r="Q38" i="35"/>
  <c r="Q38" i="18"/>
  <c r="Q38" i="36"/>
  <c r="R38" i="36" s="1"/>
  <c r="Q19" i="36"/>
  <c r="R19" i="36" s="1"/>
  <c r="Q66" i="35"/>
  <c r="R66" i="35" s="1"/>
  <c r="E66" i="37"/>
  <c r="E98" i="34"/>
  <c r="Q98" i="18"/>
  <c r="E27" i="33"/>
  <c r="Q27" i="40"/>
  <c r="R27" i="40" s="1"/>
  <c r="E27" i="32"/>
  <c r="E27" i="40"/>
  <c r="F27" i="40" s="1"/>
  <c r="Q27" i="31"/>
  <c r="Q27" i="35"/>
  <c r="Q98" i="36"/>
  <c r="R98" i="36" s="1"/>
  <c r="Q70" i="32"/>
  <c r="E19" i="37"/>
  <c r="E92" i="37"/>
  <c r="Q19" i="32"/>
  <c r="Q19" i="40"/>
  <c r="R19" i="40" s="1"/>
  <c r="Q74" i="32"/>
  <c r="E84" i="40"/>
  <c r="Q84" i="36"/>
  <c r="R84" i="36" s="1"/>
  <c r="Q24" i="35"/>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E88" i="33"/>
  <c r="Q88" i="37"/>
  <c r="E88" i="40"/>
  <c r="Q88" i="18"/>
  <c r="R88" i="18" s="1"/>
  <c r="Q30" i="40"/>
  <c r="R30" i="40" s="1"/>
  <c r="E30" i="35"/>
  <c r="E30" i="33"/>
  <c r="Q30" i="34"/>
  <c r="E30" i="34"/>
  <c r="E30" i="18"/>
  <c r="E30" i="31"/>
  <c r="Q30" i="35"/>
  <c r="E30" i="40"/>
  <c r="F30" i="40" s="1"/>
  <c r="E30" i="37"/>
  <c r="Q30" i="32"/>
  <c r="E62" i="32"/>
  <c r="F62" i="32" s="1"/>
  <c r="E88" i="37"/>
  <c r="Q30" i="36"/>
  <c r="R30" i="36" s="1"/>
  <c r="Q62" i="34"/>
  <c r="R62" i="34" s="1"/>
  <c r="Q62" i="32"/>
  <c r="E88" i="18"/>
  <c r="Q30" i="18"/>
  <c r="Q88" i="32"/>
  <c r="Q30" i="33"/>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Q62" i="40"/>
  <c r="R62" i="40" s="1"/>
  <c r="E62" i="34"/>
  <c r="F62" i="34" s="1"/>
  <c r="H62" i="34" s="1"/>
  <c r="Q62" i="33"/>
  <c r="R62" i="33" s="1"/>
  <c r="T62" i="33" s="1"/>
  <c r="Q62" i="35"/>
  <c r="R62" i="35" s="1"/>
  <c r="S62" i="35" s="1"/>
  <c r="E62" i="35"/>
  <c r="F62" i="35" s="1"/>
  <c r="G62" i="35" s="1"/>
  <c r="E62" i="37"/>
  <c r="Q30" i="37"/>
  <c r="E88" i="36"/>
  <c r="E56" i="34"/>
  <c r="E56" i="18"/>
  <c r="Q56" i="34"/>
  <c r="R56" i="34" s="1"/>
  <c r="Q56" i="18"/>
  <c r="E56" i="40"/>
  <c r="E56" i="37"/>
  <c r="E56" i="33"/>
  <c r="Q56" i="37"/>
  <c r="Q56" i="33"/>
  <c r="E56" i="31"/>
  <c r="F56" i="31" s="1"/>
  <c r="Q56" i="31"/>
  <c r="E56" i="35"/>
  <c r="E56" i="36"/>
  <c r="Q56" i="36"/>
  <c r="R56" i="36" s="1"/>
  <c r="Q56" i="35"/>
  <c r="R56" i="35" s="1"/>
  <c r="S56" i="35" s="1"/>
  <c r="Q56" i="40"/>
  <c r="R56" i="40" s="1"/>
  <c r="E56" i="32"/>
  <c r="Q5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R78" i="35" s="1"/>
  <c r="S78" i="35" s="1"/>
  <c r="Q78" i="31"/>
  <c r="R78" i="31" s="1"/>
  <c r="E78" i="37"/>
  <c r="E78" i="31"/>
  <c r="Q78" i="37"/>
  <c r="R78" i="37" s="1"/>
  <c r="S78" i="37" s="1"/>
  <c r="Q78" i="33"/>
  <c r="R78" i="33" s="1"/>
  <c r="T78" i="33" s="1"/>
  <c r="E78" i="40"/>
  <c r="Q78" i="34"/>
  <c r="R78" i="34" s="1"/>
  <c r="E78" i="36"/>
  <c r="E78" i="35"/>
  <c r="E78" i="32"/>
  <c r="Q78" i="18"/>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Q24" i="33"/>
  <c r="Q24" i="36"/>
  <c r="R24" i="36"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E54" i="36"/>
  <c r="E54" i="32"/>
  <c r="Q54" i="36"/>
  <c r="R54" i="36" s="1"/>
  <c r="Q54" i="32"/>
  <c r="Q54" i="40"/>
  <c r="R54" i="40" s="1"/>
  <c r="E54" i="37"/>
  <c r="E54" i="31"/>
  <c r="F54" i="31" s="1"/>
  <c r="H54" i="31" s="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Q28" i="33"/>
  <c r="E28" i="34"/>
  <c r="E28" i="36"/>
  <c r="Q28" i="31"/>
  <c r="E28" i="40"/>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C48" i="31"/>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C89" i="37"/>
  <c r="P89" i="37"/>
  <c r="P91" i="33"/>
  <c r="C91" i="33"/>
  <c r="C91" i="18"/>
  <c r="P91" i="18"/>
  <c r="P95" i="31"/>
  <c r="C95" i="31"/>
  <c r="C95" i="35"/>
  <c r="C81" i="35"/>
  <c r="P60" i="37"/>
  <c r="C49" i="31"/>
  <c r="P49" i="31"/>
  <c r="C49" i="35"/>
  <c r="C42" i="37"/>
  <c r="P42" i="37"/>
  <c r="P95" i="37"/>
  <c r="C95" i="37"/>
  <c r="P47" i="37"/>
  <c r="C47" i="37"/>
  <c r="C72" i="37"/>
  <c r="P72" i="37"/>
  <c r="C72" i="35"/>
  <c r="P72" i="31"/>
  <c r="C72" i="31"/>
  <c r="C64" i="37"/>
  <c r="P64" i="37"/>
  <c r="C46" i="18"/>
  <c r="P46" i="18"/>
  <c r="C46" i="37"/>
  <c r="P46" i="37"/>
  <c r="C89" i="31"/>
  <c r="C89" i="35"/>
  <c r="P95" i="33"/>
  <c r="C95" i="33"/>
  <c r="C81" i="37"/>
  <c r="P81" i="37"/>
  <c r="C96" i="33"/>
  <c r="P96" i="33"/>
  <c r="P81" i="31"/>
  <c r="P47" i="32"/>
  <c r="C56" i="35"/>
  <c r="P72" i="33"/>
  <c r="R72" i="33" s="1"/>
  <c r="S72" i="33" s="1"/>
  <c r="C92" i="32"/>
  <c r="C51" i="35"/>
  <c r="C91" i="34"/>
  <c r="C78" i="34"/>
  <c r="C78" i="32"/>
  <c r="P78" i="32"/>
  <c r="C56" i="18"/>
  <c r="P56" i="18"/>
  <c r="P66" i="37"/>
  <c r="C66" i="37"/>
  <c r="C43" i="37"/>
  <c r="P43" i="37"/>
  <c r="P99" i="32"/>
  <c r="C99" i="34"/>
  <c r="C99" i="32"/>
  <c r="C49" i="37"/>
  <c r="P49" i="37"/>
  <c r="C66" i="18"/>
  <c r="P66" i="18"/>
  <c r="P66" i="33"/>
  <c r="C98" i="33"/>
  <c r="P98" i="33"/>
  <c r="P60" i="32"/>
  <c r="C60" i="32"/>
  <c r="C60" i="34"/>
  <c r="P60" i="31"/>
  <c r="C60" i="35"/>
  <c r="C74" i="33"/>
  <c r="P74" i="33"/>
  <c r="P58" i="37"/>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F76" i="18"/>
  <c r="F52" i="37"/>
  <c r="H52" i="37" s="1"/>
  <c r="E93" i="18"/>
  <c r="Q93" i="37"/>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Q55" i="32"/>
  <c r="Q55" i="31"/>
  <c r="Q55" i="18"/>
  <c r="Q55" i="37"/>
  <c r="E55" i="34"/>
  <c r="E55" i="32"/>
  <c r="Q55" i="36"/>
  <c r="R55" i="36" s="1"/>
  <c r="E55" i="35"/>
  <c r="F55" i="35" s="1"/>
  <c r="E55" i="33"/>
  <c r="E55" i="31"/>
  <c r="E55" i="40"/>
  <c r="F55" i="40" s="1"/>
  <c r="Q55" i="40"/>
  <c r="R55" i="40" s="1"/>
  <c r="E37" i="18"/>
  <c r="Q37" i="37"/>
  <c r="Q37" i="36"/>
  <c r="R37" i="36" s="1"/>
  <c r="Q37" i="35"/>
  <c r="Q37" i="34"/>
  <c r="Q37" i="33"/>
  <c r="Q37" i="32"/>
  <c r="E37" i="31"/>
  <c r="E37" i="36"/>
  <c r="E37" i="35"/>
  <c r="E37" i="33"/>
  <c r="E37" i="37"/>
  <c r="E37" i="34"/>
  <c r="E37" i="32"/>
  <c r="Q37" i="18"/>
  <c r="Q37" i="31"/>
  <c r="Q37" i="40"/>
  <c r="R37" i="40" s="1"/>
  <c r="E37" i="40"/>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E95" i="34"/>
  <c r="E95" i="32"/>
  <c r="E95" i="18"/>
  <c r="E95" i="35"/>
  <c r="E95" i="33"/>
  <c r="E95" i="31"/>
  <c r="Q95" i="40"/>
  <c r="R95" i="40" s="1"/>
  <c r="E95" i="40"/>
  <c r="Q31" i="35"/>
  <c r="Q31" i="34"/>
  <c r="Q31" i="33"/>
  <c r="Q31" i="32"/>
  <c r="Q31" i="31"/>
  <c r="Q31" i="18"/>
  <c r="E31" i="37"/>
  <c r="E31" i="36"/>
  <c r="E31" i="34"/>
  <c r="E31" i="32"/>
  <c r="E31" i="18"/>
  <c r="Q31" i="37"/>
  <c r="E31" i="35"/>
  <c r="E31" i="33"/>
  <c r="E31" i="3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F45" i="34" s="1"/>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63" i="35"/>
  <c r="P63" i="31"/>
  <c r="C63" i="31"/>
  <c r="P85" i="33"/>
  <c r="C85" i="33"/>
  <c r="C87" i="35"/>
  <c r="P87" i="31"/>
  <c r="C87" i="31"/>
  <c r="P87" i="18"/>
  <c r="C87" i="18"/>
  <c r="C99" i="37"/>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R51" i="18" s="1"/>
  <c r="E51" i="34"/>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P57" i="18"/>
  <c r="C57" i="18"/>
  <c r="P62" i="37"/>
  <c r="C62" i="37"/>
  <c r="P54" i="32"/>
  <c r="C54" i="34"/>
  <c r="C54" i="32"/>
  <c r="C81" i="18"/>
  <c r="C67" i="33"/>
  <c r="P67" i="33"/>
  <c r="C59" i="34"/>
  <c r="P59" i="32"/>
  <c r="C59" i="32"/>
  <c r="C75" i="33"/>
  <c r="P75" i="33"/>
  <c r="P75" i="31"/>
  <c r="C75" i="35"/>
  <c r="C75" i="31"/>
  <c r="C80" i="35"/>
  <c r="C80" i="31"/>
  <c r="P80" i="37"/>
  <c r="C80" i="37"/>
  <c r="P58" i="32"/>
  <c r="C58" i="34"/>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Q63" i="31"/>
  <c r="Q63" i="37"/>
  <c r="Q63" i="40"/>
  <c r="R63" i="40" s="1"/>
  <c r="Q63" i="34"/>
  <c r="R63" i="34" s="1"/>
  <c r="Q63" i="32"/>
  <c r="Q63" i="18"/>
  <c r="Q63" i="36"/>
  <c r="R63" i="36" s="1"/>
  <c r="E63" i="40"/>
  <c r="F63" i="40" s="1"/>
  <c r="E29" i="18"/>
  <c r="E29" i="37"/>
  <c r="Q29" i="36"/>
  <c r="R29" i="36" s="1"/>
  <c r="Q29" i="35"/>
  <c r="Q29" i="34"/>
  <c r="Q29" i="33"/>
  <c r="Q29" i="32"/>
  <c r="E29" i="31"/>
  <c r="Q29" i="37"/>
  <c r="E29" i="36"/>
  <c r="E29" i="34"/>
  <c r="E29" i="32"/>
  <c r="Q29" i="18"/>
  <c r="E29" i="35"/>
  <c r="E29" i="33"/>
  <c r="Q29" i="31"/>
  <c r="Q29" i="40"/>
  <c r="R29" i="40" s="1"/>
  <c r="E29" i="40"/>
  <c r="Q21" i="35"/>
  <c r="Q21" i="34"/>
  <c r="Q21" i="33"/>
  <c r="Q21" i="32"/>
  <c r="Q21" i="31"/>
  <c r="Q21" i="18"/>
  <c r="E21" i="37"/>
  <c r="E21" i="36"/>
  <c r="E21" i="34"/>
  <c r="E21" i="32"/>
  <c r="E21" i="18"/>
  <c r="Q21" i="37"/>
  <c r="E21" i="35"/>
  <c r="E21" i="33"/>
  <c r="E21" i="31"/>
  <c r="Q21" i="36"/>
  <c r="R21" i="36" s="1"/>
  <c r="E21" i="40"/>
  <c r="Q21" i="40"/>
  <c r="R21" i="40" s="1"/>
  <c r="E97" i="37"/>
  <c r="E97" i="36"/>
  <c r="Q97" i="35"/>
  <c r="R97" i="35" s="1"/>
  <c r="Q97" i="34"/>
  <c r="R97" i="34" s="1"/>
  <c r="Q97" i="33"/>
  <c r="Q97" i="32"/>
  <c r="Q97" i="31"/>
  <c r="R97" i="31" s="1"/>
  <c r="S97" i="31" s="1"/>
  <c r="Q97" i="18"/>
  <c r="R97" i="18" s="1"/>
  <c r="Q97" i="37"/>
  <c r="R97" i="37" s="1"/>
  <c r="S97" i="37" s="1"/>
  <c r="E97" i="34"/>
  <c r="E97" i="32"/>
  <c r="E97" i="18"/>
  <c r="Q97" i="36"/>
  <c r="R97" i="36" s="1"/>
  <c r="E97" i="35"/>
  <c r="E97" i="33"/>
  <c r="E97" i="31"/>
  <c r="Q97" i="40"/>
  <c r="R97" i="40" s="1"/>
  <c r="E97" i="40"/>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E79" i="31"/>
  <c r="E79" i="18"/>
  <c r="E79" i="37"/>
  <c r="E79" i="36"/>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C67" i="35"/>
  <c r="P67" i="31"/>
  <c r="C67" i="31"/>
  <c r="C73" i="31"/>
  <c r="C73" i="35"/>
  <c r="P73" i="31"/>
  <c r="P83" i="33"/>
  <c r="C83" i="33"/>
  <c r="Q81" i="35"/>
  <c r="R81" i="35" s="1"/>
  <c r="Q81" i="34"/>
  <c r="R81" i="34" s="1"/>
  <c r="Q81" i="33"/>
  <c r="R81" i="33" s="1"/>
  <c r="S81" i="33" s="1"/>
  <c r="Q81" i="32"/>
  <c r="Q81" i="31"/>
  <c r="Q81" i="18"/>
  <c r="R81" i="18" s="1"/>
  <c r="S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Q25" i="34"/>
  <c r="Q25" i="33"/>
  <c r="Q25" i="32"/>
  <c r="Q25" i="18"/>
  <c r="E25" i="31"/>
  <c r="E25" i="18"/>
  <c r="E25" i="34"/>
  <c r="E25" i="32"/>
  <c r="Q25" i="31"/>
  <c r="Q25" i="37"/>
  <c r="E25" i="36"/>
  <c r="E25" i="35"/>
  <c r="E25" i="33"/>
  <c r="Q25" i="40"/>
  <c r="R25" i="40" s="1"/>
  <c r="E25" i="40"/>
  <c r="F25" i="40" s="1"/>
  <c r="C96" i="18"/>
  <c r="F96" i="18" s="1"/>
  <c r="C75" i="34"/>
  <c r="C75" i="32"/>
  <c r="P75" i="32"/>
  <c r="C75" i="37"/>
  <c r="P75" i="37"/>
  <c r="P58" i="18"/>
  <c r="C58" i="18"/>
  <c r="C70" i="18"/>
  <c r="P70" i="18"/>
  <c r="C84" i="32"/>
  <c r="P84" i="32"/>
  <c r="C84" i="34"/>
  <c r="C68" i="33"/>
  <c r="P68" i="33"/>
  <c r="K9" i="36"/>
  <c r="K12" i="36"/>
  <c r="K10" i="36"/>
  <c r="K8" i="40"/>
  <c r="W8" i="40"/>
  <c r="F82" i="18"/>
  <c r="W8" i="32"/>
  <c r="K8" i="32"/>
  <c r="K10" i="18"/>
  <c r="K12" i="18"/>
  <c r="R47" i="40"/>
  <c r="R60" i="40"/>
  <c r="R84" i="40"/>
  <c r="R92" i="40"/>
  <c r="F36" i="36"/>
  <c r="R94" i="35"/>
  <c r="F69" i="36"/>
  <c r="F64" i="36"/>
  <c r="F30" i="36"/>
  <c r="F87" i="36"/>
  <c r="F82" i="36"/>
  <c r="W10" i="18"/>
  <c r="W9" i="18"/>
  <c r="W12" i="18"/>
  <c r="F11" i="39"/>
  <c r="W6" i="32"/>
  <c r="W12" i="36"/>
  <c r="W9" i="36"/>
  <c r="W10" i="36"/>
  <c r="W12" i="31"/>
  <c r="W9" i="31"/>
  <c r="W10" i="31"/>
  <c r="F99" i="37"/>
  <c r="H99" i="37" s="1"/>
  <c r="F84" i="31"/>
  <c r="G84" i="31" s="1"/>
  <c r="G82" i="33"/>
  <c r="R83" i="34"/>
  <c r="R76" i="33" l="1"/>
  <c r="T76" i="33" s="1"/>
  <c r="R87" i="18"/>
  <c r="F58" i="31"/>
  <c r="H58" i="31" s="1"/>
  <c r="R52" i="37"/>
  <c r="T52" i="37" s="1"/>
  <c r="F52" i="34"/>
  <c r="H52" i="34" s="1"/>
  <c r="F72" i="18"/>
  <c r="G72" i="18" s="1"/>
  <c r="F99" i="18"/>
  <c r="G99" i="18" s="1"/>
  <c r="F64" i="34"/>
  <c r="G64" i="34" s="1"/>
  <c r="F66" i="18"/>
  <c r="G66" i="18" s="1"/>
  <c r="F96" i="37"/>
  <c r="H96" i="37" s="1"/>
  <c r="R64" i="31"/>
  <c r="T64" i="31" s="1"/>
  <c r="T82" i="37"/>
  <c r="S82" i="37"/>
  <c r="F61" i="35"/>
  <c r="H61" i="35" s="1"/>
  <c r="S68" i="37"/>
  <c r="R96" i="37"/>
  <c r="S96" i="37" s="1"/>
  <c r="R96" i="33"/>
  <c r="T96" i="33" s="1"/>
  <c r="G82" i="34"/>
  <c r="R70" i="31"/>
  <c r="T70" i="31" s="1"/>
  <c r="R69" i="31"/>
  <c r="S69" i="31" s="1"/>
  <c r="R83" i="33"/>
  <c r="T83" i="33" s="1"/>
  <c r="F87" i="31"/>
  <c r="G87" i="31" s="1"/>
  <c r="F64" i="37"/>
  <c r="H64" i="37" s="1"/>
  <c r="F68" i="31"/>
  <c r="G68" i="31" s="1"/>
  <c r="S69" i="36"/>
  <c r="F68" i="18"/>
  <c r="H68" i="18" s="1"/>
  <c r="R58" i="37"/>
  <c r="S58" i="37" s="1"/>
  <c r="F72" i="31"/>
  <c r="H72" i="31" s="1"/>
  <c r="F58" i="34"/>
  <c r="H58" i="34" s="1"/>
  <c r="F96" i="36"/>
  <c r="G96" i="36" s="1"/>
  <c r="D89" i="38"/>
  <c r="F87" i="35"/>
  <c r="G87" i="35" s="1"/>
  <c r="F35" i="36"/>
  <c r="G35" i="36" s="1"/>
  <c r="F96" i="34"/>
  <c r="H96" i="34" s="1"/>
  <c r="F50" i="33"/>
  <c r="G50" i="33" s="1"/>
  <c r="R88" i="33"/>
  <c r="S88" i="33" s="1"/>
  <c r="R55" i="33"/>
  <c r="S55" i="33" s="1"/>
  <c r="R84" i="31"/>
  <c r="S84" i="31" s="1"/>
  <c r="R59" i="31"/>
  <c r="T59" i="31" s="1"/>
  <c r="R42" i="31"/>
  <c r="S42" i="31" s="1"/>
  <c r="R63" i="31"/>
  <c r="T63" i="31" s="1"/>
  <c r="R62" i="18"/>
  <c r="S62" i="18" s="1"/>
  <c r="F48" i="35"/>
  <c r="G48" i="35" s="1"/>
  <c r="R55" i="31"/>
  <c r="T55" i="31" s="1"/>
  <c r="R73" i="33"/>
  <c r="S73" i="33" s="1"/>
  <c r="R93" i="33"/>
  <c r="T93" i="33" s="1"/>
  <c r="R78" i="18"/>
  <c r="S78" i="18" s="1"/>
  <c r="F56" i="34"/>
  <c r="H56" i="34" s="1"/>
  <c r="R94" i="33"/>
  <c r="S94" i="33" s="1"/>
  <c r="R63" i="33"/>
  <c r="S63" i="33" s="1"/>
  <c r="R51" i="33"/>
  <c r="S51" i="33" s="1"/>
  <c r="F97" i="32"/>
  <c r="F55" i="32"/>
  <c r="F79" i="32"/>
  <c r="F92" i="34"/>
  <c r="G92" i="34" s="1"/>
  <c r="F50" i="32"/>
  <c r="F95" i="32"/>
  <c r="R77" i="18"/>
  <c r="T77" i="18" s="1"/>
  <c r="F44" i="35"/>
  <c r="H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G68" i="37" s="1"/>
  <c r="G68" i="34"/>
  <c r="H68" i="34"/>
  <c r="E75" i="38"/>
  <c r="F53" i="31"/>
  <c r="H53" i="31" s="1"/>
  <c r="F86" i="36"/>
  <c r="H86" i="36" s="1"/>
  <c r="F90" i="36"/>
  <c r="H90" i="36" s="1"/>
  <c r="F48" i="34"/>
  <c r="G48" i="34" s="1"/>
  <c r="F80" i="31"/>
  <c r="H80" i="31" s="1"/>
  <c r="R47" i="37"/>
  <c r="S47" i="37" s="1"/>
  <c r="R71" i="37"/>
  <c r="T71" i="37" s="1"/>
  <c r="H76" i="18"/>
  <c r="T86" i="31"/>
  <c r="R90" i="31"/>
  <c r="T90" i="31" s="1"/>
  <c r="T94" i="36"/>
  <c r="S88" i="18"/>
  <c r="S69" i="18"/>
  <c r="T40" i="18"/>
  <c r="S83" i="18"/>
  <c r="S46" i="36"/>
  <c r="S87" i="36"/>
  <c r="S54" i="36"/>
  <c r="S84" i="36"/>
  <c r="T99" i="35"/>
  <c r="G88" i="31"/>
  <c r="T64" i="35"/>
  <c r="F84" i="34"/>
  <c r="H84" i="34" s="1"/>
  <c r="R57" i="33"/>
  <c r="T57" i="33" s="1"/>
  <c r="S44" i="18"/>
  <c r="T97" i="36"/>
  <c r="R93" i="37"/>
  <c r="S93" i="37" s="1"/>
  <c r="G76" i="36"/>
  <c r="T54" i="31"/>
  <c r="T74" i="31"/>
  <c r="S78" i="31"/>
  <c r="S88" i="31"/>
  <c r="T96" i="31"/>
  <c r="R61" i="37"/>
  <c r="S80" i="36"/>
  <c r="D51" i="38"/>
  <c r="S41" i="36"/>
  <c r="H36" i="36"/>
  <c r="D75" i="38"/>
  <c r="R81" i="37"/>
  <c r="T81" i="37" s="1"/>
  <c r="F57" i="35"/>
  <c r="H57" i="35" s="1"/>
  <c r="S39" i="36"/>
  <c r="T97" i="18"/>
  <c r="T85" i="36"/>
  <c r="T45" i="36"/>
  <c r="T41" i="36"/>
  <c r="R55" i="18"/>
  <c r="S55" i="18" s="1"/>
  <c r="F96" i="33"/>
  <c r="H96" i="33" s="1"/>
  <c r="T90" i="18"/>
  <c r="T82" i="18"/>
  <c r="R88" i="37"/>
  <c r="S88" i="37" s="1"/>
  <c r="T80" i="31"/>
  <c r="F98" i="34"/>
  <c r="H98" i="34" s="1"/>
  <c r="H68" i="36"/>
  <c r="R76" i="32"/>
  <c r="S52" i="31"/>
  <c r="S68" i="18"/>
  <c r="F49" i="34"/>
  <c r="H49" i="34" s="1"/>
  <c r="S76" i="33"/>
  <c r="F48" i="31"/>
  <c r="H48" i="31" s="1"/>
  <c r="F73" i="32"/>
  <c r="R91" i="37"/>
  <c r="S91" i="37" s="1"/>
  <c r="F71" i="32"/>
  <c r="R83" i="37"/>
  <c r="R68" i="31"/>
  <c r="S68" i="31" s="1"/>
  <c r="R61" i="18"/>
  <c r="T61" i="18" s="1"/>
  <c r="R81" i="31"/>
  <c r="S81" i="31" s="1"/>
  <c r="R79" i="31"/>
  <c r="S79" i="31" s="1"/>
  <c r="F57" i="32"/>
  <c r="R46" i="31"/>
  <c r="S46" i="31" s="1"/>
  <c r="R65" i="37"/>
  <c r="T65" i="37" s="1"/>
  <c r="F58" i="18"/>
  <c r="G58" i="18" s="1"/>
  <c r="R81" i="32"/>
  <c r="R55" i="37"/>
  <c r="T55" i="37" s="1"/>
  <c r="F56" i="32"/>
  <c r="G83" i="37"/>
  <c r="F22" i="36"/>
  <c r="H22" i="36" s="1"/>
  <c r="T76" i="37"/>
  <c r="F69" i="34"/>
  <c r="H69" i="34" s="1"/>
  <c r="G68" i="18"/>
  <c r="F69" i="18"/>
  <c r="G69" i="18" s="1"/>
  <c r="D46" i="38"/>
  <c r="F66" i="35"/>
  <c r="H66" i="35" s="1"/>
  <c r="F64" i="35"/>
  <c r="H64" i="35" s="1"/>
  <c r="D33" i="38"/>
  <c r="D65" i="38"/>
  <c r="F61" i="18"/>
  <c r="G61" i="18" s="1"/>
  <c r="T84" i="33"/>
  <c r="S84" i="33"/>
  <c r="T40" i="33"/>
  <c r="D87" i="38"/>
  <c r="F92" i="32"/>
  <c r="F83" i="34"/>
  <c r="G83" i="34" s="1"/>
  <c r="S80" i="31"/>
  <c r="G76" i="37"/>
  <c r="E62" i="38"/>
  <c r="F43" i="34"/>
  <c r="H43" i="34" s="1"/>
  <c r="R99" i="18"/>
  <c r="S99" i="18" s="1"/>
  <c r="T54" i="36"/>
  <c r="F24" i="36"/>
  <c r="G24" i="36" s="1"/>
  <c r="F67" i="31"/>
  <c r="G67" i="31" s="1"/>
  <c r="D69" i="38"/>
  <c r="R58" i="18"/>
  <c r="T58" i="18" s="1"/>
  <c r="F50" i="31"/>
  <c r="G50" i="31" s="1"/>
  <c r="F94" i="32"/>
  <c r="F58" i="37"/>
  <c r="H58" i="37" s="1"/>
  <c r="T77" i="33"/>
  <c r="T53" i="33"/>
  <c r="E54" i="38"/>
  <c r="E87" i="38"/>
  <c r="T78" i="37"/>
  <c r="F61" i="31"/>
  <c r="G61" i="31" s="1"/>
  <c r="F78" i="36"/>
  <c r="H78" i="36" s="1"/>
  <c r="F72" i="36"/>
  <c r="G72" i="36" s="1"/>
  <c r="F41" i="35"/>
  <c r="H41" i="35" s="1"/>
  <c r="F74" i="33"/>
  <c r="H74" i="33" s="1"/>
  <c r="F56" i="35"/>
  <c r="H56" i="35" s="1"/>
  <c r="D61" i="38"/>
  <c r="F68" i="40"/>
  <c r="F61" i="37"/>
  <c r="T84" i="36"/>
  <c r="G68" i="36"/>
  <c r="E45" i="38"/>
  <c r="E35" i="38"/>
  <c r="E51" i="38"/>
  <c r="S88" i="35"/>
  <c r="F88" i="36"/>
  <c r="G88" i="36" s="1"/>
  <c r="F20" i="36"/>
  <c r="G20" i="36" s="1"/>
  <c r="F53" i="18"/>
  <c r="H53" i="18" s="1"/>
  <c r="R74" i="37"/>
  <c r="T74" i="37" s="1"/>
  <c r="F80" i="35"/>
  <c r="G80" i="35" s="1"/>
  <c r="F98" i="18"/>
  <c r="H98" i="18" s="1"/>
  <c r="R60" i="33"/>
  <c r="T60" i="33" s="1"/>
  <c r="F74" i="34"/>
  <c r="F80" i="34"/>
  <c r="H80" i="34" s="1"/>
  <c r="T84" i="37"/>
  <c r="S84" i="37"/>
  <c r="F92" i="40"/>
  <c r="D85" i="38"/>
  <c r="F83" i="35"/>
  <c r="S96" i="31"/>
  <c r="E92" i="38"/>
  <c r="T95" i="35"/>
  <c r="S53" i="31"/>
  <c r="H68" i="35"/>
  <c r="F59" i="36"/>
  <c r="H59" i="36" s="1"/>
  <c r="F83" i="33"/>
  <c r="G83" i="33" s="1"/>
  <c r="F87" i="33"/>
  <c r="G87" i="33" s="1"/>
  <c r="F58" i="32"/>
  <c r="F78" i="37"/>
  <c r="G78" i="37" s="1"/>
  <c r="F56" i="37"/>
  <c r="H56" i="37" s="1"/>
  <c r="F62" i="37"/>
  <c r="G62" i="37" s="1"/>
  <c r="F80" i="18"/>
  <c r="G80" i="18" s="1"/>
  <c r="F76" i="33"/>
  <c r="F52" i="36"/>
  <c r="G52" i="36" s="1"/>
  <c r="F53" i="37"/>
  <c r="G53" i="37" s="1"/>
  <c r="F22" i="40"/>
  <c r="S82" i="33"/>
  <c r="F40" i="33"/>
  <c r="H40" i="33" s="1"/>
  <c r="S92" i="33"/>
  <c r="T92" i="33"/>
  <c r="F52" i="35"/>
  <c r="H52" i="35" s="1"/>
  <c r="F66" i="31"/>
  <c r="G66" i="31" s="1"/>
  <c r="S52" i="33"/>
  <c r="S74" i="31"/>
  <c r="T72" i="33"/>
  <c r="F97" i="31"/>
  <c r="H97" i="31" s="1"/>
  <c r="F19" i="36"/>
  <c r="G19" i="36" s="1"/>
  <c r="I19" i="36" s="1"/>
  <c r="F84" i="18"/>
  <c r="G84" i="18" s="1"/>
  <c r="F74" i="36"/>
  <c r="H74" i="36" s="1"/>
  <c r="S54" i="37"/>
  <c r="F64" i="40"/>
  <c r="D57" i="38"/>
  <c r="R68" i="33"/>
  <c r="S68" i="33" s="1"/>
  <c r="F76" i="34"/>
  <c r="H76"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90" i="40"/>
  <c r="D83" i="38"/>
  <c r="F98" i="31"/>
  <c r="H98" i="31" s="1"/>
  <c r="F98" i="40"/>
  <c r="F80" i="33"/>
  <c r="H80" i="33" s="1"/>
  <c r="E33" i="38"/>
  <c r="F40" i="34"/>
  <c r="G40" i="34" s="1"/>
  <c r="F62" i="40"/>
  <c r="D55" i="38"/>
  <c r="F50" i="37"/>
  <c r="H50" i="37" s="1"/>
  <c r="H53" i="35"/>
  <c r="G53" i="35"/>
  <c r="S90" i="33"/>
  <c r="E57" i="38"/>
  <c r="R66" i="31"/>
  <c r="T66" i="31" s="1"/>
  <c r="G61" i="33"/>
  <c r="F94" i="36"/>
  <c r="G94" i="36" s="1"/>
  <c r="F79" i="36"/>
  <c r="H79" i="36" s="1"/>
  <c r="F93" i="31"/>
  <c r="G93" i="31" s="1"/>
  <c r="F48" i="40"/>
  <c r="F44" i="40"/>
  <c r="F26" i="36"/>
  <c r="G26" i="36" s="1"/>
  <c r="T62" i="31"/>
  <c r="S62" i="31"/>
  <c r="T83" i="18"/>
  <c r="S58" i="33"/>
  <c r="S90" i="18"/>
  <c r="F50" i="36"/>
  <c r="H50" i="36" s="1"/>
  <c r="F80" i="36"/>
  <c r="G80" i="36" s="1"/>
  <c r="F70" i="37"/>
  <c r="G70" i="37" s="1"/>
  <c r="F78" i="31"/>
  <c r="H78" i="31" s="1"/>
  <c r="H88" i="35"/>
  <c r="G88" i="35"/>
  <c r="R64" i="37"/>
  <c r="S64" i="37" s="1"/>
  <c r="R72" i="31"/>
  <c r="T72" i="31" s="1"/>
  <c r="F72" i="37"/>
  <c r="H72" i="37" s="1"/>
  <c r="R56" i="37"/>
  <c r="R72" i="32"/>
  <c r="F76" i="35"/>
  <c r="G76" i="35" s="1"/>
  <c r="F84" i="32"/>
  <c r="F75" i="32"/>
  <c r="R98" i="33"/>
  <c r="F89" i="37"/>
  <c r="G89" i="37" s="1"/>
  <c r="D62" i="38"/>
  <c r="T39" i="37"/>
  <c r="F68" i="33"/>
  <c r="G68" i="33" s="1"/>
  <c r="R75" i="37"/>
  <c r="T75" i="37" s="1"/>
  <c r="R73" i="31"/>
  <c r="T73" i="31" s="1"/>
  <c r="F99" i="35"/>
  <c r="G99" i="35" s="1"/>
  <c r="R56" i="18"/>
  <c r="T56" i="18" s="1"/>
  <c r="F99" i="33"/>
  <c r="F93" i="37"/>
  <c r="H93" i="37" s="1"/>
  <c r="G72" i="33"/>
  <c r="H72" i="33"/>
  <c r="F40" i="18"/>
  <c r="H40" i="18" s="1"/>
  <c r="S85" i="36"/>
  <c r="F45" i="37"/>
  <c r="G45" i="37" s="1"/>
  <c r="F53" i="36"/>
  <c r="H53" i="36" s="1"/>
  <c r="D42" i="38"/>
  <c r="T53" i="37"/>
  <c r="F90" i="31"/>
  <c r="H90" i="31" s="1"/>
  <c r="R99" i="37"/>
  <c r="T99" i="37" s="1"/>
  <c r="F92" i="37"/>
  <c r="G92" i="37" s="1"/>
  <c r="F64" i="32"/>
  <c r="R69" i="33"/>
  <c r="F69" i="32"/>
  <c r="F58" i="35"/>
  <c r="G58" i="35" s="1"/>
  <c r="T80" i="35"/>
  <c r="S61" i="33"/>
  <c r="H76" i="36"/>
  <c r="T48" i="35"/>
  <c r="E59" i="38"/>
  <c r="F94" i="37"/>
  <c r="G94" i="37" s="1"/>
  <c r="F77" i="31"/>
  <c r="H77" i="31" s="1"/>
  <c r="F31" i="36"/>
  <c r="H31" i="36" s="1"/>
  <c r="F51" i="36"/>
  <c r="G51" i="36" s="1"/>
  <c r="F62" i="18"/>
  <c r="H62" i="18" s="1"/>
  <c r="D41" i="38"/>
  <c r="F83" i="18"/>
  <c r="H83" i="18" s="1"/>
  <c r="F60" i="18"/>
  <c r="H60" i="18" s="1"/>
  <c r="R40" i="31"/>
  <c r="T40" i="31" s="1"/>
  <c r="F80" i="37"/>
  <c r="H80" i="37" s="1"/>
  <c r="R72" i="18"/>
  <c r="T72" i="18" s="1"/>
  <c r="F90" i="18"/>
  <c r="H90" i="18" s="1"/>
  <c r="R92" i="37"/>
  <c r="S92" i="37" s="1"/>
  <c r="R69" i="37"/>
  <c r="S69" i="37" s="1"/>
  <c r="F92" i="31"/>
  <c r="H92" i="31" s="1"/>
  <c r="F47" i="37"/>
  <c r="G47" i="37" s="1"/>
  <c r="R99" i="33"/>
  <c r="S99" i="33" s="1"/>
  <c r="F83" i="36"/>
  <c r="H83" i="36" s="1"/>
  <c r="F34" i="36"/>
  <c r="H34" i="36" s="1"/>
  <c r="F27" i="36"/>
  <c r="G27" i="36" s="1"/>
  <c r="F62" i="36"/>
  <c r="H62" i="36" s="1"/>
  <c r="F63" i="18"/>
  <c r="G63" i="1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R46" i="37"/>
  <c r="S46" i="37" s="1"/>
  <c r="R39" i="33"/>
  <c r="T39" i="33" s="1"/>
  <c r="F85" i="18"/>
  <c r="H85" i="18" s="1"/>
  <c r="F87" i="32"/>
  <c r="R43" i="37"/>
  <c r="R43" i="31"/>
  <c r="T43" i="31" s="1"/>
  <c r="R89" i="31"/>
  <c r="S89" i="31" s="1"/>
  <c r="R93" i="18"/>
  <c r="S93" i="18" s="1"/>
  <c r="T80" i="33"/>
  <c r="R67" i="31"/>
  <c r="T67" i="31" s="1"/>
  <c r="F91" i="35"/>
  <c r="H91" i="35" s="1"/>
  <c r="F65" i="31"/>
  <c r="G65" i="31" s="1"/>
  <c r="S40" i="18"/>
  <c r="T89" i="33"/>
  <c r="G82" i="35"/>
  <c r="T97" i="31"/>
  <c r="S62" i="33"/>
  <c r="S94" i="31"/>
  <c r="S45" i="37"/>
  <c r="S51" i="37"/>
  <c r="F81" i="32"/>
  <c r="F71" i="34"/>
  <c r="H71" i="34" s="1"/>
  <c r="H82" i="31"/>
  <c r="G52" i="37"/>
  <c r="H50" i="18"/>
  <c r="G50" i="18"/>
  <c r="T88" i="31"/>
  <c r="S86" i="33"/>
  <c r="T69" i="18"/>
  <c r="S54" i="31"/>
  <c r="E83" i="38"/>
  <c r="S53" i="35"/>
  <c r="H51" i="31"/>
  <c r="F45" i="18"/>
  <c r="G45" i="18" s="1"/>
  <c r="F98" i="36"/>
  <c r="H98" i="36" s="1"/>
  <c r="F84" i="36"/>
  <c r="H84" i="36" s="1"/>
  <c r="D82" i="38"/>
  <c r="F65" i="18"/>
  <c r="G65" i="18" s="1"/>
  <c r="F97" i="37"/>
  <c r="G97" i="37" s="1"/>
  <c r="F60" i="37"/>
  <c r="H60" i="37" s="1"/>
  <c r="F54" i="33"/>
  <c r="H54" i="33" s="1"/>
  <c r="F50" i="40"/>
  <c r="D43" i="38"/>
  <c r="F80" i="40"/>
  <c r="D73" i="38"/>
  <c r="F64" i="33"/>
  <c r="S78" i="33"/>
  <c r="E73" i="38"/>
  <c r="H62" i="35"/>
  <c r="F48" i="36"/>
  <c r="H48" i="36" s="1"/>
  <c r="F45" i="36"/>
  <c r="G45" i="36" s="1"/>
  <c r="F94" i="18"/>
  <c r="G94" i="18" s="1"/>
  <c r="F50" i="35"/>
  <c r="G50" i="35" s="1"/>
  <c r="F92" i="18"/>
  <c r="H92" i="18" s="1"/>
  <c r="R98" i="31"/>
  <c r="T98" i="31" s="1"/>
  <c r="F72" i="35"/>
  <c r="H72" i="35" s="1"/>
  <c r="F62" i="33"/>
  <c r="E49" i="38"/>
  <c r="T71" i="35"/>
  <c r="E44" i="38"/>
  <c r="S97" i="36"/>
  <c r="F56" i="36"/>
  <c r="H56" i="36" s="1"/>
  <c r="F84" i="37"/>
  <c r="H84" i="37" s="1"/>
  <c r="F51" i="37"/>
  <c r="H51" i="37" s="1"/>
  <c r="F63" i="37"/>
  <c r="G63" i="37" s="1"/>
  <c r="F67" i="18"/>
  <c r="G67" i="18" s="1"/>
  <c r="F84" i="33"/>
  <c r="G84" i="33" s="1"/>
  <c r="R80" i="37"/>
  <c r="T80" i="37" s="1"/>
  <c r="R99" i="31"/>
  <c r="T99" i="31" s="1"/>
  <c r="F40" i="37"/>
  <c r="H40" i="37" s="1"/>
  <c r="F98" i="35"/>
  <c r="H98" i="35" s="1"/>
  <c r="F90" i="33"/>
  <c r="F58" i="33"/>
  <c r="S70" i="37"/>
  <c r="T70" i="37"/>
  <c r="F99" i="31"/>
  <c r="H99" i="31" s="1"/>
  <c r="F59" i="31"/>
  <c r="F81" i="34"/>
  <c r="G81" i="34" s="1"/>
  <c r="F63" i="33"/>
  <c r="G63" i="33" s="1"/>
  <c r="F73" i="40"/>
  <c r="F85" i="31"/>
  <c r="G85" i="31" s="1"/>
  <c r="D78" i="38"/>
  <c r="F94" i="35"/>
  <c r="F52" i="31"/>
  <c r="G52" i="31" s="1"/>
  <c r="F84" i="35"/>
  <c r="F66" i="36"/>
  <c r="F40" i="36"/>
  <c r="H40" i="36" s="1"/>
  <c r="T50" i="37"/>
  <c r="F55" i="18"/>
  <c r="H55" i="18" s="1"/>
  <c r="F77" i="18"/>
  <c r="G77" i="18" s="1"/>
  <c r="F93" i="18"/>
  <c r="G93" i="18" s="1"/>
  <c r="F87" i="34"/>
  <c r="G87" i="34" s="1"/>
  <c r="E80" i="38"/>
  <c r="F47" i="40"/>
  <c r="F47" i="34"/>
  <c r="G47" i="34" s="1"/>
  <c r="F41" i="34"/>
  <c r="G41" i="34" s="1"/>
  <c r="F95" i="34"/>
  <c r="G95" i="34" s="1"/>
  <c r="E88" i="38"/>
  <c r="F95" i="36"/>
  <c r="G95" i="36" s="1"/>
  <c r="F70" i="31"/>
  <c r="G70" i="31" s="1"/>
  <c r="S92" i="35"/>
  <c r="T92" i="35"/>
  <c r="F66" i="33"/>
  <c r="F66" i="37"/>
  <c r="H66" i="37" s="1"/>
  <c r="T69" i="35"/>
  <c r="F40" i="31"/>
  <c r="H40" i="31" s="1"/>
  <c r="F74" i="18"/>
  <c r="G74" i="18" s="1"/>
  <c r="F60" i="32"/>
  <c r="F19" i="40"/>
  <c r="H83" i="31"/>
  <c r="F44" i="37"/>
  <c r="H44" i="37" s="1"/>
  <c r="F39" i="31"/>
  <c r="H39" i="31" s="1"/>
  <c r="F25" i="36"/>
  <c r="G25" i="36" s="1"/>
  <c r="F46" i="36"/>
  <c r="H46" i="36" s="1"/>
  <c r="F38" i="36"/>
  <c r="H38" i="36" s="1"/>
  <c r="F54" i="36"/>
  <c r="F67" i="37"/>
  <c r="F45" i="31"/>
  <c r="G45" i="31" s="1"/>
  <c r="F74" i="37"/>
  <c r="G74" i="37" s="1"/>
  <c r="F65" i="34"/>
  <c r="H65" i="34" s="1"/>
  <c r="R70" i="33"/>
  <c r="S70" i="33" s="1"/>
  <c r="R62" i="37"/>
  <c r="T62" i="37" s="1"/>
  <c r="R74" i="18"/>
  <c r="T74" i="18" s="1"/>
  <c r="H70" i="34"/>
  <c r="F60" i="35"/>
  <c r="H60" i="35" s="1"/>
  <c r="F99" i="32"/>
  <c r="F78" i="32"/>
  <c r="F84" i="40"/>
  <c r="D77" i="38"/>
  <c r="D76" i="38"/>
  <c r="D56" i="38"/>
  <c r="F73" i="31"/>
  <c r="H73" i="31" s="1"/>
  <c r="R87" i="33"/>
  <c r="F41" i="37"/>
  <c r="H41" i="37" s="1"/>
  <c r="R92" i="18"/>
  <c r="T92" i="18" s="1"/>
  <c r="F56" i="33"/>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54" i="18"/>
  <c r="G54" i="18" s="1"/>
  <c r="F86" i="35"/>
  <c r="F57" i="31"/>
  <c r="F90" i="37"/>
  <c r="F39" i="18"/>
  <c r="G39" i="18" s="1"/>
  <c r="F59" i="35"/>
  <c r="G59" i="35" s="1"/>
  <c r="F79" i="18"/>
  <c r="G79" i="18" s="1"/>
  <c r="F87" i="40"/>
  <c r="D80" i="38"/>
  <c r="F91" i="18"/>
  <c r="G91" i="18" s="1"/>
  <c r="F43" i="36"/>
  <c r="H43" i="36" s="1"/>
  <c r="F71" i="36"/>
  <c r="G71" i="36" s="1"/>
  <c r="F28" i="40"/>
  <c r="F54" i="40"/>
  <c r="D47" i="38"/>
  <c r="F60" i="33"/>
  <c r="F78" i="40"/>
  <c r="H52" i="33"/>
  <c r="G52" i="33"/>
  <c r="F88" i="37"/>
  <c r="H88" i="37" s="1"/>
  <c r="R75" i="31"/>
  <c r="T75" i="31" s="1"/>
  <c r="F91" i="40"/>
  <c r="F65" i="36"/>
  <c r="G65" i="36" s="1"/>
  <c r="F47" i="36"/>
  <c r="G47" i="36" s="1"/>
  <c r="F45" i="35"/>
  <c r="H45" i="35" s="1"/>
  <c r="F43" i="33"/>
  <c r="F95" i="40"/>
  <c r="D88" i="38"/>
  <c r="F37" i="40"/>
  <c r="F55" i="31"/>
  <c r="G55" i="31" s="1"/>
  <c r="F71" i="40"/>
  <c r="D64" i="38"/>
  <c r="F77" i="35"/>
  <c r="G77" i="35" s="1"/>
  <c r="F77" i="36"/>
  <c r="G77" i="36" s="1"/>
  <c r="F88" i="18"/>
  <c r="F94" i="34"/>
  <c r="F70" i="36"/>
  <c r="H70" i="36" s="1"/>
  <c r="F74" i="40"/>
  <c r="D67" i="38"/>
  <c r="F60" i="31"/>
  <c r="H60" i="31" s="1"/>
  <c r="F78" i="35"/>
  <c r="F56" i="40"/>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F88" i="33"/>
  <c r="R94" i="18"/>
  <c r="S94" i="18" s="1"/>
  <c r="F87" i="37"/>
  <c r="G87" i="37" s="1"/>
  <c r="F77" i="34"/>
  <c r="G77" i="34" s="1"/>
  <c r="R56" i="33"/>
  <c r="R93" i="31"/>
  <c r="S93" i="31" s="1"/>
  <c r="R92" i="31"/>
  <c r="T92" i="31" s="1"/>
  <c r="F49" i="37"/>
  <c r="H49" i="37" s="1"/>
  <c r="F56" i="18"/>
  <c r="G56" i="18" s="1"/>
  <c r="R47" i="32"/>
  <c r="F46" i="18"/>
  <c r="G46" i="18" s="1"/>
  <c r="F78" i="33"/>
  <c r="F92" i="33"/>
  <c r="F94" i="33"/>
  <c r="T90" i="34"/>
  <c r="S90" i="34"/>
  <c r="S54" i="33"/>
  <c r="T54" i="33"/>
  <c r="F59" i="37"/>
  <c r="F67" i="40"/>
  <c r="D60" i="38"/>
  <c r="T79" i="33"/>
  <c r="S79" i="33"/>
  <c r="F75" i="36"/>
  <c r="G75" i="36" s="1"/>
  <c r="F57" i="40"/>
  <c r="F42" i="36"/>
  <c r="G42" i="36" s="1"/>
  <c r="H42" i="35"/>
  <c r="G42" i="35"/>
  <c r="F21" i="40"/>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S59" i="37"/>
  <c r="T59" i="37"/>
  <c r="F81" i="31"/>
  <c r="F73" i="35"/>
  <c r="F67" i="35"/>
  <c r="G67" i="35" s="1"/>
  <c r="F79" i="40"/>
  <c r="D72" i="38"/>
  <c r="T57" i="37"/>
  <c r="S57" i="37"/>
  <c r="F48" i="18"/>
  <c r="G48" i="18" s="1"/>
  <c r="F44" i="34"/>
  <c r="H44" i="34" s="1"/>
  <c r="F42" i="18"/>
  <c r="H42" i="18" s="1"/>
  <c r="F39" i="35"/>
  <c r="H39" i="35" s="1"/>
  <c r="F23" i="40"/>
  <c r="F95" i="18"/>
  <c r="H95" i="18" s="1"/>
  <c r="F97" i="40"/>
  <c r="D90" i="38"/>
  <c r="F97" i="35"/>
  <c r="G97" i="35" s="1"/>
  <c r="F97" i="36"/>
  <c r="G97" i="36" s="1"/>
  <c r="F29" i="40"/>
  <c r="F63" i="36"/>
  <c r="G63" i="36" s="1"/>
  <c r="F73" i="36"/>
  <c r="H73" i="36" s="1"/>
  <c r="F33" i="36"/>
  <c r="H33" i="36" s="1"/>
  <c r="R87" i="31"/>
  <c r="S87" i="31" s="1"/>
  <c r="F63" i="31"/>
  <c r="H63" i="31" s="1"/>
  <c r="F91" i="37"/>
  <c r="H91" i="37" s="1"/>
  <c r="F91" i="36"/>
  <c r="G91" i="36" s="1"/>
  <c r="F65" i="40"/>
  <c r="D58" i="38"/>
  <c r="E58" i="38"/>
  <c r="F43" i="40"/>
  <c r="D36" i="38"/>
  <c r="F79" i="31"/>
  <c r="H79" i="31" s="1"/>
  <c r="F55" i="37"/>
  <c r="H55" i="37" s="1"/>
  <c r="F89" i="36"/>
  <c r="G89" i="36" s="1"/>
  <c r="F77" i="37"/>
  <c r="F93" i="40"/>
  <c r="F93" i="35"/>
  <c r="H93" i="35" s="1"/>
  <c r="F93" i="36"/>
  <c r="H93" i="36" s="1"/>
  <c r="R91" i="31"/>
  <c r="T91" i="31" s="1"/>
  <c r="R49" i="31"/>
  <c r="S49" i="31" s="1"/>
  <c r="R95" i="31"/>
  <c r="T95" i="31" s="1"/>
  <c r="F54" i="37"/>
  <c r="H86" i="34"/>
  <c r="G86" i="34"/>
  <c r="F86" i="33"/>
  <c r="T45" i="35"/>
  <c r="G90" i="34"/>
  <c r="T39" i="36"/>
  <c r="S46" i="35"/>
  <c r="E36" i="38"/>
  <c r="F23" i="36"/>
  <c r="G23" i="36" s="1"/>
  <c r="F29" i="36"/>
  <c r="G29" i="36" s="1"/>
  <c r="F91" i="34"/>
  <c r="G91" i="34" s="1"/>
  <c r="F54" i="32"/>
  <c r="R51" i="31"/>
  <c r="T51" i="31" s="1"/>
  <c r="F47" i="31"/>
  <c r="F71" i="18"/>
  <c r="G71" i="18" s="1"/>
  <c r="F46" i="31"/>
  <c r="G46" i="31" s="1"/>
  <c r="F54" i="35"/>
  <c r="S66" i="35"/>
  <c r="T66" i="35"/>
  <c r="F28" i="36"/>
  <c r="F86" i="31"/>
  <c r="F81" i="37"/>
  <c r="G81" i="37" s="1"/>
  <c r="F81" i="36"/>
  <c r="G81" i="36" s="1"/>
  <c r="F67" i="36"/>
  <c r="G67" i="36" s="1"/>
  <c r="F57" i="37"/>
  <c r="F73" i="37"/>
  <c r="D38" i="38"/>
  <c r="D50" i="38"/>
  <c r="F21" i="36"/>
  <c r="G21" i="36" s="1"/>
  <c r="F85" i="37"/>
  <c r="T81" i="35"/>
  <c r="S81" i="35"/>
  <c r="F46" i="37"/>
  <c r="H46" i="37" s="1"/>
  <c r="H72" i="34"/>
  <c r="F85" i="40"/>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G44" i="31"/>
  <c r="G41" i="31"/>
  <c r="F49" i="35"/>
  <c r="F47" i="35"/>
  <c r="G47" i="35" s="1"/>
  <c r="G62" i="31"/>
  <c r="H84" i="31"/>
  <c r="F49" i="31"/>
  <c r="F89" i="31"/>
  <c r="F95" i="35"/>
  <c r="G95" i="35" s="1"/>
  <c r="G76" i="18"/>
  <c r="T48" i="33"/>
  <c r="S48" i="33"/>
  <c r="T45" i="33"/>
  <c r="T79" i="37"/>
  <c r="S79" i="37"/>
  <c r="R46" i="18"/>
  <c r="T46" i="18" s="1"/>
  <c r="T81" i="33"/>
  <c r="S70" i="34"/>
  <c r="T67" i="35"/>
  <c r="T97" i="37"/>
  <c r="S41" i="37"/>
  <c r="G56" i="31"/>
  <c r="H56" i="31"/>
  <c r="T43" i="33"/>
  <c r="T67" i="37"/>
  <c r="R75" i="18"/>
  <c r="S75" i="18" s="1"/>
  <c r="S41" i="35"/>
  <c r="T78" i="35"/>
  <c r="G96" i="31"/>
  <c r="S73" i="37"/>
  <c r="H72" i="18"/>
  <c r="R91" i="33"/>
  <c r="F71" i="31"/>
  <c r="G96" i="35"/>
  <c r="H96" i="35"/>
  <c r="F81" i="35"/>
  <c r="H81" i="35" s="1"/>
  <c r="F46" i="34"/>
  <c r="H46" i="34" s="1"/>
  <c r="R49" i="37"/>
  <c r="R43" i="18"/>
  <c r="S43" i="18" s="1"/>
  <c r="R95" i="37"/>
  <c r="F89" i="35"/>
  <c r="S61" i="35"/>
  <c r="S77" i="35"/>
  <c r="F46" i="35"/>
  <c r="R42" i="37"/>
  <c r="R39" i="18"/>
  <c r="F51" i="35"/>
  <c r="H51" i="35" s="1"/>
  <c r="R47" i="18"/>
  <c r="R71" i="18"/>
  <c r="S71" i="18" s="1"/>
  <c r="R71" i="31"/>
  <c r="R89" i="37"/>
  <c r="G58" i="31"/>
  <c r="G36" i="36"/>
  <c r="T57" i="31"/>
  <c r="S57" i="31"/>
  <c r="G93" i="34"/>
  <c r="H93" i="34"/>
  <c r="H85" i="34"/>
  <c r="G85" i="34"/>
  <c r="S41" i="31"/>
  <c r="T41" i="31"/>
  <c r="S86" i="31"/>
  <c r="T78" i="31"/>
  <c r="R63" i="32"/>
  <c r="R93" i="32"/>
  <c r="R74" i="32"/>
  <c r="T56" i="36"/>
  <c r="S78" i="36"/>
  <c r="S64" i="36"/>
  <c r="S34" i="36"/>
  <c r="T46" i="36"/>
  <c r="R96" i="32"/>
  <c r="R90" i="32"/>
  <c r="R68" i="32"/>
  <c r="R85" i="32"/>
  <c r="R49" i="32"/>
  <c r="T32" i="36"/>
  <c r="T50" i="36"/>
  <c r="S89" i="36"/>
  <c r="F59" i="40"/>
  <c r="F59" i="18"/>
  <c r="F81" i="33"/>
  <c r="H67" i="34"/>
  <c r="G67" i="34"/>
  <c r="F79" i="33"/>
  <c r="F75" i="18"/>
  <c r="S48" i="37"/>
  <c r="T48" i="37"/>
  <c r="H42" i="34"/>
  <c r="G42" i="34"/>
  <c r="F42" i="37"/>
  <c r="F42" i="33"/>
  <c r="R46" i="33"/>
  <c r="F97" i="18"/>
  <c r="R97" i="33"/>
  <c r="F75" i="35"/>
  <c r="R75" i="33"/>
  <c r="R67" i="33"/>
  <c r="R57" i="18"/>
  <c r="F51" i="33"/>
  <c r="F51" i="18"/>
  <c r="H51" i="18" s="1"/>
  <c r="R85" i="33"/>
  <c r="F49" i="33"/>
  <c r="F45" i="33"/>
  <c r="H45" i="34"/>
  <c r="G45" i="34"/>
  <c r="F43" i="18"/>
  <c r="G43" i="18" s="1"/>
  <c r="F41" i="33"/>
  <c r="F41" i="18"/>
  <c r="G41" i="18" s="1"/>
  <c r="F95" i="33"/>
  <c r="H89" i="34"/>
  <c r="F77" i="33"/>
  <c r="F93" i="33"/>
  <c r="D66" i="38"/>
  <c r="D54" i="38"/>
  <c r="T38" i="36"/>
  <c r="S82" i="36"/>
  <c r="T29" i="36"/>
  <c r="F59" i="33"/>
  <c r="H79" i="34"/>
  <c r="G79" i="34"/>
  <c r="G57" i="34"/>
  <c r="H57" i="34"/>
  <c r="F57" i="33"/>
  <c r="F48" i="37"/>
  <c r="F48" i="33"/>
  <c r="D39" i="38"/>
  <c r="F46" i="40"/>
  <c r="F44" i="33"/>
  <c r="F42" i="40"/>
  <c r="D35" i="38"/>
  <c r="H39" i="34"/>
  <c r="G39" i="34"/>
  <c r="F39" i="33"/>
  <c r="F46" i="33"/>
  <c r="G63" i="34"/>
  <c r="H63" i="34"/>
  <c r="F73" i="33"/>
  <c r="F97" i="33"/>
  <c r="F75" i="33"/>
  <c r="F59" i="32"/>
  <c r="F59" i="34"/>
  <c r="F67" i="33"/>
  <c r="F81" i="18"/>
  <c r="F85" i="33"/>
  <c r="F63" i="35"/>
  <c r="F91" i="33"/>
  <c r="F65" i="37"/>
  <c r="F65" i="33"/>
  <c r="F49" i="18"/>
  <c r="F47" i="33"/>
  <c r="F79" i="35"/>
  <c r="F65" i="35"/>
  <c r="H55" i="35"/>
  <c r="G55" i="35"/>
  <c r="F71" i="33"/>
  <c r="F71" i="37"/>
  <c r="F89" i="33"/>
  <c r="S98" i="35"/>
  <c r="T98" i="35"/>
  <c r="T83" i="31"/>
  <c r="S83" i="31"/>
  <c r="S61" i="31"/>
  <c r="T61" i="31"/>
  <c r="H87" i="36"/>
  <c r="G87" i="36"/>
  <c r="G58" i="36"/>
  <c r="H58" i="36"/>
  <c r="G61" i="36"/>
  <c r="H61" i="36"/>
  <c r="T96" i="35"/>
  <c r="S96" i="35"/>
  <c r="T42" i="35"/>
  <c r="S42" i="35"/>
  <c r="S90" i="35"/>
  <c r="T90" i="35"/>
  <c r="K10" i="32"/>
  <c r="K9" i="32"/>
  <c r="K12" i="32"/>
  <c r="T76" i="31"/>
  <c r="S76" i="31"/>
  <c r="S59" i="18"/>
  <c r="T89" i="18"/>
  <c r="T59" i="18"/>
  <c r="S86" i="18"/>
  <c r="T86" i="18"/>
  <c r="S97" i="18"/>
  <c r="S43" i="35"/>
  <c r="T43" i="35"/>
  <c r="T97" i="35"/>
  <c r="S97" i="35"/>
  <c r="T40" i="35"/>
  <c r="S40" i="35"/>
  <c r="G52" i="18"/>
  <c r="H52" i="18"/>
  <c r="S77" i="31"/>
  <c r="T77"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H69" i="36"/>
  <c r="G69" i="36"/>
  <c r="T84" i="35"/>
  <c r="S84" i="35"/>
  <c r="T72" i="35"/>
  <c r="S72" i="35"/>
  <c r="S57" i="35"/>
  <c r="T57" i="35"/>
  <c r="T85" i="35"/>
  <c r="S85" i="35"/>
  <c r="G82" i="18"/>
  <c r="H82" i="18"/>
  <c r="S91" i="35"/>
  <c r="S76" i="35"/>
  <c r="T73" i="35"/>
  <c r="S59" i="35"/>
  <c r="D40" i="38"/>
  <c r="S79" i="18"/>
  <c r="T67" i="18"/>
  <c r="T73" i="18"/>
  <c r="T87" i="18"/>
  <c r="S76" i="18"/>
  <c r="T96" i="18"/>
  <c r="T81" i="18"/>
  <c r="S82" i="18"/>
  <c r="S54" i="18"/>
  <c r="T52" i="18"/>
  <c r="T56" i="35"/>
  <c r="T88" i="18"/>
  <c r="T68" i="18"/>
  <c r="G54" i="31"/>
  <c r="G76" i="31"/>
  <c r="E90" i="38"/>
  <c r="T49" i="35"/>
  <c r="S50" i="35"/>
  <c r="S51" i="18"/>
  <c r="S56" i="36"/>
  <c r="T78" i="36"/>
  <c r="T64" i="36"/>
  <c r="T34" i="36"/>
  <c r="T74" i="36"/>
  <c r="T33" i="36"/>
  <c r="D70" i="38"/>
  <c r="S38" i="36"/>
  <c r="S50" i="36"/>
  <c r="T89" i="36"/>
  <c r="T74" i="35"/>
  <c r="S74" i="35"/>
  <c r="T69" i="31"/>
  <c r="G99" i="36"/>
  <c r="H99" i="36"/>
  <c r="T82" i="35"/>
  <c r="S82" i="35"/>
  <c r="S65" i="35"/>
  <c r="T65" i="35"/>
  <c r="T39" i="35"/>
  <c r="S39" i="35"/>
  <c r="W10" i="40"/>
  <c r="W12" i="40"/>
  <c r="T24" i="40" s="1"/>
  <c r="W9" i="40"/>
  <c r="T58" i="31"/>
  <c r="S58" i="31"/>
  <c r="C84" i="38"/>
  <c r="C72" i="38"/>
  <c r="C62" i="38"/>
  <c r="C52" i="38"/>
  <c r="C40" i="38"/>
  <c r="C37" i="38"/>
  <c r="C86" i="38"/>
  <c r="C76" i="38"/>
  <c r="C64" i="38"/>
  <c r="C54" i="38"/>
  <c r="C44" i="38"/>
  <c r="C32" i="38"/>
  <c r="C41" i="38"/>
  <c r="C51" i="38"/>
  <c r="C69" i="38"/>
  <c r="C80" i="38"/>
  <c r="C60" i="38"/>
  <c r="C38" i="38"/>
  <c r="C43" i="38"/>
  <c r="C63" i="38"/>
  <c r="C87" i="38"/>
  <c r="C65" i="38"/>
  <c r="C85" i="38"/>
  <c r="C88" i="38"/>
  <c r="C68" i="38"/>
  <c r="C46" i="38"/>
  <c r="C89" i="38"/>
  <c r="C59" i="38"/>
  <c r="C83" i="38"/>
  <c r="C61" i="38"/>
  <c r="C56" i="38"/>
  <c r="C73" i="38"/>
  <c r="C91" i="38"/>
  <c r="C53" i="38"/>
  <c r="C70" i="38"/>
  <c r="C79" i="38"/>
  <c r="C49" i="38"/>
  <c r="C36" i="38"/>
  <c r="C81" i="38"/>
  <c r="C78" i="38"/>
  <c r="C47" i="38"/>
  <c r="C48" i="38"/>
  <c r="C92" i="38"/>
  <c r="C77" i="38"/>
  <c r="C35" i="38"/>
  <c r="C67" i="38"/>
  <c r="C34" i="38"/>
  <c r="C75" i="38"/>
  <c r="C90" i="38"/>
  <c r="C33" i="38"/>
  <c r="C66" i="38"/>
  <c r="G30" i="36"/>
  <c r="H30" i="36"/>
  <c r="S55" i="35"/>
  <c r="T55" i="35"/>
  <c r="S98" i="40"/>
  <c r="S93" i="40"/>
  <c r="T95" i="40"/>
  <c r="T99" i="40"/>
  <c r="T86" i="35"/>
  <c r="S86" i="35"/>
  <c r="S48" i="31"/>
  <c r="T48" i="31"/>
  <c r="T39" i="31"/>
  <c r="S39"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K9" i="40"/>
  <c r="K12" i="40"/>
  <c r="K10" i="40"/>
  <c r="S89" i="18"/>
  <c r="T79" i="18"/>
  <c r="S67" i="18"/>
  <c r="S73" i="18"/>
  <c r="S87" i="18"/>
  <c r="T76" i="18"/>
  <c r="S53" i="18"/>
  <c r="T54" i="18"/>
  <c r="S52" i="18"/>
  <c r="S80" i="18"/>
  <c r="H75" i="31"/>
  <c r="E71" i="38"/>
  <c r="T51" i="18"/>
  <c r="T80" i="36"/>
  <c r="T87" i="36"/>
  <c r="S94" i="36"/>
  <c r="S45" i="36"/>
  <c r="S74" i="36"/>
  <c r="T53" i="31"/>
  <c r="S32" i="36"/>
  <c r="T82" i="36"/>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G34" i="36" l="1"/>
  <c r="T84" i="31"/>
  <c r="G86" i="36"/>
  <c r="S55" i="37"/>
  <c r="H64" i="34"/>
  <c r="G72" i="31"/>
  <c r="G69" i="34"/>
  <c r="G84" i="36"/>
  <c r="G52" i="34"/>
  <c r="S52" i="37"/>
  <c r="S63" i="31"/>
  <c r="G96" i="37"/>
  <c r="S72" i="37"/>
  <c r="T94" i="33"/>
  <c r="H94" i="36"/>
  <c r="H66" i="18"/>
  <c r="H35" i="36"/>
  <c r="S96" i="33"/>
  <c r="S90" i="31"/>
  <c r="H82" i="37"/>
  <c r="H87" i="31"/>
  <c r="T78" i="18"/>
  <c r="G61" i="35"/>
  <c r="H68" i="37"/>
  <c r="H99" i="18"/>
  <c r="T55" i="33"/>
  <c r="H61" i="34"/>
  <c r="S77" i="18"/>
  <c r="S64" i="31"/>
  <c r="T68" i="31"/>
  <c r="G48" i="36"/>
  <c r="G64" i="37"/>
  <c r="S70" i="31"/>
  <c r="G78" i="36"/>
  <c r="S59" i="31"/>
  <c r="G58" i="37"/>
  <c r="T58" i="37"/>
  <c r="G58" i="34"/>
  <c r="S83" i="33"/>
  <c r="T96" i="37"/>
  <c r="G83" i="36"/>
  <c r="H87" i="35"/>
  <c r="G84" i="37"/>
  <c r="G80" i="31"/>
  <c r="G59" i="36"/>
  <c r="T60" i="18"/>
  <c r="G96" i="34"/>
  <c r="H92" i="34"/>
  <c r="D37" i="38"/>
  <c r="G98" i="18"/>
  <c r="H68" i="31"/>
  <c r="T88" i="33"/>
  <c r="T62" i="18"/>
  <c r="G22" i="36"/>
  <c r="T85" i="37"/>
  <c r="T51" i="33"/>
  <c r="G60" i="37"/>
  <c r="S81" i="37"/>
  <c r="G53" i="36"/>
  <c r="H44" i="36"/>
  <c r="H92" i="37"/>
  <c r="H53" i="37"/>
  <c r="T88" i="37"/>
  <c r="G90" i="36"/>
  <c r="E78" i="38"/>
  <c r="H51" i="36"/>
  <c r="H96" i="36"/>
  <c r="T81" i="31"/>
  <c r="H50" i="33"/>
  <c r="H81" i="36"/>
  <c r="H62" i="37"/>
  <c r="T93" i="37"/>
  <c r="G50" i="34"/>
  <c r="H99" i="34"/>
  <c r="G56" i="34"/>
  <c r="H83" i="34"/>
  <c r="H24" i="36"/>
  <c r="H37" i="36"/>
  <c r="G53" i="31"/>
  <c r="H19" i="36"/>
  <c r="J19" i="36" s="1"/>
  <c r="K19" i="36" s="1"/>
  <c r="I17" i="17" s="1"/>
  <c r="G86" i="18"/>
  <c r="H94" i="37"/>
  <c r="T42" i="31"/>
  <c r="H48" i="34"/>
  <c r="H48" i="35"/>
  <c r="E63" i="38"/>
  <c r="S93" i="33"/>
  <c r="G44" i="35"/>
  <c r="G66" i="35"/>
  <c r="S55" i="31"/>
  <c r="H52" i="31"/>
  <c r="H69" i="18"/>
  <c r="S61" i="18"/>
  <c r="S40" i="37"/>
  <c r="H67" i="31"/>
  <c r="H69" i="31"/>
  <c r="T63" i="33"/>
  <c r="S42" i="18"/>
  <c r="T73" i="33"/>
  <c r="H63" i="18"/>
  <c r="H61" i="18"/>
  <c r="S98" i="18"/>
  <c r="H66" i="31"/>
  <c r="D48" i="38"/>
  <c r="D59" i="38"/>
  <c r="D53" i="38"/>
  <c r="G84" i="34"/>
  <c r="G73" i="34"/>
  <c r="H65" i="18"/>
  <c r="G60" i="18"/>
  <c r="T55" i="18"/>
  <c r="G70" i="18"/>
  <c r="S72" i="1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I21" i="36" s="1"/>
  <c r="I22" i="36" s="1"/>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H64" i="33"/>
  <c r="G64" i="33"/>
  <c r="H56" i="18"/>
  <c r="H21" i="36"/>
  <c r="G98" i="36"/>
  <c r="G40" i="31"/>
  <c r="G55" i="37"/>
  <c r="G98" i="35"/>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S85" i="18"/>
  <c r="H54" i="34"/>
  <c r="G46" i="37"/>
  <c r="G93" i="35"/>
  <c r="G39" i="31"/>
  <c r="S74" i="33"/>
  <c r="S60" i="37"/>
  <c r="T60" i="37"/>
  <c r="S56" i="31"/>
  <c r="T56" i="31"/>
  <c r="G56" i="33"/>
  <c r="H56" i="33"/>
  <c r="G66" i="36"/>
  <c r="H66" i="36"/>
  <c r="G59" i="31"/>
  <c r="H59" i="31"/>
  <c r="S47" i="31"/>
  <c r="T75" i="18"/>
  <c r="T95" i="18"/>
  <c r="S51" i="31"/>
  <c r="G51" i="34"/>
  <c r="G91" i="37"/>
  <c r="G41" i="37"/>
  <c r="G95" i="31"/>
  <c r="H43" i="31"/>
  <c r="H66" i="34"/>
  <c r="G99" i="31"/>
  <c r="G74" i="35"/>
  <c r="H74" i="35"/>
  <c r="T87" i="33"/>
  <c r="S87" i="33"/>
  <c r="H66" i="33"/>
  <c r="G66" i="33"/>
  <c r="D49" i="38"/>
  <c r="G67" i="37"/>
  <c r="H67" i="37"/>
  <c r="S49" i="32"/>
  <c r="H78" i="33"/>
  <c r="G78" i="33"/>
  <c r="H74" i="31"/>
  <c r="G74" i="31"/>
  <c r="G78" i="35"/>
  <c r="H78" i="35"/>
  <c r="G94" i="34"/>
  <c r="H94" i="34"/>
  <c r="G90" i="37"/>
  <c r="H90" i="37"/>
  <c r="H55" i="36"/>
  <c r="H71" i="36"/>
  <c r="H87" i="18"/>
  <c r="H87" i="37"/>
  <c r="S63" i="18"/>
  <c r="G57" i="36"/>
  <c r="H81" i="37"/>
  <c r="T56" i="33"/>
  <c r="S56" i="33"/>
  <c r="H70" i="35"/>
  <c r="G70" i="35"/>
  <c r="H88" i="18"/>
  <c r="G88" i="18"/>
  <c r="G60" i="33"/>
  <c r="H60" i="33"/>
  <c r="G57" i="31"/>
  <c r="H57" i="31"/>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H73" i="37"/>
  <c r="G73" i="37"/>
  <c r="G54" i="37"/>
  <c r="H54" i="37"/>
  <c r="G77" i="37"/>
  <c r="H77" i="37"/>
  <c r="H55" i="33"/>
  <c r="G55" i="33"/>
  <c r="H43" i="35"/>
  <c r="G43" i="35"/>
  <c r="S96" i="32"/>
  <c r="H97" i="34"/>
  <c r="G46" i="34"/>
  <c r="T95" i="33"/>
  <c r="T71" i="33"/>
  <c r="S71" i="33"/>
  <c r="H95" i="35"/>
  <c r="G49" i="35"/>
  <c r="H49" i="35"/>
  <c r="H49" i="31"/>
  <c r="G49" i="31"/>
  <c r="G51" i="35"/>
  <c r="G89" i="31"/>
  <c r="H89" i="31"/>
  <c r="T71" i="18"/>
  <c r="S42" i="37"/>
  <c r="T42" i="37"/>
  <c r="G51" i="18"/>
  <c r="S39" i="18"/>
  <c r="T39" i="18"/>
  <c r="T49" i="37"/>
  <c r="S49" i="37"/>
  <c r="G71" i="31"/>
  <c r="H71" i="31"/>
  <c r="T47" i="18"/>
  <c r="S47" i="18"/>
  <c r="G89" i="35"/>
  <c r="H89" i="35"/>
  <c r="S46" i="18"/>
  <c r="T89" i="37"/>
  <c r="S89" i="37"/>
  <c r="H46" i="35"/>
  <c r="G46" i="35"/>
  <c r="S95" i="37"/>
  <c r="T95" i="37"/>
  <c r="T71" i="31"/>
  <c r="S71" i="31"/>
  <c r="T91" i="33"/>
  <c r="S91" i="33"/>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C58" i="38"/>
  <c r="C50" i="38"/>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C45" i="38"/>
  <c r="C57" i="38"/>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C71" i="38"/>
  <c r="C82" i="38"/>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J21" i="36" l="1"/>
  <c r="K21" i="36" s="1"/>
  <c r="I19" i="17" s="1"/>
  <c r="J23" i="36"/>
  <c r="K23" i="36" s="1"/>
  <c r="I21" i="17" s="1"/>
  <c r="I20" i="40"/>
  <c r="J21" i="40" s="1"/>
  <c r="K21" i="40" s="1"/>
  <c r="K19"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U20" i="40"/>
  <c r="V21" i="40" s="1"/>
  <c r="W21" i="40" s="1"/>
  <c r="AB19" i="17" s="1"/>
  <c r="U21" i="36"/>
  <c r="V21" i="36"/>
  <c r="W21" i="36" s="1"/>
  <c r="Z19" i="17" s="1"/>
  <c r="V20" i="40"/>
  <c r="W20" i="40" s="1"/>
  <c r="AB18" i="17" s="1"/>
  <c r="I21" i="40" l="1"/>
  <c r="J22" i="40" s="1"/>
  <c r="K22" i="40" s="1"/>
  <c r="K20" i="17" s="1"/>
  <c r="B25" i="33"/>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P30" i="35"/>
  <c r="R30" i="35" s="1"/>
  <c r="C31" i="31"/>
  <c r="F31" i="31" s="1"/>
  <c r="P31" i="31"/>
  <c r="R31" i="31" s="1"/>
  <c r="C31" i="35"/>
  <c r="F31" i="35" s="1"/>
  <c r="D24" i="38"/>
  <c r="C33" i="18"/>
  <c r="F33" i="18" s="1"/>
  <c r="P33" i="18"/>
  <c r="R33" i="18" s="1"/>
  <c r="P35" i="37"/>
  <c r="R35" i="37" s="1"/>
  <c r="C35" i="37"/>
  <c r="F35" i="37" s="1"/>
  <c r="P32" i="35"/>
  <c r="R32" i="35" s="1"/>
  <c r="C30" i="18"/>
  <c r="F30" i="18" s="1"/>
  <c r="P30" i="18"/>
  <c r="R30" i="18" s="1"/>
  <c r="C33" i="33"/>
  <c r="F33" i="33" s="1"/>
  <c r="P33" i="33"/>
  <c r="R33" i="33" s="1"/>
  <c r="P33" i="34"/>
  <c r="R33" i="34" s="1"/>
  <c r="E26" i="38"/>
  <c r="P35" i="35"/>
  <c r="R35" i="35" s="1"/>
  <c r="C32" i="37"/>
  <c r="F32" i="37" s="1"/>
  <c r="P32" i="37"/>
  <c r="R32" i="37" s="1"/>
  <c r="P37" i="33"/>
  <c r="R37" i="33" s="1"/>
  <c r="C37" i="33"/>
  <c r="F37" i="33" s="1"/>
  <c r="P36" i="34"/>
  <c r="R36" i="34" s="1"/>
  <c r="E29" i="38"/>
  <c r="C31" i="32"/>
  <c r="F31" i="32" s="1"/>
  <c r="C31" i="34"/>
  <c r="F31" i="34" s="1"/>
  <c r="P31" i="32"/>
  <c r="R31" i="32" s="1"/>
  <c r="C24" i="38"/>
  <c r="L33" i="7"/>
  <c r="C33" i="7"/>
  <c r="F33" i="7"/>
  <c r="G33" i="7"/>
  <c r="I33" i="7"/>
  <c r="J33" i="7"/>
  <c r="D33" i="7"/>
  <c r="H33" i="7"/>
  <c r="E33" i="7"/>
  <c r="K33" i="7"/>
  <c r="O33" i="7"/>
  <c r="M33" i="7"/>
  <c r="C30" i="34"/>
  <c r="F30" i="34" s="1"/>
  <c r="P30" i="32"/>
  <c r="R30" i="32" s="1"/>
  <c r="C30" i="32"/>
  <c r="F30" i="32" s="1"/>
  <c r="C23" i="38"/>
  <c r="P31" i="33"/>
  <c r="R31" i="33" s="1"/>
  <c r="C31" i="33"/>
  <c r="F31" i="33" s="1"/>
  <c r="C32" i="32"/>
  <c r="F32" i="32" s="1"/>
  <c r="C32" i="34"/>
  <c r="F32" i="34" s="1"/>
  <c r="P32" i="32"/>
  <c r="R32" i="32" s="1"/>
  <c r="C25" i="38"/>
  <c r="P37" i="34"/>
  <c r="R37" i="34" s="1"/>
  <c r="E30" i="38"/>
  <c r="P36" i="35"/>
  <c r="R36" i="35" s="1"/>
  <c r="P31" i="34"/>
  <c r="R31" i="34" s="1"/>
  <c r="E24" i="38"/>
  <c r="P35" i="34"/>
  <c r="R35" i="34" s="1"/>
  <c r="E28" i="38"/>
  <c r="P32" i="18"/>
  <c r="R32" i="18" s="1"/>
  <c r="C32" i="18"/>
  <c r="F32" i="18" s="1"/>
  <c r="C30" i="37"/>
  <c r="F30" i="37" s="1"/>
  <c r="P30" i="37"/>
  <c r="R30" i="37" s="1"/>
  <c r="C33" i="35"/>
  <c r="F33" i="35" s="1"/>
  <c r="P33" i="31"/>
  <c r="R33" i="31" s="1"/>
  <c r="C33" i="31"/>
  <c r="F33" i="31" s="1"/>
  <c r="D26" i="38"/>
  <c r="P31" i="18"/>
  <c r="R31" i="18" s="1"/>
  <c r="C31" i="18"/>
  <c r="F31" i="18" s="1"/>
  <c r="P32" i="31"/>
  <c r="R32" i="31" s="1"/>
  <c r="C32" i="35"/>
  <c r="F32" i="35" s="1"/>
  <c r="C32" i="31"/>
  <c r="F32" i="31" s="1"/>
  <c r="D25" i="38"/>
  <c r="C37" i="37"/>
  <c r="F37" i="37" s="1"/>
  <c r="P37" i="37"/>
  <c r="R37" i="37" s="1"/>
  <c r="P36" i="31"/>
  <c r="R36" i="31" s="1"/>
  <c r="C36" i="35"/>
  <c r="F36" i="35" s="1"/>
  <c r="C36" i="31"/>
  <c r="F36" i="31" s="1"/>
  <c r="D29" i="38"/>
  <c r="C30" i="35"/>
  <c r="F30" i="35" s="1"/>
  <c r="C30" i="31"/>
  <c r="F30" i="31" s="1"/>
  <c r="P30" i="31"/>
  <c r="R30" i="31" s="1"/>
  <c r="D23" i="38"/>
  <c r="P30" i="34"/>
  <c r="R30" i="34" s="1"/>
  <c r="E23" i="38"/>
  <c r="P33" i="37"/>
  <c r="R33" i="37" s="1"/>
  <c r="C33" i="37"/>
  <c r="F33" i="37" s="1"/>
  <c r="P35" i="18"/>
  <c r="R35" i="18" s="1"/>
  <c r="C35" i="18"/>
  <c r="F35" i="18" s="1"/>
  <c r="F29" i="7"/>
  <c r="C29" i="7"/>
  <c r="I29" i="7"/>
  <c r="J29" i="7"/>
  <c r="K29" i="7"/>
  <c r="H29" i="7"/>
  <c r="L29" i="7"/>
  <c r="G29" i="7"/>
  <c r="E29" i="7"/>
  <c r="O29" i="7"/>
  <c r="D29" i="7"/>
  <c r="M29" i="7"/>
  <c r="P32" i="34"/>
  <c r="R32" i="34" s="1"/>
  <c r="E25" i="38"/>
  <c r="P36" i="32"/>
  <c r="R36" i="32" s="1"/>
  <c r="C36" i="34"/>
  <c r="F36" i="34" s="1"/>
  <c r="C36" i="32"/>
  <c r="F36" i="32" s="1"/>
  <c r="C29" i="38"/>
  <c r="P35" i="33"/>
  <c r="R35" i="33" s="1"/>
  <c r="C35" i="33"/>
  <c r="F35" i="33" s="1"/>
  <c r="C32" i="33"/>
  <c r="F32" i="33" s="1"/>
  <c r="P32" i="33"/>
  <c r="R32" i="33" s="1"/>
  <c r="P37" i="35"/>
  <c r="R37" i="35" s="1"/>
  <c r="P36" i="37"/>
  <c r="R36" i="37" s="1"/>
  <c r="C36" i="37"/>
  <c r="F36" i="37" s="1"/>
  <c r="P36" i="18"/>
  <c r="R36" i="18" s="1"/>
  <c r="C36" i="18"/>
  <c r="F36" i="18" s="1"/>
  <c r="P30" i="33"/>
  <c r="R30" i="33" s="1"/>
  <c r="C30" i="33"/>
  <c r="F30" i="33" s="1"/>
  <c r="P31" i="35"/>
  <c r="R31" i="35" s="1"/>
  <c r="P33" i="32"/>
  <c r="R33" i="32" s="1"/>
  <c r="C33" i="32"/>
  <c r="F33" i="32" s="1"/>
  <c r="C33" i="34"/>
  <c r="F33" i="34" s="1"/>
  <c r="C26" i="38"/>
  <c r="P35" i="32"/>
  <c r="R35" i="32" s="1"/>
  <c r="C35" i="32"/>
  <c r="F35" i="32" s="1"/>
  <c r="C35" i="34"/>
  <c r="F35" i="34" s="1"/>
  <c r="C28" i="38"/>
  <c r="P37" i="32"/>
  <c r="R37" i="32" s="1"/>
  <c r="C37" i="34"/>
  <c r="F37" i="34" s="1"/>
  <c r="C37" i="32"/>
  <c r="F37" i="32" s="1"/>
  <c r="C30" i="38"/>
  <c r="C37" i="35"/>
  <c r="F37" i="35" s="1"/>
  <c r="C37" i="31"/>
  <c r="F37" i="31" s="1"/>
  <c r="P37" i="31"/>
  <c r="R37" i="31" s="1"/>
  <c r="D30" i="38"/>
  <c r="C36" i="33"/>
  <c r="F36" i="33" s="1"/>
  <c r="P36" i="33"/>
  <c r="R36" i="33" s="1"/>
  <c r="C31" i="37"/>
  <c r="F31" i="37" s="1"/>
  <c r="P31" i="37"/>
  <c r="R31" i="37" s="1"/>
  <c r="P33" i="35"/>
  <c r="R33" i="35" s="1"/>
  <c r="P35" i="31"/>
  <c r="R35" i="31" s="1"/>
  <c r="C35" i="31"/>
  <c r="F35" i="31" s="1"/>
  <c r="C35" i="35"/>
  <c r="F35" i="35" s="1"/>
  <c r="D28" i="38"/>
  <c r="H36" i="33" l="1"/>
  <c r="G36" i="33"/>
  <c r="S36" i="18"/>
  <c r="T36" i="18"/>
  <c r="C34" i="33"/>
  <c r="F34" i="33" s="1"/>
  <c r="P34" i="33"/>
  <c r="R34" i="33" s="1"/>
  <c r="H30" i="31"/>
  <c r="G30" i="31"/>
  <c r="G32" i="18"/>
  <c r="H32" i="18"/>
  <c r="T31" i="33"/>
  <c r="S31" i="33"/>
  <c r="P38" i="35"/>
  <c r="R38" i="35" s="1"/>
  <c r="S33" i="34"/>
  <c r="T33" i="34"/>
  <c r="G31" i="35"/>
  <c r="H31" i="35"/>
  <c r="S32" i="34"/>
  <c r="T32" i="34"/>
  <c r="G30" i="35"/>
  <c r="H30" i="35"/>
  <c r="T32" i="18"/>
  <c r="S32" i="18"/>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D31" i="38"/>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D27" i="38"/>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S37" i="35"/>
  <c r="T37" i="35"/>
  <c r="P34" i="35"/>
  <c r="R34" i="35" s="1"/>
  <c r="S30" i="34"/>
  <c r="T30" i="34"/>
  <c r="S36" i="31"/>
  <c r="T36" i="31"/>
  <c r="T30" i="37"/>
  <c r="S30" i="37"/>
  <c r="H32" i="32"/>
  <c r="G32" i="32"/>
  <c r="P38" i="34"/>
  <c r="R38" i="34" s="1"/>
  <c r="E31" i="38"/>
  <c r="G35" i="35"/>
  <c r="H35" i="35"/>
  <c r="G37" i="32"/>
  <c r="H37" i="32"/>
  <c r="G33" i="34"/>
  <c r="H33" i="34"/>
  <c r="T32" i="33"/>
  <c r="S32" i="33"/>
  <c r="G36" i="34"/>
  <c r="H36" i="34"/>
  <c r="P34" i="34"/>
  <c r="R34" i="34" s="1"/>
  <c r="E27" i="38"/>
  <c r="G31" i="18"/>
  <c r="H31" i="18"/>
  <c r="H30" i="37"/>
  <c r="G30" i="37"/>
  <c r="P38" i="37"/>
  <c r="R38" i="37" s="1"/>
  <c r="C38" i="37"/>
  <c r="F38" i="37" s="1"/>
  <c r="C38" i="34"/>
  <c r="F38" i="34" s="1"/>
  <c r="P38" i="32"/>
  <c r="R38" i="32" s="1"/>
  <c r="C38" i="32"/>
  <c r="F38" i="32" s="1"/>
  <c r="C31" i="38"/>
  <c r="T36" i="34"/>
  <c r="S36" i="34"/>
  <c r="S35" i="35"/>
  <c r="T35" i="35"/>
  <c r="G30" i="18"/>
  <c r="H30" i="18"/>
  <c r="G33" i="18"/>
  <c r="H33" i="18"/>
  <c r="H37" i="18"/>
  <c r="G37" i="18"/>
  <c r="G37" i="35"/>
  <c r="H37" i="35"/>
  <c r="H30" i="33"/>
  <c r="G30" i="33"/>
  <c r="P34" i="37"/>
  <c r="R34" i="37" s="1"/>
  <c r="C34" i="37"/>
  <c r="F34" i="37" s="1"/>
  <c r="C34" i="18"/>
  <c r="F34" i="18" s="1"/>
  <c r="P34" i="18"/>
  <c r="R34" i="18" s="1"/>
  <c r="H36" i="35"/>
  <c r="G36" i="35"/>
  <c r="G30" i="34"/>
  <c r="H30" i="34"/>
  <c r="H31" i="32"/>
  <c r="G31" i="32"/>
  <c r="S30" i="35"/>
  <c r="T30" i="35"/>
  <c r="G31" i="37"/>
  <c r="H31" i="37"/>
  <c r="S30" i="33"/>
  <c r="T30" i="33"/>
  <c r="G36" i="32"/>
  <c r="H36" i="32"/>
  <c r="P34" i="32"/>
  <c r="R34" i="32" s="1"/>
  <c r="C34" i="34"/>
  <c r="F34" i="34" s="1"/>
  <c r="C34" i="32"/>
  <c r="F34" i="32" s="1"/>
  <c r="C27" i="38"/>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T36" i="35"/>
  <c r="S36" i="35"/>
  <c r="G31" i="33"/>
  <c r="H31" i="33"/>
  <c r="P38" i="18"/>
  <c r="R38" i="18" s="1"/>
  <c r="C38" i="18"/>
  <c r="F38" i="18" s="1"/>
  <c r="T37" i="18"/>
  <c r="S37" i="18"/>
  <c r="H34" i="32" l="1"/>
  <c r="G34" i="32"/>
  <c r="S34" i="18"/>
  <c r="T34" i="18"/>
  <c r="G38" i="37"/>
  <c r="H38" i="37"/>
  <c r="T34" i="34"/>
  <c r="S34" i="34"/>
  <c r="S34" i="35"/>
  <c r="T34" i="35"/>
  <c r="P19" i="37"/>
  <c r="R19" i="37" s="1"/>
  <c r="C19" i="37"/>
  <c r="F19" i="37" s="1"/>
  <c r="L18" i="7"/>
  <c r="O18" i="7"/>
  <c r="H18" i="7"/>
  <c r="J18" i="7"/>
  <c r="K18" i="7"/>
  <c r="I18" i="7"/>
  <c r="F18" i="7"/>
  <c r="G18" i="7"/>
  <c r="E18" i="7"/>
  <c r="C18" i="7"/>
  <c r="D18" i="7"/>
  <c r="M18" i="7"/>
  <c r="G34" i="18"/>
  <c r="H34" i="18"/>
  <c r="T38" i="37"/>
  <c r="S38" i="37"/>
  <c r="C19" i="34"/>
  <c r="F19" i="34" s="1"/>
  <c r="P19" i="32"/>
  <c r="R19" i="32" s="1"/>
  <c r="C19" i="32"/>
  <c r="F19" i="32" s="1"/>
  <c r="C12" i="38"/>
  <c r="F12" i="38" s="1"/>
  <c r="H38" i="18"/>
  <c r="G38" i="18"/>
  <c r="P19" i="31"/>
  <c r="R19" i="31" s="1"/>
  <c r="C19" i="35"/>
  <c r="F19" i="35" s="1"/>
  <c r="C19" i="31"/>
  <c r="F19" i="31" s="1"/>
  <c r="D12" i="38"/>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H38" i="31"/>
  <c r="G38" i="31"/>
  <c r="S38" i="33"/>
  <c r="T38" i="33"/>
  <c r="H34" i="34"/>
  <c r="G34" i="34"/>
  <c r="G38" i="34"/>
  <c r="H38" i="34"/>
  <c r="T38" i="34"/>
  <c r="S38" i="34"/>
  <c r="P19" i="34"/>
  <c r="R19" i="34" s="1"/>
  <c r="E12" i="38"/>
  <c r="H12" i="38" s="1"/>
  <c r="T38" i="31"/>
  <c r="S38" i="31"/>
  <c r="S34" i="32"/>
  <c r="T34" i="32"/>
  <c r="C19" i="33"/>
  <c r="F19" i="33" s="1"/>
  <c r="P19" i="33"/>
  <c r="R19" i="33" s="1"/>
  <c r="P19" i="35"/>
  <c r="R19" i="35" s="1"/>
  <c r="H38" i="35"/>
  <c r="G38" i="35"/>
  <c r="O18" i="39" l="1"/>
  <c r="H19" i="33"/>
  <c r="J19" i="33" s="1"/>
  <c r="K19" i="33" s="1"/>
  <c r="H17" i="17" s="1"/>
  <c r="G19" i="33"/>
  <c r="I19" i="33" s="1"/>
  <c r="P20" i="37"/>
  <c r="R20" i="37" s="1"/>
  <c r="C20" i="37"/>
  <c r="F20" i="37" s="1"/>
  <c r="P22" i="33"/>
  <c r="R22" i="33" s="1"/>
  <c r="C22" i="33"/>
  <c r="F22" i="33" s="1"/>
  <c r="C20" i="33"/>
  <c r="F20" i="33" s="1"/>
  <c r="P20" i="33"/>
  <c r="R20" i="33" s="1"/>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P22" i="35"/>
  <c r="R22" i="35" s="1"/>
  <c r="T19" i="31"/>
  <c r="V19" i="31" s="1"/>
  <c r="W19" i="31" s="1"/>
  <c r="U17" i="17" s="1"/>
  <c r="S19" i="31"/>
  <c r="U19" i="31" s="1"/>
  <c r="D19" i="7"/>
  <c r="C19" i="7"/>
  <c r="K19" i="7"/>
  <c r="E19" i="7"/>
  <c r="L19" i="7"/>
  <c r="I19" i="7"/>
  <c r="O19" i="7"/>
  <c r="H19" i="7"/>
  <c r="J19" i="7"/>
  <c r="F19" i="7"/>
  <c r="G19" i="7"/>
  <c r="M19" i="7"/>
  <c r="C22" i="37"/>
  <c r="F22" i="37" s="1"/>
  <c r="P22" i="37"/>
  <c r="R22" i="37" s="1"/>
  <c r="G19" i="31"/>
  <c r="I19" i="31" s="1"/>
  <c r="H19" i="31"/>
  <c r="J19" i="31" s="1"/>
  <c r="C23" i="32"/>
  <c r="F23" i="32" s="1"/>
  <c r="P23" i="32"/>
  <c r="R23" i="32" s="1"/>
  <c r="C23" i="34"/>
  <c r="F23" i="34" s="1"/>
  <c r="C16" i="38"/>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C13" i="38"/>
  <c r="F13" i="38" s="1"/>
  <c r="P22" i="32"/>
  <c r="R22" i="32" s="1"/>
  <c r="C22" i="32"/>
  <c r="F22" i="32" s="1"/>
  <c r="C22" i="34"/>
  <c r="F22" i="34" s="1"/>
  <c r="C15" i="38"/>
  <c r="G19" i="32"/>
  <c r="I19" i="32" s="1"/>
  <c r="H19" i="32"/>
  <c r="J19" i="32" s="1"/>
  <c r="T19" i="33"/>
  <c r="V19" i="33" s="1"/>
  <c r="W19" i="33" s="1"/>
  <c r="Y17" i="17" s="1"/>
  <c r="S19" i="33"/>
  <c r="U19" i="33" s="1"/>
  <c r="P20" i="31"/>
  <c r="R20" i="31" s="1"/>
  <c r="C20" i="31"/>
  <c r="F20" i="31" s="1"/>
  <c r="D13" i="38"/>
  <c r="G13" i="38" s="1"/>
  <c r="C20" i="35"/>
  <c r="F20" i="35" s="1"/>
  <c r="S19" i="32"/>
  <c r="U19" i="32" s="1"/>
  <c r="T19" i="32"/>
  <c r="V19" i="32" s="1"/>
  <c r="W19" i="32" s="1"/>
  <c r="W17" i="17" s="1"/>
  <c r="C23" i="31"/>
  <c r="F23" i="31" s="1"/>
  <c r="C23" i="35"/>
  <c r="F23" i="35" s="1"/>
  <c r="P23" i="31"/>
  <c r="R23" i="31" s="1"/>
  <c r="D16" i="38"/>
  <c r="P23" i="33"/>
  <c r="R23" i="33" s="1"/>
  <c r="C23" i="33"/>
  <c r="F23" i="33" s="1"/>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C22" i="18"/>
  <c r="F22" i="18" s="1"/>
  <c r="P22" i="18"/>
  <c r="R22" i="18" s="1"/>
  <c r="H19" i="34"/>
  <c r="J19" i="34" s="1"/>
  <c r="G19" i="34"/>
  <c r="I19" i="34" s="1"/>
  <c r="P23" i="18"/>
  <c r="R23" i="18" s="1"/>
  <c r="C23" i="18"/>
  <c r="F23" i="18" s="1"/>
  <c r="C23" i="37"/>
  <c r="F23" i="37" s="1"/>
  <c r="P23" i="37"/>
  <c r="R23" i="37" s="1"/>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D15" i="38"/>
  <c r="P23" i="35"/>
  <c r="R23" i="35" s="1"/>
  <c r="G22" i="7"/>
  <c r="K22" i="7"/>
  <c r="D22" i="7"/>
  <c r="L22" i="7"/>
  <c r="J22" i="7"/>
  <c r="C22" i="7"/>
  <c r="I22" i="7"/>
  <c r="F22" i="7"/>
  <c r="O22" i="7"/>
  <c r="H22" i="7"/>
  <c r="M22" i="7"/>
  <c r="E22" i="7"/>
  <c r="H19" i="18"/>
  <c r="J19" i="18" s="1"/>
  <c r="K19" i="18" s="1"/>
  <c r="C17" i="17" s="1"/>
  <c r="G19" i="18"/>
  <c r="I19" i="18" s="1"/>
  <c r="P20" i="34"/>
  <c r="R20" i="34" s="1"/>
  <c r="E13" i="38"/>
  <c r="H13" i="38" s="1"/>
  <c r="P22" i="34"/>
  <c r="R22" i="34" s="1"/>
  <c r="E15" i="38"/>
  <c r="P23" i="34"/>
  <c r="R23" i="34" s="1"/>
  <c r="E16" i="38"/>
  <c r="P28" i="35" l="1"/>
  <c r="R28" i="35" s="1"/>
  <c r="G22" i="18"/>
  <c r="H22" i="18"/>
  <c r="P29" i="33"/>
  <c r="R29" i="33" s="1"/>
  <c r="C29" i="33"/>
  <c r="F29" i="33" s="1"/>
  <c r="H23" i="34"/>
  <c r="G23" i="34"/>
  <c r="P24" i="37"/>
  <c r="R24" i="37" s="1"/>
  <c r="C24" i="37"/>
  <c r="F24" i="37" s="1"/>
  <c r="C25" i="18"/>
  <c r="F25" i="18" s="1"/>
  <c r="P25" i="18"/>
  <c r="R25" i="18" s="1"/>
  <c r="S20" i="34"/>
  <c r="U20" i="34" s="1"/>
  <c r="T20" i="34"/>
  <c r="V20" i="34" s="1"/>
  <c r="W20" i="34" s="1"/>
  <c r="X18" i="17" s="1"/>
  <c r="P27" i="34"/>
  <c r="R27" i="34" s="1"/>
  <c r="E20" i="38"/>
  <c r="P28" i="31"/>
  <c r="R28" i="31" s="1"/>
  <c r="C28" i="31"/>
  <c r="F28" i="31" s="1"/>
  <c r="C28" i="35"/>
  <c r="F28" i="35" s="1"/>
  <c r="D21" i="38"/>
  <c r="O19" i="39"/>
  <c r="G20" i="31"/>
  <c r="I20" i="31" s="1"/>
  <c r="H20" i="31"/>
  <c r="J20" i="31" s="1"/>
  <c r="K19" i="32"/>
  <c r="F17" i="17" s="1"/>
  <c r="J12" i="38"/>
  <c r="P26" i="35"/>
  <c r="R26" i="35" s="1"/>
  <c r="S23" i="32"/>
  <c r="T23" i="32"/>
  <c r="T22" i="33"/>
  <c r="S22" i="33"/>
  <c r="C27" i="34"/>
  <c r="F27" i="34" s="1"/>
  <c r="C27" i="32"/>
  <c r="F27" i="32" s="1"/>
  <c r="P27" i="32"/>
  <c r="R27" i="32" s="1"/>
  <c r="C20" i="38"/>
  <c r="P28" i="34"/>
  <c r="R28" i="34" s="1"/>
  <c r="E21" i="38"/>
  <c r="P28" i="37"/>
  <c r="R28" i="37" s="1"/>
  <c r="C28" i="37"/>
  <c r="F28" i="37" s="1"/>
  <c r="H23" i="18"/>
  <c r="G23" i="18"/>
  <c r="S20" i="18"/>
  <c r="U20" i="18" s="1"/>
  <c r="T20" i="18"/>
  <c r="V20" i="18" s="1"/>
  <c r="W20" i="18" s="1"/>
  <c r="T18" i="17" s="1"/>
  <c r="C21" i="37"/>
  <c r="F21" i="37" s="1"/>
  <c r="P21" i="37"/>
  <c r="R21" i="37" s="1"/>
  <c r="P21" i="34"/>
  <c r="R21" i="34" s="1"/>
  <c r="E14" i="38"/>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D22" i="38"/>
  <c r="G23" i="32"/>
  <c r="H23" i="32"/>
  <c r="C25" i="35"/>
  <c r="F25" i="35" s="1"/>
  <c r="C25" i="31"/>
  <c r="F25" i="31" s="1"/>
  <c r="P25" i="31"/>
  <c r="R25" i="31" s="1"/>
  <c r="D18" i="38"/>
  <c r="S20" i="33"/>
  <c r="U20" i="33" s="1"/>
  <c r="T20" i="33"/>
  <c r="V20" i="33" s="1"/>
  <c r="W20" i="33" s="1"/>
  <c r="Y18" i="17" s="1"/>
  <c r="K19" i="34"/>
  <c r="G17" i="17" s="1"/>
  <c r="L12" i="38"/>
  <c r="C27" i="33"/>
  <c r="F27" i="33" s="1"/>
  <c r="P27" i="33"/>
  <c r="R27" i="33" s="1"/>
  <c r="G22" i="31"/>
  <c r="H22" i="31"/>
  <c r="H23" i="37"/>
  <c r="G23" i="37"/>
  <c r="C21" i="32"/>
  <c r="F21" i="32" s="1"/>
  <c r="C21" i="34"/>
  <c r="F21" i="34" s="1"/>
  <c r="P21" i="32"/>
  <c r="R21" i="32" s="1"/>
  <c r="C14" i="38"/>
  <c r="F14" i="38" s="1"/>
  <c r="F15" i="38" s="1"/>
  <c r="F16" i="38" s="1"/>
  <c r="S23" i="33"/>
  <c r="T23" i="33"/>
  <c r="S22" i="32"/>
  <c r="T22" i="32"/>
  <c r="P29" i="32"/>
  <c r="R29" i="32" s="1"/>
  <c r="C29" i="32"/>
  <c r="F29" i="32" s="1"/>
  <c r="C29" i="34"/>
  <c r="F29" i="34" s="1"/>
  <c r="C22" i="38"/>
  <c r="H22" i="33"/>
  <c r="G22" i="33"/>
  <c r="P27" i="37"/>
  <c r="R27" i="37" s="1"/>
  <c r="C27" i="37"/>
  <c r="F27" i="37" s="1"/>
  <c r="C28" i="34"/>
  <c r="F28" i="34" s="1"/>
  <c r="P28" i="32"/>
  <c r="R28" i="32" s="1"/>
  <c r="C28" i="32"/>
  <c r="F28" i="32" s="1"/>
  <c r="C21" i="38"/>
  <c r="T23" i="34"/>
  <c r="S23" i="34"/>
  <c r="S23" i="35"/>
  <c r="T23" i="35"/>
  <c r="AC17" i="17"/>
  <c r="AF17" i="17" s="1"/>
  <c r="T23" i="18"/>
  <c r="S23" i="18"/>
  <c r="H20" i="18"/>
  <c r="J20" i="18" s="1"/>
  <c r="K20" i="18" s="1"/>
  <c r="C18" i="17" s="1"/>
  <c r="G20" i="18"/>
  <c r="I20" i="18" s="1"/>
  <c r="C21" i="18"/>
  <c r="F21" i="18" s="1"/>
  <c r="P21" i="18"/>
  <c r="R21" i="18" s="1"/>
  <c r="H23" i="35"/>
  <c r="G23" i="35"/>
  <c r="G20" i="32"/>
  <c r="I20" i="32" s="1"/>
  <c r="H20" i="32"/>
  <c r="J20" i="32" s="1"/>
  <c r="P29" i="37"/>
  <c r="R29" i="37" s="1"/>
  <c r="C29" i="37"/>
  <c r="F29" i="37" s="1"/>
  <c r="K12" i="38"/>
  <c r="K19" i="31"/>
  <c r="D17" i="17" s="1"/>
  <c r="P24" i="35"/>
  <c r="R24" i="35" s="1"/>
  <c r="C25" i="37"/>
  <c r="F25" i="37" s="1"/>
  <c r="P25" i="37"/>
  <c r="R25" i="37" s="1"/>
  <c r="G20" i="33"/>
  <c r="I20" i="33" s="1"/>
  <c r="H20" i="33"/>
  <c r="J20" i="33" s="1"/>
  <c r="K20" i="33" s="1"/>
  <c r="H18" i="17" s="1"/>
  <c r="H20" i="37"/>
  <c r="J20" i="37" s="1"/>
  <c r="K20" i="37" s="1"/>
  <c r="J18" i="17" s="1"/>
  <c r="G20" i="37"/>
  <c r="I20" i="37" s="1"/>
  <c r="P27" i="18"/>
  <c r="R27" i="18" s="1"/>
  <c r="C27" i="18"/>
  <c r="F27" i="18" s="1"/>
  <c r="C28" i="18"/>
  <c r="F28" i="18" s="1"/>
  <c r="P28" i="18"/>
  <c r="R28" i="18" s="1"/>
  <c r="P21" i="35"/>
  <c r="R21" i="35" s="1"/>
  <c r="G23" i="31"/>
  <c r="H23" i="31"/>
  <c r="H20" i="34"/>
  <c r="J20" i="34" s="1"/>
  <c r="G20" i="34"/>
  <c r="I20" i="34" s="1"/>
  <c r="P29" i="18"/>
  <c r="R29" i="18" s="1"/>
  <c r="C29" i="18"/>
  <c r="F29" i="18" s="1"/>
  <c r="C26" i="34"/>
  <c r="F26" i="34" s="1"/>
  <c r="P26" i="32"/>
  <c r="R26" i="32" s="1"/>
  <c r="C26" i="32"/>
  <c r="F26" i="32" s="1"/>
  <c r="C19" i="38"/>
  <c r="P24" i="34"/>
  <c r="R24" i="34" s="1"/>
  <c r="E17" i="38"/>
  <c r="S22" i="35"/>
  <c r="T22" i="35"/>
  <c r="P25" i="35"/>
  <c r="R25" i="35" s="1"/>
  <c r="T20" i="37"/>
  <c r="V20" i="37" s="1"/>
  <c r="W20" i="37" s="1"/>
  <c r="AA18" i="17" s="1"/>
  <c r="S20" i="37"/>
  <c r="U20" i="37" s="1"/>
  <c r="P29" i="34"/>
  <c r="R29" i="34" s="1"/>
  <c r="E22" i="38"/>
  <c r="C26" i="35"/>
  <c r="F26" i="35" s="1"/>
  <c r="P26" i="31"/>
  <c r="R26" i="31" s="1"/>
  <c r="C26" i="31"/>
  <c r="F26" i="31" s="1"/>
  <c r="D19" i="38"/>
  <c r="P26" i="34"/>
  <c r="R26" i="34" s="1"/>
  <c r="E19" i="38"/>
  <c r="P24" i="32"/>
  <c r="R24" i="32" s="1"/>
  <c r="C24" i="32"/>
  <c r="F24" i="32" s="1"/>
  <c r="C24" i="34"/>
  <c r="F24" i="34" s="1"/>
  <c r="C17" i="38"/>
  <c r="C24" i="18"/>
  <c r="F24" i="18" s="1"/>
  <c r="P24" i="18"/>
  <c r="R24" i="18" s="1"/>
  <c r="P25" i="34"/>
  <c r="R25" i="34" s="1"/>
  <c r="E18" i="38"/>
  <c r="P27" i="35"/>
  <c r="R27" i="35" s="1"/>
  <c r="H22" i="35"/>
  <c r="G22" i="35"/>
  <c r="C21" i="35"/>
  <c r="F21" i="35" s="1"/>
  <c r="C21" i="31"/>
  <c r="F21" i="31" s="1"/>
  <c r="P21" i="31"/>
  <c r="R21" i="31" s="1"/>
  <c r="D14" i="38"/>
  <c r="G14" i="38" s="1"/>
  <c r="G15" i="38" s="1"/>
  <c r="G16" i="38" s="1"/>
  <c r="G22" i="34"/>
  <c r="H22" i="34"/>
  <c r="P29" i="35"/>
  <c r="R29" i="35" s="1"/>
  <c r="P26" i="18"/>
  <c r="R26" i="18" s="1"/>
  <c r="C26" i="18"/>
  <c r="F26" i="18" s="1"/>
  <c r="C26" i="37"/>
  <c r="F26" i="37" s="1"/>
  <c r="P26" i="37"/>
  <c r="R26" i="37" s="1"/>
  <c r="S22" i="37"/>
  <c r="T22" i="37"/>
  <c r="C24" i="35"/>
  <c r="F24" i="35" s="1"/>
  <c r="P24" i="31"/>
  <c r="R24" i="31" s="1"/>
  <c r="C24" i="31"/>
  <c r="F24" i="31" s="1"/>
  <c r="D17" i="38"/>
  <c r="S20" i="35"/>
  <c r="U20" i="35" s="1"/>
  <c r="T20" i="35"/>
  <c r="V20" i="35" s="1"/>
  <c r="W20" i="35" s="1"/>
  <c r="V18" i="17" s="1"/>
  <c r="P25" i="33"/>
  <c r="R25" i="33" s="1"/>
  <c r="C25" i="33"/>
  <c r="F25" i="33" s="1"/>
  <c r="T22" i="34"/>
  <c r="S22" i="34"/>
  <c r="P27" i="31"/>
  <c r="R27" i="31" s="1"/>
  <c r="C27" i="35"/>
  <c r="F27" i="35" s="1"/>
  <c r="C27" i="31"/>
  <c r="F27" i="31" s="1"/>
  <c r="D20" i="38"/>
  <c r="T22" i="31"/>
  <c r="S22" i="31"/>
  <c r="P28" i="33"/>
  <c r="R28" i="33" s="1"/>
  <c r="C28" i="33"/>
  <c r="F28" i="33" s="1"/>
  <c r="S23" i="37"/>
  <c r="T23" i="37"/>
  <c r="S22" i="18"/>
  <c r="T22" i="18"/>
  <c r="P21" i="33"/>
  <c r="R21" i="33" s="1"/>
  <c r="C21" i="33"/>
  <c r="F21" i="33" s="1"/>
  <c r="H23" i="33"/>
  <c r="G23" i="33"/>
  <c r="G20" i="35"/>
  <c r="I20" i="35" s="1"/>
  <c r="H20" i="35"/>
  <c r="J20" i="35" s="1"/>
  <c r="K20" i="35" s="1"/>
  <c r="E18" i="17" s="1"/>
  <c r="G22" i="32"/>
  <c r="H22" i="32"/>
  <c r="C26" i="33"/>
  <c r="F26" i="33" s="1"/>
  <c r="P26" i="33"/>
  <c r="R26" i="33" s="1"/>
  <c r="G22" i="37"/>
  <c r="H22" i="37"/>
  <c r="P24" i="33"/>
  <c r="R24" i="33" s="1"/>
  <c r="C24" i="33"/>
  <c r="F24" i="33" s="1"/>
  <c r="C25" i="32"/>
  <c r="F25" i="32" s="1"/>
  <c r="P25" i="32"/>
  <c r="R25" i="32" s="1"/>
  <c r="C25" i="34"/>
  <c r="F25" i="34" s="1"/>
  <c r="C18" i="38"/>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S26" i="34"/>
  <c r="T26" i="34"/>
  <c r="K13" i="38"/>
  <c r="K20" i="31"/>
  <c r="D18" i="17" s="1"/>
  <c r="S29" i="18"/>
  <c r="T29" i="18"/>
  <c r="H28" i="32"/>
  <c r="G28" i="32"/>
  <c r="H29" i="31"/>
  <c r="G29" i="31"/>
  <c r="S24" i="37"/>
  <c r="T24" i="37"/>
  <c r="G27" i="35"/>
  <c r="H27" i="35"/>
  <c r="H26" i="31"/>
  <c r="G26" i="31"/>
  <c r="H27" i="33"/>
  <c r="G27" i="33"/>
  <c r="H25" i="34"/>
  <c r="G25" i="34"/>
  <c r="H25" i="32"/>
  <c r="G25" i="32"/>
  <c r="S28" i="33"/>
  <c r="T28" i="33"/>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O20" i="39"/>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L18" i="17"/>
  <c r="I22" i="35"/>
  <c r="K14" i="38"/>
  <c r="K21" i="31"/>
  <c r="D19" i="17" s="1"/>
  <c r="J16" i="38" l="1"/>
  <c r="U23" i="34"/>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K24" i="32" l="1"/>
  <c r="F22" i="17" s="1"/>
  <c r="U24" i="32"/>
  <c r="V25" i="32" s="1"/>
  <c r="W25" i="32" s="1"/>
  <c r="W23" i="17" s="1"/>
  <c r="I24" i="32"/>
  <c r="J25" i="32" s="1"/>
  <c r="U24" i="34"/>
  <c r="V25" i="34" s="1"/>
  <c r="W25" i="34" s="1"/>
  <c r="X23" i="17" s="1"/>
  <c r="U25" i="35"/>
  <c r="U26" i="35"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U25" i="32"/>
  <c r="V24" i="31"/>
  <c r="W24" i="31" s="1"/>
  <c r="U22" i="17" s="1"/>
  <c r="U24" i="31"/>
  <c r="E15" i="28"/>
  <c r="O15" i="38" s="1"/>
  <c r="O20" i="17"/>
  <c r="L16" i="38"/>
  <c r="K23" i="34"/>
  <c r="G21" i="17" s="1"/>
  <c r="J24" i="37"/>
  <c r="K24" i="37" s="1"/>
  <c r="J22" i="17" s="1"/>
  <c r="I24" i="37"/>
  <c r="I24" i="33"/>
  <c r="J24" i="33"/>
  <c r="K24" i="33" s="1"/>
  <c r="H22" i="17" s="1"/>
  <c r="V26" i="35"/>
  <c r="W26" i="35" s="1"/>
  <c r="V24" i="17" s="1"/>
  <c r="M13" i="38"/>
  <c r="O13" i="38"/>
  <c r="N13" i="38"/>
  <c r="N14" i="38"/>
  <c r="J24" i="31"/>
  <c r="I24" i="31"/>
  <c r="J24" i="34"/>
  <c r="I24" i="34"/>
  <c r="J24" i="35"/>
  <c r="K24" i="35" s="1"/>
  <c r="E22" i="17" s="1"/>
  <c r="I24" i="35"/>
  <c r="V24" i="18"/>
  <c r="W24" i="18" s="1"/>
  <c r="T22" i="17" s="1"/>
  <c r="U24" i="18"/>
  <c r="I25" i="32" l="1"/>
  <c r="J26" i="32" s="1"/>
  <c r="U25" i="34"/>
  <c r="J25" i="18"/>
  <c r="K25" i="18" s="1"/>
  <c r="C23" i="17" s="1"/>
  <c r="I25" i="18"/>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I26" i="32" l="1"/>
  <c r="J27" i="32" s="1"/>
  <c r="U26" i="34"/>
  <c r="V26" i="34"/>
  <c r="W26" i="34" s="1"/>
  <c r="X24" i="17" s="1"/>
  <c r="L22" i="17"/>
  <c r="O22" i="17" s="1"/>
  <c r="E16" i="28"/>
  <c r="M16" i="38" s="1"/>
  <c r="J26" i="18"/>
  <c r="K26" i="18" s="1"/>
  <c r="C24" i="17" s="1"/>
  <c r="I26" i="18"/>
  <c r="U26" i="37"/>
  <c r="V26" i="37"/>
  <c r="W26" i="37" s="1"/>
  <c r="AA24" i="17" s="1"/>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E17" i="28" l="1"/>
  <c r="M17" i="38" s="1"/>
  <c r="I27" i="32"/>
  <c r="I28" i="32" s="1"/>
  <c r="L23" i="17"/>
  <c r="E18" i="28" s="1"/>
  <c r="M18" i="38" s="1"/>
  <c r="V27" i="34"/>
  <c r="W27" i="34" s="1"/>
  <c r="X25" i="17" s="1"/>
  <c r="U27" i="34"/>
  <c r="N16" i="38"/>
  <c r="O16" i="38"/>
  <c r="I27" i="18"/>
  <c r="J27" i="18"/>
  <c r="K27" i="18" s="1"/>
  <c r="C25" i="17" s="1"/>
  <c r="J20" i="38"/>
  <c r="K27" i="32"/>
  <c r="F25" i="17" s="1"/>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V29" i="35"/>
  <c r="W29" i="35" s="1"/>
  <c r="V27" i="17" s="1"/>
  <c r="U29" i="35"/>
  <c r="J28" i="32" l="1"/>
  <c r="O17" i="38"/>
  <c r="N17" i="38"/>
  <c r="O23" i="17"/>
  <c r="U28" i="34"/>
  <c r="V28" i="34"/>
  <c r="W28" i="34" s="1"/>
  <c r="X26" i="17" s="1"/>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l="1"/>
  <c r="L26" i="17"/>
  <c r="O26" i="17" s="1"/>
  <c r="U30" i="34"/>
  <c r="V30" i="34"/>
  <c r="W30" i="34" s="1"/>
  <c r="X28" i="17" s="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V31" i="34"/>
  <c r="W31" i="34" s="1"/>
  <c r="X29" i="17" s="1"/>
  <c r="U31" i="34"/>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N21" i="38" l="1"/>
  <c r="O21" i="38"/>
  <c r="V32" i="34"/>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U33" i="34" l="1"/>
  <c r="V33" i="34"/>
  <c r="W33" i="34" s="1"/>
  <c r="X31" i="17" s="1"/>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U36" i="34" l="1"/>
  <c r="V36" i="34"/>
  <c r="W36" i="34" s="1"/>
  <c r="X34" i="17" s="1"/>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U39" i="34" l="1"/>
  <c r="V39" i="34"/>
  <c r="W39" i="34" s="1"/>
  <c r="X37" i="17" s="1"/>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O37" i="17"/>
  <c r="N31" i="38"/>
  <c r="U42" i="34"/>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V43" i="34"/>
  <c r="W43" i="34" s="1"/>
  <c r="X41" i="17" s="1"/>
  <c r="U43" i="34"/>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N37" i="38" l="1"/>
  <c r="V48" i="34"/>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V52" i="34" l="1"/>
  <c r="W52" i="34" s="1"/>
  <c r="X50" i="17" s="1"/>
  <c r="U52" i="34"/>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V53" i="34" l="1"/>
  <c r="W53" i="34" s="1"/>
  <c r="X51" i="17" s="1"/>
  <c r="U53" i="34"/>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N45" i="38" l="1"/>
  <c r="O45" i="38"/>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E48" i="28" s="1"/>
  <c r="M48" i="38"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O53" i="17" l="1"/>
  <c r="V58" i="34"/>
  <c r="W58" i="34" s="1"/>
  <c r="X56" i="17" s="1"/>
  <c r="U58" i="34"/>
  <c r="I58" i="18"/>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U59" i="34" l="1"/>
  <c r="V59" i="34"/>
  <c r="W59" i="34" s="1"/>
  <c r="X57" i="17" s="1"/>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O58" i="38" l="1"/>
  <c r="N58" i="38"/>
  <c r="U69" i="34"/>
  <c r="V69" i="34"/>
  <c r="W69" i="34" s="1"/>
  <c r="X67" i="17" s="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AC66" i="17"/>
  <c r="AF66" i="17" s="1"/>
  <c r="E60" i="28" l="1"/>
  <c r="M60" i="38" s="1"/>
  <c r="U70" i="34"/>
  <c r="V70" i="34"/>
  <c r="W70" i="34" s="1"/>
  <c r="X68" i="17" s="1"/>
  <c r="I70" i="18"/>
  <c r="J70" i="18"/>
  <c r="K70" i="18" s="1"/>
  <c r="C68" i="17" s="1"/>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V72" i="35"/>
  <c r="W72" i="35" s="1"/>
  <c r="V70" i="17" s="1"/>
  <c r="U72" i="35"/>
  <c r="O60" i="38" l="1"/>
  <c r="N60" i="38"/>
  <c r="V71" i="34"/>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V74" i="34" l="1"/>
  <c r="W74" i="34" s="1"/>
  <c r="X72" i="17" s="1"/>
  <c r="U74" i="34"/>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V75" i="34" l="1"/>
  <c r="W75" i="34" s="1"/>
  <c r="X73" i="17" s="1"/>
  <c r="U75" i="34"/>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V78" i="34" l="1"/>
  <c r="W78" i="34" s="1"/>
  <c r="X76" i="17" s="1"/>
  <c r="U78" i="34"/>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V80" i="34" l="1"/>
  <c r="W80" i="34" s="1"/>
  <c r="X78" i="17" s="1"/>
  <c r="U80" i="34"/>
  <c r="L76" i="17"/>
  <c r="O76" i="17"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E71" i="28" l="1"/>
  <c r="M71" i="38" s="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V81" i="18"/>
  <c r="W81" i="18" s="1"/>
  <c r="T79" i="17" s="1"/>
  <c r="U81" i="18"/>
  <c r="K80" i="34"/>
  <c r="G78" i="17" s="1"/>
  <c r="L73" i="38"/>
  <c r="K80" i="31"/>
  <c r="D78" i="17" s="1"/>
  <c r="K73" i="38"/>
  <c r="U81" i="33"/>
  <c r="V81" i="33"/>
  <c r="W81" i="33" s="1"/>
  <c r="Y79" i="17" s="1"/>
  <c r="J81" i="33"/>
  <c r="K81" i="33" s="1"/>
  <c r="H79" i="17" s="1"/>
  <c r="I81" i="33"/>
  <c r="N71" i="38"/>
  <c r="O71" i="38" l="1"/>
  <c r="V82" i="34"/>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U83" i="34" l="1"/>
  <c r="V83" i="34"/>
  <c r="W83" i="34" s="1"/>
  <c r="X81" i="17" s="1"/>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U84" i="34" l="1"/>
  <c r="V84" i="34"/>
  <c r="W84" i="34" s="1"/>
  <c r="X82" i="17" s="1"/>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M73" i="38"/>
  <c r="O73" i="38"/>
  <c r="N73" i="38"/>
  <c r="U84" i="18"/>
  <c r="V84" i="18"/>
  <c r="W84" i="18" s="1"/>
  <c r="T82" i="17" s="1"/>
  <c r="E74" i="28"/>
  <c r="O79" i="17"/>
  <c r="J84" i="37"/>
  <c r="K84" i="37" s="1"/>
  <c r="J82" i="17" s="1"/>
  <c r="I84" i="37"/>
  <c r="E75" i="28" l="1"/>
  <c r="M75" i="38" s="1"/>
  <c r="U85" i="34"/>
  <c r="V85" i="34"/>
  <c r="W85" i="34" s="1"/>
  <c r="X83" i="17" s="1"/>
  <c r="J85" i="18"/>
  <c r="K85" i="18" s="1"/>
  <c r="C83" i="17" s="1"/>
  <c r="I85" i="18"/>
  <c r="AC82" i="17"/>
  <c r="AF82" i="17" s="1"/>
  <c r="V85" i="37"/>
  <c r="W85" i="37" s="1"/>
  <c r="AA83" i="17" s="1"/>
  <c r="U85" i="37"/>
  <c r="L81" i="17"/>
  <c r="O81" i="17" s="1"/>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O75" i="38" l="1"/>
  <c r="N75" i="38"/>
  <c r="V86" i="34"/>
  <c r="W86" i="34" s="1"/>
  <c r="X84" i="17" s="1"/>
  <c r="U86" i="34"/>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U91" i="34" l="1"/>
  <c r="V91" i="34"/>
  <c r="W91" i="34" s="1"/>
  <c r="X89" i="17" s="1"/>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U95" i="34" l="1"/>
  <c r="V95" i="34"/>
  <c r="W95" i="34" s="1"/>
  <c r="X93" i="17" s="1"/>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V96" i="34" l="1"/>
  <c r="W96" i="34" s="1"/>
  <c r="X94" i="17" s="1"/>
  <c r="U96" i="34"/>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<sst xmlns="http://schemas.openxmlformats.org/spreadsheetml/2006/main" count="1446" uniqueCount="339">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</sst>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8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69" fontId="34" fillId="14" borderId="30" xfId="2" applyNumberFormat="1" applyFont="1" applyFill="1" applyBorder="1" applyAlignment="1">
      <alignment horizontal="center" vertical="center" wrapText="1"/>
    </xf>
    <xf numFmtId="10" fontId="1" fillId="14" borderId="0" xfId="2" applyNumberFormat="1" applyFont="1" applyFill="1" applyAlignment="1">
      <alignment vertical="center"/>
    </xf>
    <xf numFmtId="9" fontId="0" fillId="24" borderId="29" xfId="2" applyNumberFormat="1" applyFont="1" applyFill="1" applyBorder="1" applyAlignment="1" applyProtection="1">
      <alignment horizontal="center" vertical="center" wrapText="1"/>
      <protection locked="0"/>
    </xf>
    <xf numFmtId="9" fontId="0" fillId="24" borderId="30" xfId="2" applyNumberFormat="1" applyFont="1" applyFill="1" applyBorder="1" applyAlignment="1" applyProtection="1">
      <alignment horizontal="center" vertical="center" wrapText="1"/>
      <protection locked="0"/>
    </xf>
    <xf numFmtId="43" fontId="0" fillId="0" borderId="56" xfId="4" applyFont="1" applyFill="1" applyBorder="1" applyAlignment="1">
      <alignment vertical="center"/>
    </xf>
    <xf numFmtId="43" fontId="0" fillId="0" borderId="51" xfId="4" applyFont="1" applyFill="1" applyBorder="1" applyAlignment="1">
      <alignment vertical="center"/>
    </xf>
    <xf numFmtId="43" fontId="0" fillId="0" borderId="25" xfId="4" applyFont="1" applyFill="1" applyBorder="1" applyAlignment="1">
      <alignment vertical="center"/>
    </xf>
    <xf numFmtId="43" fontId="0" fillId="0" borderId="3" xfId="4" applyFont="1" applyFill="1" applyBorder="1" applyAlignment="1">
      <alignment vertical="center"/>
    </xf>
    <xf numFmtId="43" fontId="0" fillId="0" borderId="47" xfId="4" applyFont="1" applyFill="1" applyBorder="1" applyAlignment="1">
      <alignment vertical="center"/>
    </xf>
    <xf numFmtId="43" fontId="0" fillId="0" borderId="25" xfId="4" applyFont="1" applyFill="1" applyBorder="1" applyAlignment="1" applyProtection="1">
      <alignment vertical="center"/>
    </xf>
    <xf numFmtId="43" fontId="0" fillId="11" borderId="0" xfId="4" applyFont="1" applyFill="1" applyBorder="1" applyAlignment="1">
      <alignment vertical="center"/>
    </xf>
    <xf numFmtId="43" fontId="0" fillId="8" borderId="25" xfId="4" applyFont="1" applyFill="1" applyBorder="1" applyAlignment="1">
      <alignment vertical="center"/>
    </xf>
    <xf numFmtId="43" fontId="0" fillId="0" borderId="43" xfId="4" applyFont="1" applyFill="1" applyBorder="1" applyAlignment="1">
      <alignment vertical="center"/>
    </xf>
    <xf numFmtId="43" fontId="0" fillId="0" borderId="30" xfId="4" applyFont="1" applyFill="1" applyBorder="1" applyAlignment="1">
      <alignment vertical="center"/>
    </xf>
    <xf numFmtId="43" fontId="0" fillId="0" borderId="1" xfId="4" applyFont="1" applyFill="1" applyBorder="1" applyAlignment="1">
      <alignment vertical="center"/>
    </xf>
    <xf numFmtId="43" fontId="0" fillId="0" borderId="48" xfId="4" applyFont="1" applyFill="1" applyBorder="1" applyAlignment="1">
      <alignment vertical="center"/>
    </xf>
    <xf numFmtId="43" fontId="0" fillId="0" borderId="1" xfId="4" applyFont="1" applyFill="1" applyBorder="1" applyAlignment="1" applyProtection="1">
      <alignment vertical="center"/>
    </xf>
    <xf numFmtId="43" fontId="0"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Mahulu/MAHUL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HUL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0</v>
          </cell>
        </row>
        <row r="31">
          <cell r="B31">
            <v>0</v>
          </cell>
        </row>
        <row r="32">
          <cell r="B32">
            <v>0</v>
          </cell>
        </row>
        <row r="33">
          <cell r="B33">
            <v>0</v>
          </cell>
        </row>
        <row r="34">
          <cell r="B34">
            <v>0</v>
          </cell>
        </row>
        <row r="35">
          <cell r="B35">
            <v>0</v>
          </cell>
        </row>
        <row r="36">
          <cell r="B36">
            <v>0</v>
          </cell>
        </row>
        <row r="37">
          <cell r="B37">
            <v>0</v>
          </cell>
        </row>
        <row r="38">
          <cell r="B38">
            <v>0</v>
          </cell>
        </row>
        <row r="39">
          <cell r="B39">
            <v>0</v>
          </cell>
        </row>
        <row r="40">
          <cell r="B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Rekap BAU_Gabung"/>
      <sheetName val="Frksi pengelolaan smph Mitigasi"/>
      <sheetName val="Rekaptlasi Mitigasi Emisi GRK"/>
    </sheetNames>
    <sheetDataSet>
      <sheetData sheetId="0"/>
      <sheetData sheetId="1">
        <row r="29">
          <cell r="B29">
            <v>1.5206338209999999</v>
          </cell>
        </row>
        <row r="30">
          <cell r="B30">
            <v>1.5328257980000002</v>
          </cell>
        </row>
        <row r="31">
          <cell r="B31">
            <v>1.5421950019999997</v>
          </cell>
        </row>
        <row r="32">
          <cell r="B32">
            <v>1.555167746</v>
          </cell>
        </row>
        <row r="33">
          <cell r="B33">
            <v>1.5597322300000001</v>
          </cell>
        </row>
        <row r="34">
          <cell r="B34">
            <v>1.5668792509999998</v>
          </cell>
        </row>
        <row r="35">
          <cell r="B35">
            <v>1.5190806233819552</v>
          </cell>
        </row>
        <row r="36">
          <cell r="B36">
            <v>1.5622051197749143</v>
          </cell>
        </row>
        <row r="37">
          <cell r="B37">
            <v>1.6062559406485879</v>
          </cell>
        </row>
        <row r="38">
          <cell r="B38">
            <v>1.6512300421461465</v>
          </cell>
        </row>
        <row r="39">
          <cell r="B39">
            <v>1.6971218951632736</v>
          </cell>
        </row>
        <row r="40">
          <cell r="B40">
            <v>1.7439232268822584</v>
          </cell>
        </row>
        <row r="41">
          <cell r="B41">
            <v>1.7916227404272562</v>
          </cell>
        </row>
        <row r="42">
          <cell r="B42">
            <v>1.8402058108997292</v>
          </cell>
        </row>
        <row r="43">
          <cell r="B43">
            <v>1.8896541559176663</v>
          </cell>
        </row>
        <row r="44">
          <cell r="B44">
            <v>1.9399454786363046</v>
          </cell>
        </row>
        <row r="45">
          <cell r="B45">
            <v>1.9910530810710336</v>
          </cell>
        </row>
        <row r="46">
          <cell r="B46">
            <v>2.0429454453739533</v>
          </cell>
        </row>
        <row r="47">
          <cell r="B47">
            <v>2.0955857805333862</v>
          </cell>
        </row>
        <row r="48">
          <cell r="B48">
            <v>2.1504504</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9" t="s">
        <v>212</v>
      </c>
      <c r="C7" s="789"/>
      <c r="D7" s="789"/>
      <c r="E7" s="789"/>
      <c r="F7" s="789"/>
      <c r="G7" s="789"/>
      <c r="H7" s="789"/>
      <c r="I7" s="789"/>
      <c r="J7" s="360"/>
      <c r="K7" s="360"/>
    </row>
    <row r="8" spans="2:11" s="9" customFormat="1">
      <c r="B8" s="10"/>
      <c r="C8" s="10"/>
      <c r="D8" s="10"/>
      <c r="E8" s="10"/>
      <c r="F8" s="10"/>
      <c r="G8" s="10"/>
      <c r="H8" s="10"/>
      <c r="I8" s="10"/>
      <c r="J8" s="10"/>
      <c r="K8" s="10"/>
    </row>
    <row r="9" spans="2:11" ht="44.1" customHeight="1">
      <c r="B9" s="790" t="s">
        <v>227</v>
      </c>
      <c r="C9" s="790"/>
      <c r="D9" s="790"/>
      <c r="E9" s="790"/>
      <c r="F9" s="790"/>
      <c r="G9" s="790"/>
      <c r="H9" s="790"/>
      <c r="I9" s="790"/>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53" t="str">
        <f>city</f>
        <v>Kutai Timur</v>
      </c>
      <c r="E2" s="854"/>
      <c r="F2" s="855"/>
    </row>
    <row r="3" spans="2:15" ht="13.5" thickBot="1">
      <c r="C3" s="490" t="s">
        <v>276</v>
      </c>
      <c r="D3" s="853" t="str">
        <f>province</f>
        <v>Kalimantan Timur</v>
      </c>
      <c r="E3" s="854"/>
      <c r="F3" s="855"/>
    </row>
    <row r="4" spans="2:15" ht="13.5" thickBot="1">
      <c r="B4" s="489"/>
      <c r="C4" s="490" t="s">
        <v>30</v>
      </c>
      <c r="D4" s="853">
        <v>0</v>
      </c>
      <c r="E4" s="854"/>
      <c r="F4" s="855"/>
      <c r="H4" s="856"/>
      <c r="I4" s="856"/>
      <c r="J4" s="856"/>
      <c r="K4" s="856"/>
    </row>
    <row r="5" spans="2:15">
      <c r="B5" s="489"/>
      <c r="H5" s="857"/>
      <c r="I5" s="857"/>
      <c r="J5" s="857"/>
      <c r="K5" s="857"/>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v>
      </c>
      <c r="E18" s="535">
        <v>0</v>
      </c>
      <c r="F18" s="535">
        <v>0</v>
      </c>
      <c r="G18" s="535">
        <v>0</v>
      </c>
      <c r="H18" s="535">
        <v>0</v>
      </c>
      <c r="I18" s="536">
        <v>0</v>
      </c>
      <c r="J18" s="537">
        <v>0</v>
      </c>
      <c r="K18" s="538">
        <v>0</v>
      </c>
      <c r="L18" s="535">
        <v>0</v>
      </c>
      <c r="M18" s="536">
        <v>0</v>
      </c>
      <c r="N18" s="471">
        <v>0</v>
      </c>
      <c r="O18" s="473">
        <f t="shared" ref="O18:O81" si="0">O17+N18</f>
        <v>0</v>
      </c>
    </row>
    <row r="19" spans="2:15">
      <c r="B19" s="470">
        <f>B18+1</f>
        <v>1951</v>
      </c>
      <c r="C19" s="533">
        <v>0</v>
      </c>
      <c r="D19" s="534">
        <v>0</v>
      </c>
      <c r="E19" s="535">
        <v>0</v>
      </c>
      <c r="F19" s="535">
        <v>0</v>
      </c>
      <c r="G19" s="535">
        <v>0</v>
      </c>
      <c r="H19" s="535">
        <v>0</v>
      </c>
      <c r="I19" s="536">
        <v>0</v>
      </c>
      <c r="J19" s="537">
        <v>0</v>
      </c>
      <c r="K19" s="538">
        <v>0</v>
      </c>
      <c r="L19" s="535">
        <v>0</v>
      </c>
      <c r="M19" s="536">
        <v>0</v>
      </c>
      <c r="N19" s="471">
        <v>0</v>
      </c>
      <c r="O19" s="473">
        <f t="shared" si="0"/>
        <v>0</v>
      </c>
    </row>
    <row r="20" spans="2:15">
      <c r="B20" s="470">
        <f t="shared" ref="B20:B83" si="1">B19+1</f>
        <v>1952</v>
      </c>
      <c r="C20" s="533">
        <v>0</v>
      </c>
      <c r="D20" s="534">
        <v>0</v>
      </c>
      <c r="E20" s="535">
        <v>0</v>
      </c>
      <c r="F20" s="535">
        <v>0</v>
      </c>
      <c r="G20" s="535">
        <v>0</v>
      </c>
      <c r="H20" s="535">
        <v>0</v>
      </c>
      <c r="I20" s="536">
        <v>0</v>
      </c>
      <c r="J20" s="537">
        <v>0</v>
      </c>
      <c r="K20" s="538">
        <v>0</v>
      </c>
      <c r="L20" s="535">
        <v>0</v>
      </c>
      <c r="M20" s="536">
        <v>0</v>
      </c>
      <c r="N20" s="471">
        <v>0</v>
      </c>
      <c r="O20" s="473">
        <f t="shared" si="0"/>
        <v>0</v>
      </c>
    </row>
    <row r="21" spans="2:15">
      <c r="B21" s="470">
        <f t="shared" si="1"/>
        <v>1953</v>
      </c>
      <c r="C21" s="533">
        <v>0</v>
      </c>
      <c r="D21" s="534">
        <v>0</v>
      </c>
      <c r="E21" s="535">
        <v>0</v>
      </c>
      <c r="F21" s="535">
        <v>0</v>
      </c>
      <c r="G21" s="535">
        <v>0</v>
      </c>
      <c r="H21" s="535">
        <v>0</v>
      </c>
      <c r="I21" s="536">
        <v>0</v>
      </c>
      <c r="J21" s="537">
        <v>0</v>
      </c>
      <c r="K21" s="538">
        <v>0</v>
      </c>
      <c r="L21" s="535">
        <v>0</v>
      </c>
      <c r="M21" s="536">
        <v>0</v>
      </c>
      <c r="N21" s="471">
        <v>0</v>
      </c>
      <c r="O21" s="473">
        <f t="shared" si="0"/>
        <v>0</v>
      </c>
    </row>
    <row r="22" spans="2:15">
      <c r="B22" s="470">
        <f t="shared" si="1"/>
        <v>1954</v>
      </c>
      <c r="C22" s="533">
        <v>0</v>
      </c>
      <c r="D22" s="534">
        <v>0</v>
      </c>
      <c r="E22" s="535">
        <v>0</v>
      </c>
      <c r="F22" s="535">
        <v>0</v>
      </c>
      <c r="G22" s="535">
        <v>0</v>
      </c>
      <c r="H22" s="535">
        <v>0</v>
      </c>
      <c r="I22" s="536">
        <v>0</v>
      </c>
      <c r="J22" s="537">
        <v>0</v>
      </c>
      <c r="K22" s="538">
        <v>0</v>
      </c>
      <c r="L22" s="535">
        <v>0</v>
      </c>
      <c r="M22" s="536">
        <v>0</v>
      </c>
      <c r="N22" s="471">
        <v>0</v>
      </c>
      <c r="O22" s="473">
        <f t="shared" si="0"/>
        <v>0</v>
      </c>
    </row>
    <row r="23" spans="2:15">
      <c r="B23" s="470">
        <f t="shared" si="1"/>
        <v>1955</v>
      </c>
      <c r="C23" s="533">
        <v>0</v>
      </c>
      <c r="D23" s="534">
        <v>0</v>
      </c>
      <c r="E23" s="535">
        <v>0</v>
      </c>
      <c r="F23" s="535">
        <v>0</v>
      </c>
      <c r="G23" s="535">
        <v>0</v>
      </c>
      <c r="H23" s="535">
        <v>0</v>
      </c>
      <c r="I23" s="536">
        <v>0</v>
      </c>
      <c r="J23" s="537">
        <v>0</v>
      </c>
      <c r="K23" s="538">
        <v>0</v>
      </c>
      <c r="L23" s="535">
        <v>0</v>
      </c>
      <c r="M23" s="536">
        <v>0</v>
      </c>
      <c r="N23" s="471">
        <v>0</v>
      </c>
      <c r="O23" s="473">
        <f t="shared" si="0"/>
        <v>0</v>
      </c>
    </row>
    <row r="24" spans="2:15">
      <c r="B24" s="470">
        <f t="shared" si="1"/>
        <v>1956</v>
      </c>
      <c r="C24" s="533">
        <v>0</v>
      </c>
      <c r="D24" s="534">
        <v>0</v>
      </c>
      <c r="E24" s="535">
        <v>0</v>
      </c>
      <c r="F24" s="535">
        <v>0</v>
      </c>
      <c r="G24" s="535">
        <v>0</v>
      </c>
      <c r="H24" s="535">
        <v>0</v>
      </c>
      <c r="I24" s="536">
        <v>0</v>
      </c>
      <c r="J24" s="537">
        <v>0</v>
      </c>
      <c r="K24" s="538">
        <v>0</v>
      </c>
      <c r="L24" s="535">
        <v>0</v>
      </c>
      <c r="M24" s="536">
        <v>0</v>
      </c>
      <c r="N24" s="471">
        <v>0</v>
      </c>
      <c r="O24" s="473">
        <f t="shared" si="0"/>
        <v>0</v>
      </c>
    </row>
    <row r="25" spans="2:15">
      <c r="B25" s="470">
        <f t="shared" si="1"/>
        <v>1957</v>
      </c>
      <c r="C25" s="533">
        <v>0</v>
      </c>
      <c r="D25" s="534">
        <v>0</v>
      </c>
      <c r="E25" s="535">
        <v>0</v>
      </c>
      <c r="F25" s="535">
        <v>0</v>
      </c>
      <c r="G25" s="535">
        <v>0</v>
      </c>
      <c r="H25" s="535">
        <v>0</v>
      </c>
      <c r="I25" s="536">
        <v>0</v>
      </c>
      <c r="J25" s="537">
        <v>0</v>
      </c>
      <c r="K25" s="538">
        <v>0</v>
      </c>
      <c r="L25" s="535">
        <v>0</v>
      </c>
      <c r="M25" s="536">
        <v>0</v>
      </c>
      <c r="N25" s="471">
        <v>0</v>
      </c>
      <c r="O25" s="473">
        <f t="shared" si="0"/>
        <v>0</v>
      </c>
    </row>
    <row r="26" spans="2:15">
      <c r="B26" s="470">
        <f t="shared" si="1"/>
        <v>1958</v>
      </c>
      <c r="C26" s="533">
        <v>0</v>
      </c>
      <c r="D26" s="534">
        <v>0</v>
      </c>
      <c r="E26" s="535">
        <v>0</v>
      </c>
      <c r="F26" s="535">
        <v>0</v>
      </c>
      <c r="G26" s="535">
        <v>0</v>
      </c>
      <c r="H26" s="535">
        <v>0</v>
      </c>
      <c r="I26" s="536">
        <v>0</v>
      </c>
      <c r="J26" s="537">
        <v>0</v>
      </c>
      <c r="K26" s="538">
        <v>0</v>
      </c>
      <c r="L26" s="535">
        <v>0</v>
      </c>
      <c r="M26" s="536">
        <v>0</v>
      </c>
      <c r="N26" s="471">
        <v>0</v>
      </c>
      <c r="O26" s="473">
        <f t="shared" si="0"/>
        <v>0</v>
      </c>
    </row>
    <row r="27" spans="2:15">
      <c r="B27" s="470">
        <f t="shared" si="1"/>
        <v>1959</v>
      </c>
      <c r="C27" s="533">
        <v>0</v>
      </c>
      <c r="D27" s="534">
        <v>0</v>
      </c>
      <c r="E27" s="535">
        <v>0</v>
      </c>
      <c r="F27" s="535">
        <v>0</v>
      </c>
      <c r="G27" s="535">
        <v>0</v>
      </c>
      <c r="H27" s="535">
        <v>0</v>
      </c>
      <c r="I27" s="536">
        <v>0</v>
      </c>
      <c r="J27" s="537">
        <v>0</v>
      </c>
      <c r="K27" s="538">
        <v>0</v>
      </c>
      <c r="L27" s="535">
        <v>0</v>
      </c>
      <c r="M27" s="536">
        <v>0</v>
      </c>
      <c r="N27" s="471">
        <v>0</v>
      </c>
      <c r="O27" s="473">
        <f t="shared" si="0"/>
        <v>0</v>
      </c>
    </row>
    <row r="28" spans="2:15">
      <c r="B28" s="470">
        <f t="shared" si="1"/>
        <v>1960</v>
      </c>
      <c r="C28" s="533">
        <v>0</v>
      </c>
      <c r="D28" s="534">
        <v>0</v>
      </c>
      <c r="E28" s="535">
        <v>0</v>
      </c>
      <c r="F28" s="535">
        <v>0</v>
      </c>
      <c r="G28" s="535">
        <v>0</v>
      </c>
      <c r="H28" s="535">
        <v>0</v>
      </c>
      <c r="I28" s="536">
        <v>0</v>
      </c>
      <c r="J28" s="537">
        <v>0</v>
      </c>
      <c r="K28" s="538">
        <v>0</v>
      </c>
      <c r="L28" s="535">
        <v>0</v>
      </c>
      <c r="M28" s="536">
        <v>0</v>
      </c>
      <c r="N28" s="471">
        <v>0</v>
      </c>
      <c r="O28" s="473">
        <f t="shared" si="0"/>
        <v>0</v>
      </c>
    </row>
    <row r="29" spans="2:15">
      <c r="B29" s="470">
        <f t="shared" si="1"/>
        <v>1961</v>
      </c>
      <c r="C29" s="533">
        <v>0</v>
      </c>
      <c r="D29" s="534">
        <v>3.8944382551948119E-2</v>
      </c>
      <c r="E29" s="535">
        <v>0</v>
      </c>
      <c r="F29" s="535">
        <v>3.0797396776713004E-2</v>
      </c>
      <c r="G29" s="535">
        <v>2.5407852340788226E-2</v>
      </c>
      <c r="H29" s="535">
        <v>3.8675800603313998E-3</v>
      </c>
      <c r="I29" s="536">
        <v>0</v>
      </c>
      <c r="J29" s="537">
        <v>0</v>
      </c>
      <c r="K29" s="538">
        <v>0</v>
      </c>
      <c r="L29" s="535">
        <v>0</v>
      </c>
      <c r="M29" s="536">
        <v>0</v>
      </c>
      <c r="N29" s="471">
        <v>9.9017211729780757E-2</v>
      </c>
      <c r="O29" s="473">
        <f t="shared" si="0"/>
        <v>9.9017211729780757E-2</v>
      </c>
    </row>
    <row r="30" spans="2:15">
      <c r="B30" s="470">
        <f t="shared" si="1"/>
        <v>1962</v>
      </c>
      <c r="C30" s="533">
        <v>0</v>
      </c>
      <c r="D30" s="534">
        <v>3.9256626702903759E-2</v>
      </c>
      <c r="E30" s="535">
        <v>0</v>
      </c>
      <c r="F30" s="535">
        <v>3.104432088689401E-2</v>
      </c>
      <c r="G30" s="535">
        <v>2.5611564731687558E-2</v>
      </c>
      <c r="H30" s="535">
        <v>3.8985891346332E-3</v>
      </c>
      <c r="I30" s="536">
        <v>0</v>
      </c>
      <c r="J30" s="537">
        <v>0</v>
      </c>
      <c r="K30" s="538">
        <v>0</v>
      </c>
      <c r="L30" s="535">
        <v>0</v>
      </c>
      <c r="M30" s="536">
        <v>0</v>
      </c>
      <c r="N30" s="471">
        <v>9.9811101456118531E-2</v>
      </c>
      <c r="O30" s="473">
        <f t="shared" si="0"/>
        <v>0.19882831318589927</v>
      </c>
    </row>
    <row r="31" spans="2:15">
      <c r="B31" s="470">
        <f t="shared" si="1"/>
        <v>1963</v>
      </c>
      <c r="C31" s="533">
        <v>0</v>
      </c>
      <c r="D31" s="534">
        <v>3.9496577873096246E-2</v>
      </c>
      <c r="E31" s="535">
        <v>0</v>
      </c>
      <c r="F31" s="535">
        <v>3.1234075375505994E-2</v>
      </c>
      <c r="G31" s="535">
        <v>2.5768112184792448E-2</v>
      </c>
      <c r="H31" s="535">
        <v>3.9224187680867995E-3</v>
      </c>
      <c r="I31" s="536">
        <v>0</v>
      </c>
      <c r="J31" s="537">
        <v>0</v>
      </c>
      <c r="K31" s="538">
        <v>0</v>
      </c>
      <c r="L31" s="535">
        <v>0</v>
      </c>
      <c r="M31" s="536">
        <v>0</v>
      </c>
      <c r="N31" s="471">
        <v>0.10042118420148149</v>
      </c>
      <c r="O31" s="473">
        <f t="shared" si="0"/>
        <v>0.29924949738738077</v>
      </c>
    </row>
    <row r="32" spans="2:15">
      <c r="B32" s="470">
        <f t="shared" si="1"/>
        <v>1964</v>
      </c>
      <c r="C32" s="533">
        <v>0</v>
      </c>
      <c r="D32" s="534">
        <v>3.9828817954901251E-2</v>
      </c>
      <c r="E32" s="535">
        <v>0</v>
      </c>
      <c r="F32" s="535">
        <v>3.1496812359738002E-2</v>
      </c>
      <c r="G32" s="535">
        <v>2.598487019678385E-2</v>
      </c>
      <c r="H32" s="535">
        <v>3.9554136451763998E-3</v>
      </c>
      <c r="I32" s="536">
        <v>0</v>
      </c>
      <c r="J32" s="537">
        <v>0</v>
      </c>
      <c r="K32" s="538">
        <v>0</v>
      </c>
      <c r="L32" s="535">
        <v>0</v>
      </c>
      <c r="M32" s="536">
        <v>0</v>
      </c>
      <c r="N32" s="471">
        <v>0.10126591415659951</v>
      </c>
      <c r="O32" s="473">
        <f t="shared" si="0"/>
        <v>0.40051541154398029</v>
      </c>
    </row>
    <row r="33" spans="2:15">
      <c r="B33" s="470">
        <f t="shared" si="1"/>
        <v>1965</v>
      </c>
      <c r="C33" s="533">
        <v>0</v>
      </c>
      <c r="D33" s="534">
        <v>3.9945717242943754E-2</v>
      </c>
      <c r="E33" s="535">
        <v>0</v>
      </c>
      <c r="F33" s="535">
        <v>3.1589256854190007E-2</v>
      </c>
      <c r="G33" s="535">
        <v>2.6061136904706753E-2</v>
      </c>
      <c r="H33" s="535">
        <v>3.9670229537820002E-3</v>
      </c>
      <c r="I33" s="536">
        <v>0</v>
      </c>
      <c r="J33" s="537">
        <v>0</v>
      </c>
      <c r="K33" s="538">
        <v>0</v>
      </c>
      <c r="L33" s="535">
        <v>0</v>
      </c>
      <c r="M33" s="536">
        <v>0</v>
      </c>
      <c r="N33" s="471">
        <v>0.10156313395562251</v>
      </c>
      <c r="O33" s="473">
        <f t="shared" si="0"/>
        <v>0.50207854549960285</v>
      </c>
    </row>
    <row r="34" spans="2:15">
      <c r="B34" s="470">
        <f t="shared" si="1"/>
        <v>1966</v>
      </c>
      <c r="C34" s="533">
        <v>0</v>
      </c>
      <c r="D34" s="534">
        <v>4.0128756917641874E-2</v>
      </c>
      <c r="E34" s="535">
        <v>0</v>
      </c>
      <c r="F34" s="535">
        <v>3.1734005470503E-2</v>
      </c>
      <c r="G34" s="535">
        <v>2.6180554513164978E-2</v>
      </c>
      <c r="H34" s="535">
        <v>3.9852006869933992E-3</v>
      </c>
      <c r="I34" s="536">
        <v>0</v>
      </c>
      <c r="J34" s="537">
        <v>0</v>
      </c>
      <c r="K34" s="538">
        <v>0</v>
      </c>
      <c r="L34" s="535">
        <v>0</v>
      </c>
      <c r="M34" s="536">
        <v>0</v>
      </c>
      <c r="N34" s="471">
        <v>0.10202851758830325</v>
      </c>
      <c r="O34" s="473">
        <f t="shared" si="0"/>
        <v>0.60410706308790607</v>
      </c>
    </row>
    <row r="35" spans="2:15">
      <c r="B35" s="470">
        <f t="shared" si="1"/>
        <v>1967</v>
      </c>
      <c r="C35" s="533">
        <v>0</v>
      </c>
      <c r="D35" s="534">
        <v>4.1462766594247732E-2</v>
      </c>
      <c r="E35" s="535">
        <v>0</v>
      </c>
      <c r="F35" s="535">
        <v>3.2788946456140736E-2</v>
      </c>
      <c r="G35" s="535">
        <v>2.7050880826316109E-2</v>
      </c>
      <c r="H35" s="535">
        <v>4.1176816479804642E-3</v>
      </c>
      <c r="I35" s="536">
        <v>0</v>
      </c>
      <c r="J35" s="537">
        <v>0</v>
      </c>
      <c r="K35" s="538">
        <v>0</v>
      </c>
      <c r="L35" s="535">
        <v>0</v>
      </c>
      <c r="M35" s="536">
        <v>0</v>
      </c>
      <c r="N35" s="471">
        <v>0.10542027552468504</v>
      </c>
      <c r="O35" s="473">
        <f t="shared" si="0"/>
        <v>0.7095273386125911</v>
      </c>
    </row>
    <row r="36" spans="2:15">
      <c r="B36" s="470">
        <f t="shared" si="1"/>
        <v>1968</v>
      </c>
      <c r="C36" s="533">
        <v>0</v>
      </c>
      <c r="D36" s="534">
        <v>4.2770098690697339E-2</v>
      </c>
      <c r="E36" s="535">
        <v>0</v>
      </c>
      <c r="F36" s="535">
        <v>3.3822790688735373E-2</v>
      </c>
      <c r="G36" s="535">
        <v>2.7903802318206685E-2</v>
      </c>
      <c r="H36" s="535">
        <v>4.2475132492830461E-3</v>
      </c>
      <c r="I36" s="536">
        <v>0</v>
      </c>
      <c r="J36" s="537">
        <v>0</v>
      </c>
      <c r="K36" s="538">
        <v>0</v>
      </c>
      <c r="L36" s="535">
        <v>0</v>
      </c>
      <c r="M36" s="536">
        <v>0</v>
      </c>
      <c r="N36" s="471">
        <v>0.10874420494692244</v>
      </c>
      <c r="O36" s="473">
        <f t="shared" si="0"/>
        <v>0.81827154355951359</v>
      </c>
    </row>
    <row r="37" spans="2:15">
      <c r="B37" s="470">
        <f t="shared" si="1"/>
        <v>1969</v>
      </c>
      <c r="C37" s="533">
        <v>0</v>
      </c>
      <c r="D37" s="534">
        <v>4.411714356008798E-2</v>
      </c>
      <c r="E37" s="535">
        <v>0</v>
      </c>
      <c r="F37" s="535">
        <v>3.4888039964759233E-2</v>
      </c>
      <c r="G37" s="535">
        <v>2.8782632970926366E-2</v>
      </c>
      <c r="H37" s="535">
        <v>4.3812887397604609E-3</v>
      </c>
      <c r="I37" s="536">
        <v>0</v>
      </c>
      <c r="J37" s="537">
        <v>0</v>
      </c>
      <c r="K37" s="538">
        <v>0</v>
      </c>
      <c r="L37" s="535">
        <v>0</v>
      </c>
      <c r="M37" s="536">
        <v>0</v>
      </c>
      <c r="N37" s="471">
        <v>0.11216910523553404</v>
      </c>
      <c r="O37" s="473">
        <f t="shared" si="0"/>
        <v>0.93044064879504762</v>
      </c>
    </row>
    <row r="38" spans="2:15">
      <c r="B38" s="470">
        <f t="shared" si="1"/>
        <v>1970</v>
      </c>
      <c r="C38" s="533">
        <v>0</v>
      </c>
      <c r="D38" s="534">
        <v>4.550507646114392E-2</v>
      </c>
      <c r="E38" s="535">
        <v>0</v>
      </c>
      <c r="F38" s="535">
        <v>3.5985623684214964E-2</v>
      </c>
      <c r="G38" s="535">
        <v>2.968813953947735E-2</v>
      </c>
      <c r="H38" s="535">
        <v>4.5191248347618796E-3</v>
      </c>
      <c r="I38" s="536">
        <v>0</v>
      </c>
      <c r="J38" s="537">
        <v>0</v>
      </c>
      <c r="K38" s="538">
        <v>0</v>
      </c>
      <c r="L38" s="535">
        <v>0</v>
      </c>
      <c r="M38" s="536">
        <v>0</v>
      </c>
      <c r="N38" s="471">
        <v>0.11569796451959813</v>
      </c>
      <c r="O38" s="473">
        <f t="shared" si="0"/>
        <v>1.0461386133146457</v>
      </c>
    </row>
    <row r="39" spans="2:15">
      <c r="B39" s="470">
        <f t="shared" si="1"/>
        <v>1971</v>
      </c>
      <c r="C39" s="533">
        <v>0</v>
      </c>
      <c r="D39" s="534">
        <v>4.6935106767553754E-2</v>
      </c>
      <c r="E39" s="535">
        <v>0</v>
      </c>
      <c r="F39" s="535">
        <v>3.7116498225375855E-2</v>
      </c>
      <c r="G39" s="535">
        <v>3.0621111035935074E-2</v>
      </c>
      <c r="H39" s="535">
        <v>4.661141637605338E-3</v>
      </c>
      <c r="I39" s="536">
        <v>0</v>
      </c>
      <c r="J39" s="537">
        <v>0</v>
      </c>
      <c r="K39" s="538">
        <v>0</v>
      </c>
      <c r="L39" s="535">
        <v>0</v>
      </c>
      <c r="M39" s="536">
        <v>0</v>
      </c>
      <c r="N39" s="471">
        <v>0.11933385766647001</v>
      </c>
      <c r="O39" s="473">
        <f t="shared" si="0"/>
        <v>1.1654724709811157</v>
      </c>
    </row>
    <row r="40" spans="2:15">
      <c r="B40" s="470">
        <f t="shared" si="1"/>
        <v>1972</v>
      </c>
      <c r="C40" s="533">
        <v>0</v>
      </c>
      <c r="D40" s="534">
        <v>4.8408478943621637E-2</v>
      </c>
      <c r="E40" s="535">
        <v>0</v>
      </c>
      <c r="F40" s="535">
        <v>3.8281647716335271E-2</v>
      </c>
      <c r="G40" s="535">
        <v>3.1582359365976601E-2</v>
      </c>
      <c r="H40" s="535">
        <v>4.807462736470011E-3</v>
      </c>
      <c r="I40" s="536">
        <v>0</v>
      </c>
      <c r="J40" s="537">
        <v>0</v>
      </c>
      <c r="K40" s="538">
        <v>0</v>
      </c>
      <c r="L40" s="535">
        <v>0</v>
      </c>
      <c r="M40" s="536">
        <v>0</v>
      </c>
      <c r="N40" s="471">
        <v>0.12307994876240351</v>
      </c>
      <c r="O40" s="473">
        <f t="shared" si="0"/>
        <v>1.2885524197435192</v>
      </c>
    </row>
    <row r="41" spans="2:15">
      <c r="B41" s="470">
        <f t="shared" si="1"/>
        <v>1973</v>
      </c>
      <c r="C41" s="533">
        <v>0</v>
      </c>
      <c r="D41" s="534">
        <v>4.9926473547493376E-2</v>
      </c>
      <c r="E41" s="535">
        <v>0</v>
      </c>
      <c r="F41" s="535">
        <v>3.9482084828362587E-2</v>
      </c>
      <c r="G41" s="535">
        <v>3.2572719983399133E-2</v>
      </c>
      <c r="H41" s="535">
        <v>4.9582153040269288E-3</v>
      </c>
      <c r="I41" s="536">
        <v>0</v>
      </c>
      <c r="J41" s="537">
        <v>0</v>
      </c>
      <c r="K41" s="538">
        <v>0</v>
      </c>
      <c r="L41" s="535">
        <v>0</v>
      </c>
      <c r="M41" s="536">
        <v>0</v>
      </c>
      <c r="N41" s="471">
        <v>0.12693949366328203</v>
      </c>
      <c r="O41" s="473">
        <f t="shared" si="0"/>
        <v>1.4154919134068011</v>
      </c>
    </row>
    <row r="42" spans="2:15">
      <c r="B42" s="470">
        <f t="shared" si="1"/>
        <v>1974</v>
      </c>
      <c r="C42" s="533">
        <v>0</v>
      </c>
      <c r="D42" s="534">
        <v>5.1490408262729472E-2</v>
      </c>
      <c r="E42" s="535">
        <v>0</v>
      </c>
      <c r="F42" s="535">
        <v>4.0718851591675723E-2</v>
      </c>
      <c r="G42" s="535">
        <v>3.3593052563132476E-2</v>
      </c>
      <c r="H42" s="535">
        <v>5.1135301998848585E-3</v>
      </c>
      <c r="I42" s="536">
        <v>0</v>
      </c>
      <c r="J42" s="537">
        <v>0</v>
      </c>
      <c r="K42" s="538">
        <v>0</v>
      </c>
      <c r="L42" s="535">
        <v>0</v>
      </c>
      <c r="M42" s="536">
        <v>0</v>
      </c>
      <c r="N42" s="471">
        <v>0.13091584261742253</v>
      </c>
      <c r="O42" s="473">
        <f t="shared" si="0"/>
        <v>1.5464077560242238</v>
      </c>
    </row>
    <row r="43" spans="2:15">
      <c r="B43" s="470">
        <f t="shared" si="1"/>
        <v>1975</v>
      </c>
      <c r="C43" s="533">
        <v>0</v>
      </c>
      <c r="D43" s="534">
        <v>5.3101638959018371E-2</v>
      </c>
      <c r="E43" s="535">
        <v>0</v>
      </c>
      <c r="F43" s="535">
        <v>4.1993020234258209E-2</v>
      </c>
      <c r="G43" s="535">
        <v>3.4644241693263023E-2</v>
      </c>
      <c r="H43" s="535">
        <v>5.2735420759300999E-3</v>
      </c>
      <c r="I43" s="536">
        <v>0</v>
      </c>
      <c r="J43" s="537">
        <v>0</v>
      </c>
      <c r="K43" s="538">
        <v>0</v>
      </c>
      <c r="L43" s="535">
        <v>0</v>
      </c>
      <c r="M43" s="536">
        <v>0</v>
      </c>
      <c r="N43" s="471">
        <v>0.1350124429624697</v>
      </c>
      <c r="O43" s="473">
        <f t="shared" si="0"/>
        <v>1.6814201989866935</v>
      </c>
    </row>
    <row r="44" spans="2:15">
      <c r="B44" s="470">
        <f t="shared" si="1"/>
        <v>1976</v>
      </c>
      <c r="C44" s="533">
        <v>0</v>
      </c>
      <c r="D44" s="534">
        <v>5.4761560782845171E-2</v>
      </c>
      <c r="E44" s="535">
        <v>0</v>
      </c>
      <c r="F44" s="535">
        <v>4.3305694044364927E-2</v>
      </c>
      <c r="G44" s="535">
        <v>3.5727197586601055E-2</v>
      </c>
      <c r="H44" s="535">
        <v>5.4383894846411762E-3</v>
      </c>
      <c r="I44" s="536">
        <v>0</v>
      </c>
      <c r="J44" s="537">
        <v>0</v>
      </c>
      <c r="K44" s="538">
        <v>0</v>
      </c>
      <c r="L44" s="535">
        <v>0</v>
      </c>
      <c r="M44" s="536">
        <v>0</v>
      </c>
      <c r="N44" s="471">
        <v>0.13923284189845234</v>
      </c>
      <c r="O44" s="473">
        <f t="shared" si="0"/>
        <v>1.8206530408851458</v>
      </c>
    </row>
    <row r="45" spans="2:15">
      <c r="B45" s="470">
        <f t="shared" si="1"/>
        <v>1977</v>
      </c>
      <c r="C45" s="533">
        <v>0</v>
      </c>
      <c r="D45" s="534">
        <v>5.6471609278954019E-2</v>
      </c>
      <c r="E45" s="535">
        <v>0</v>
      </c>
      <c r="F45" s="535">
        <v>4.4658008257379735E-2</v>
      </c>
      <c r="G45" s="535">
        <v>3.684285681233828E-2</v>
      </c>
      <c r="H45" s="535">
        <v>5.6082149904616409E-3</v>
      </c>
      <c r="I45" s="536">
        <v>0</v>
      </c>
      <c r="J45" s="537">
        <v>0</v>
      </c>
      <c r="K45" s="538">
        <v>0</v>
      </c>
      <c r="L45" s="535">
        <v>0</v>
      </c>
      <c r="M45" s="536">
        <v>0</v>
      </c>
      <c r="N45" s="471">
        <v>0.14358068933913368</v>
      </c>
      <c r="O45" s="473">
        <f t="shared" si="0"/>
        <v>1.9642337302242794</v>
      </c>
    </row>
    <row r="46" spans="2:15">
      <c r="B46" s="470">
        <f t="shared" si="1"/>
        <v>1978</v>
      </c>
      <c r="C46" s="533">
        <v>0</v>
      </c>
      <c r="D46" s="534">
        <v>5.8233261543465371E-2</v>
      </c>
      <c r="E46" s="535">
        <v>0</v>
      </c>
      <c r="F46" s="535">
        <v>4.605113096770596E-2</v>
      </c>
      <c r="G46" s="535">
        <v>3.7992183048357414E-2</v>
      </c>
      <c r="H46" s="535">
        <v>5.7831652843165614E-3</v>
      </c>
      <c r="I46" s="536">
        <v>0</v>
      </c>
      <c r="J46" s="537">
        <v>0</v>
      </c>
      <c r="K46" s="538">
        <v>0</v>
      </c>
      <c r="L46" s="535">
        <v>0</v>
      </c>
      <c r="M46" s="536">
        <v>0</v>
      </c>
      <c r="N46" s="471">
        <v>0.14805974084384529</v>
      </c>
      <c r="O46" s="473">
        <f t="shared" si="0"/>
        <v>2.1122934710681247</v>
      </c>
    </row>
    <row r="47" spans="2:15">
      <c r="B47" s="470">
        <f t="shared" si="1"/>
        <v>1979</v>
      </c>
      <c r="C47" s="533">
        <v>0</v>
      </c>
      <c r="D47" s="534">
        <v>6.004803740953317E-2</v>
      </c>
      <c r="E47" s="535">
        <v>0</v>
      </c>
      <c r="F47" s="535">
        <v>4.7486264066389464E-2</v>
      </c>
      <c r="G47" s="535">
        <v>3.9176167854771307E-2</v>
      </c>
      <c r="H47" s="535">
        <v>5.9633913013605365E-3</v>
      </c>
      <c r="I47" s="536">
        <v>0</v>
      </c>
      <c r="J47" s="537">
        <v>0</v>
      </c>
      <c r="K47" s="538">
        <v>0</v>
      </c>
      <c r="L47" s="535">
        <v>0</v>
      </c>
      <c r="M47" s="536">
        <v>0</v>
      </c>
      <c r="N47" s="471">
        <v>0.15267386063205446</v>
      </c>
      <c r="O47" s="473">
        <f t="shared" si="0"/>
        <v>2.2649673317001793</v>
      </c>
    </row>
    <row r="48" spans="2:15">
      <c r="B48" s="470">
        <f t="shared" si="1"/>
        <v>1980</v>
      </c>
      <c r="C48" s="533">
        <v>0</v>
      </c>
      <c r="D48" s="534">
        <v>6.1958676122437509E-2</v>
      </c>
      <c r="E48" s="535">
        <v>0</v>
      </c>
      <c r="F48" s="535">
        <v>4.89972059451E-2</v>
      </c>
      <c r="G48" s="535">
        <v>4.0422694904707505E-2</v>
      </c>
      <c r="H48" s="535">
        <v>6.1531374907800012E-3</v>
      </c>
      <c r="I48" s="536">
        <v>0</v>
      </c>
      <c r="J48" s="537">
        <v>0</v>
      </c>
      <c r="K48" s="538">
        <v>0</v>
      </c>
      <c r="L48" s="535">
        <v>0</v>
      </c>
      <c r="M48" s="536">
        <v>0</v>
      </c>
      <c r="N48" s="471">
        <v>0.15753171446302502</v>
      </c>
      <c r="O48" s="473">
        <f t="shared" si="0"/>
        <v>2.4224990461632041</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2.4224990461632041</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2.4224990461632041</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2.4224990461632041</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2.4224990461632041</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2.4224990461632041</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2.4224990461632041</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2.4224990461632041</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2.4224990461632041</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2.4224990461632041</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2.4224990461632041</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2.4224990461632041</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2.4224990461632041</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2.4224990461632041</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2.4224990461632041</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2.4224990461632041</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2.4224990461632041</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2.4224990461632041</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2.4224990461632041</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2.4224990461632041</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2.4224990461632041</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2.4224990461632041</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2.4224990461632041</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2.4224990461632041</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2.4224990461632041</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2.4224990461632041</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2.4224990461632041</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2.4224990461632041</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2.4224990461632041</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2.4224990461632041</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2.4224990461632041</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2.4224990461632041</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2.4224990461632041</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2.4224990461632041</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2.4224990461632041</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2.4224990461632041</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2.4224990461632041</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2.4224990461632041</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2.4224990461632041</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2.4224990461632041</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2.4224990461632041</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2.4224990461632041</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2.4224990461632041</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2.4224990461632041</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2.4224990461632041</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2.4224990461632041</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2.4224990461632041</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2.4224990461632041</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2.4224990461632041</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2.4224990461632041</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2.4224990461632041</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75" t="s">
        <v>52</v>
      </c>
      <c r="C2" s="875"/>
      <c r="D2" s="875"/>
      <c r="E2" s="875"/>
      <c r="F2" s="875"/>
      <c r="G2" s="875"/>
      <c r="H2" s="875"/>
    </row>
    <row r="3" spans="1:35" ht="13.5" thickBot="1">
      <c r="B3" s="875"/>
      <c r="C3" s="875"/>
      <c r="D3" s="875"/>
      <c r="E3" s="875"/>
      <c r="F3" s="875"/>
      <c r="G3" s="875"/>
      <c r="H3" s="875"/>
    </row>
    <row r="4" spans="1:35" ht="13.5" thickBot="1">
      <c r="P4" s="858" t="s">
        <v>242</v>
      </c>
      <c r="Q4" s="859"/>
      <c r="R4" s="860" t="s">
        <v>243</v>
      </c>
      <c r="S4" s="86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77" t="s">
        <v>47</v>
      </c>
      <c r="E5" s="878"/>
      <c r="F5" s="878"/>
      <c r="G5" s="867"/>
      <c r="H5" s="878" t="s">
        <v>57</v>
      </c>
      <c r="I5" s="878"/>
      <c r="J5" s="878"/>
      <c r="K5" s="867"/>
      <c r="L5" s="135"/>
      <c r="M5" s="135"/>
      <c r="N5" s="135"/>
      <c r="O5" s="163"/>
      <c r="P5" s="207" t="s">
        <v>116</v>
      </c>
      <c r="Q5" s="208" t="s">
        <v>113</v>
      </c>
      <c r="R5" s="207" t="s">
        <v>116</v>
      </c>
      <c r="S5" s="208" t="s">
        <v>113</v>
      </c>
      <c r="V5" s="305" t="s">
        <v>118</v>
      </c>
      <c r="W5" s="306">
        <v>3</v>
      </c>
      <c r="AF5" s="879" t="s">
        <v>126</v>
      </c>
      <c r="AG5" s="879" t="s">
        <v>129</v>
      </c>
      <c r="AH5" s="879" t="s">
        <v>154</v>
      </c>
      <c r="AI5"/>
    </row>
    <row r="6" spans="1:35" ht="13.5" thickBot="1">
      <c r="B6" s="166"/>
      <c r="C6" s="152"/>
      <c r="D6" s="876" t="s">
        <v>45</v>
      </c>
      <c r="E6" s="876"/>
      <c r="F6" s="876" t="s">
        <v>46</v>
      </c>
      <c r="G6" s="876"/>
      <c r="H6" s="876" t="s">
        <v>45</v>
      </c>
      <c r="I6" s="876"/>
      <c r="J6" s="876" t="s">
        <v>99</v>
      </c>
      <c r="K6" s="876"/>
      <c r="L6" s="135"/>
      <c r="M6" s="135"/>
      <c r="N6" s="135"/>
      <c r="O6" s="203" t="s">
        <v>6</v>
      </c>
      <c r="P6" s="162">
        <v>0.38</v>
      </c>
      <c r="Q6" s="164" t="s">
        <v>234</v>
      </c>
      <c r="R6" s="162">
        <v>0.15</v>
      </c>
      <c r="S6" s="164" t="s">
        <v>244</v>
      </c>
      <c r="W6" s="884" t="s">
        <v>125</v>
      </c>
      <c r="X6" s="886"/>
      <c r="Y6" s="886"/>
      <c r="Z6" s="886"/>
      <c r="AA6" s="886"/>
      <c r="AB6" s="886"/>
      <c r="AC6" s="886"/>
      <c r="AD6" s="886"/>
      <c r="AE6" s="886"/>
      <c r="AF6" s="880"/>
      <c r="AG6" s="880"/>
      <c r="AH6" s="880"/>
      <c r="AI6"/>
    </row>
    <row r="7" spans="1:35" ht="26.25" thickBot="1">
      <c r="B7" s="884" t="s">
        <v>133</v>
      </c>
      <c r="C7" s="885"/>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81"/>
      <c r="AG7" s="881"/>
      <c r="AH7" s="881"/>
      <c r="AI7"/>
    </row>
    <row r="8" spans="1:35" ht="25.5" customHeight="1">
      <c r="B8" s="882"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83"/>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2" t="s">
        <v>264</v>
      </c>
      <c r="P13" s="873"/>
      <c r="Q13" s="873"/>
      <c r="R13" s="873"/>
      <c r="S13" s="874"/>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4" t="s">
        <v>70</v>
      </c>
      <c r="C26" s="864"/>
      <c r="D26" s="864"/>
      <c r="E26" s="864"/>
      <c r="F26" s="864"/>
      <c r="G26" s="864"/>
      <c r="H26" s="86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65"/>
      <c r="C27" s="865"/>
      <c r="D27" s="865"/>
      <c r="E27" s="865"/>
      <c r="F27" s="865"/>
      <c r="G27" s="865"/>
      <c r="H27" s="865"/>
      <c r="O27" s="84"/>
      <c r="P27" s="402"/>
      <c r="Q27" s="84"/>
      <c r="R27" s="84"/>
      <c r="S27" s="84"/>
      <c r="U27" s="171"/>
      <c r="V27" s="173"/>
    </row>
    <row r="28" spans="1:35">
      <c r="B28" s="865"/>
      <c r="C28" s="865"/>
      <c r="D28" s="865"/>
      <c r="E28" s="865"/>
      <c r="F28" s="865"/>
      <c r="G28" s="865"/>
      <c r="H28" s="865"/>
      <c r="O28" s="84"/>
      <c r="P28" s="402"/>
      <c r="Q28" s="84"/>
      <c r="R28" s="84"/>
      <c r="S28" s="84"/>
      <c r="V28" s="173"/>
    </row>
    <row r="29" spans="1:35">
      <c r="B29" s="865"/>
      <c r="C29" s="865"/>
      <c r="D29" s="865"/>
      <c r="E29" s="865"/>
      <c r="F29" s="865"/>
      <c r="G29" s="865"/>
      <c r="H29" s="86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65"/>
      <c r="C30" s="865"/>
      <c r="D30" s="865"/>
      <c r="E30" s="865"/>
      <c r="F30" s="865"/>
      <c r="G30" s="865"/>
      <c r="H30" s="86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66" t="s">
        <v>75</v>
      </c>
      <c r="D38" s="867"/>
      <c r="O38" s="394"/>
      <c r="P38" s="395"/>
      <c r="Q38" s="396"/>
      <c r="R38" s="84"/>
    </row>
    <row r="39" spans="2:18">
      <c r="B39" s="142">
        <v>35</v>
      </c>
      <c r="C39" s="870">
        <f>LN(2)/B39</f>
        <v>1.980420515885558E-2</v>
      </c>
      <c r="D39" s="871"/>
    </row>
    <row r="40" spans="2:18" ht="27">
      <c r="B40" s="364" t="s">
        <v>76</v>
      </c>
      <c r="C40" s="868" t="s">
        <v>77</v>
      </c>
      <c r="D40" s="869"/>
    </row>
    <row r="41" spans="2:18" ht="13.5" thickBot="1">
      <c r="B41" s="143">
        <v>0.05</v>
      </c>
      <c r="C41" s="862">
        <f>LN(2)/B41</f>
        <v>13.862943611198904</v>
      </c>
      <c r="D41" s="86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68">
        <f>Amnt_Deposited!C14</f>
        <v>0</v>
      </c>
      <c r="D19" s="416">
        <f>Dry_Matter_Content!C6</f>
        <v>0.59</v>
      </c>
      <c r="E19" s="283">
        <f>MCF!R18</f>
        <v>1</v>
      </c>
      <c r="F19" s="130">
        <f>C19*D19*$K$6*DOCF*E19</f>
        <v>0</v>
      </c>
      <c r="G19" s="65">
        <f t="shared" ref="G19:G50" si="0">F19*$K$12</f>
        <v>0</v>
      </c>
      <c r="H19" s="65">
        <f>F19*(1-$K$12)</f>
        <v>0</v>
      </c>
      <c r="I19" s="65">
        <f t="shared" ref="I19:I50" si="1">G19+I18*$K$10</f>
        <v>0</v>
      </c>
      <c r="J19" s="65">
        <f t="shared" ref="J19:J50" si="2">I18*(1-$K$10)+H19</f>
        <v>0</v>
      </c>
      <c r="K19" s="66">
        <f>J19*CH4_fraction*conv</f>
        <v>0</v>
      </c>
      <c r="O19" s="95">
        <f>Amnt_Deposited!B14</f>
        <v>2000</v>
      </c>
      <c r="P19" s="98">
        <f>Amnt_Deposited!C14</f>
        <v>0</v>
      </c>
      <c r="Q19" s="283">
        <f>MCF!R18</f>
        <v>1</v>
      </c>
      <c r="R19" s="130">
        <f t="shared" ref="R19:R50" si="3">P19*$W$6*DOCF*Q19</f>
        <v>0</v>
      </c>
      <c r="S19" s="65">
        <f>R19*$W$12</f>
        <v>0</v>
      </c>
      <c r="T19" s="65">
        <f>R19*(1-$W$12)</f>
        <v>0</v>
      </c>
      <c r="U19" s="65">
        <f>S19+U18*$W$10</f>
        <v>0</v>
      </c>
      <c r="V19" s="65">
        <f>U18*(1-$W$10)+T19</f>
        <v>0</v>
      </c>
      <c r="W19" s="66">
        <f>V19*CH4_fraction*conv</f>
        <v>0</v>
      </c>
    </row>
    <row r="20" spans="2:23">
      <c r="B20" s="96">
        <f>Amnt_Deposited!B15</f>
        <v>2001</v>
      </c>
      <c r="C20" s="769">
        <f>Amnt_Deposited!C15</f>
        <v>0</v>
      </c>
      <c r="D20" s="418">
        <f>Dry_Matter_Content!C7</f>
        <v>0.59</v>
      </c>
      <c r="E20" s="284">
        <f>MCF!R19</f>
        <v>1</v>
      </c>
      <c r="F20" s="67">
        <f t="shared" ref="F20:F50" si="4">C20*D20*$K$6*DOCF*E20</f>
        <v>0</v>
      </c>
      <c r="G20" s="67">
        <f t="shared" si="0"/>
        <v>0</v>
      </c>
      <c r="H20" s="67">
        <f t="shared" ref="H20:H50" si="5">F20*(1-$K$12)</f>
        <v>0</v>
      </c>
      <c r="I20" s="67">
        <f t="shared" si="1"/>
        <v>0</v>
      </c>
      <c r="J20" s="67">
        <f t="shared" si="2"/>
        <v>0</v>
      </c>
      <c r="K20" s="100">
        <f>J20*CH4_fraction*conv</f>
        <v>0</v>
      </c>
      <c r="M20" s="393"/>
      <c r="O20" s="96">
        <f>Amnt_Deposited!B15</f>
        <v>2001</v>
      </c>
      <c r="P20" s="99">
        <f>Amnt_Deposited!C15</f>
        <v>0</v>
      </c>
      <c r="Q20" s="284">
        <f>MCF!R19</f>
        <v>1</v>
      </c>
      <c r="R20" s="67">
        <f t="shared" si="3"/>
        <v>0</v>
      </c>
      <c r="S20" s="67">
        <f>R20*$W$12</f>
        <v>0</v>
      </c>
      <c r="T20" s="67">
        <f>R20*(1-$W$12)</f>
        <v>0</v>
      </c>
      <c r="U20" s="67">
        <f>S20+U19*$W$10</f>
        <v>0</v>
      </c>
      <c r="V20" s="67">
        <f>U19*(1-$W$10)+T20</f>
        <v>0</v>
      </c>
      <c r="W20" s="100">
        <f>V20*CH4_fraction*conv</f>
        <v>0</v>
      </c>
    </row>
    <row r="21" spans="2:23">
      <c r="B21" s="96">
        <f>Amnt_Deposited!B16</f>
        <v>2002</v>
      </c>
      <c r="C21" s="769">
        <f>Amnt_Deposited!C16</f>
        <v>0</v>
      </c>
      <c r="D21" s="418">
        <f>Dry_Matter_Content!C8</f>
        <v>0.59</v>
      </c>
      <c r="E21" s="284">
        <f>MCF!R20</f>
        <v>1</v>
      </c>
      <c r="F21" s="67">
        <f t="shared" si="4"/>
        <v>0</v>
      </c>
      <c r="G21" s="67">
        <f t="shared" si="0"/>
        <v>0</v>
      </c>
      <c r="H21" s="67">
        <f t="shared" si="5"/>
        <v>0</v>
      </c>
      <c r="I21" s="67">
        <f t="shared" si="1"/>
        <v>0</v>
      </c>
      <c r="J21" s="67">
        <f t="shared" si="2"/>
        <v>0</v>
      </c>
      <c r="K21" s="100">
        <f t="shared" ref="K21:K84" si="6">J21*CH4_fraction*conv</f>
        <v>0</v>
      </c>
      <c r="O21" s="96">
        <f>Amnt_Deposited!B16</f>
        <v>2002</v>
      </c>
      <c r="P21" s="99">
        <f>Amnt_Deposited!C16</f>
        <v>0</v>
      </c>
      <c r="Q21" s="284">
        <f>MCF!R20</f>
        <v>1</v>
      </c>
      <c r="R21" s="67">
        <f t="shared" si="3"/>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769">
        <f>Amnt_Deposited!C17</f>
        <v>0</v>
      </c>
      <c r="D22" s="418">
        <f>Dry_Matter_Content!C9</f>
        <v>0.59</v>
      </c>
      <c r="E22" s="284">
        <f>MCF!R21</f>
        <v>1</v>
      </c>
      <c r="F22" s="67">
        <f t="shared" si="4"/>
        <v>0</v>
      </c>
      <c r="G22" s="67">
        <f t="shared" si="0"/>
        <v>0</v>
      </c>
      <c r="H22" s="67">
        <f t="shared" si="5"/>
        <v>0</v>
      </c>
      <c r="I22" s="67">
        <f t="shared" si="1"/>
        <v>0</v>
      </c>
      <c r="J22" s="67">
        <f t="shared" si="2"/>
        <v>0</v>
      </c>
      <c r="K22" s="100">
        <f t="shared" si="6"/>
        <v>0</v>
      </c>
      <c r="N22" s="258"/>
      <c r="O22" s="96">
        <f>Amnt_Deposited!B17</f>
        <v>2003</v>
      </c>
      <c r="P22" s="99">
        <f>Amnt_Deposited!C17</f>
        <v>0</v>
      </c>
      <c r="Q22" s="284">
        <f>MCF!R21</f>
        <v>1</v>
      </c>
      <c r="R22" s="67">
        <f t="shared" si="3"/>
        <v>0</v>
      </c>
      <c r="S22" s="67">
        <f t="shared" si="7"/>
        <v>0</v>
      </c>
      <c r="T22" s="67">
        <f t="shared" si="8"/>
        <v>0</v>
      </c>
      <c r="U22" s="67">
        <f t="shared" si="9"/>
        <v>0</v>
      </c>
      <c r="V22" s="67">
        <f t="shared" si="10"/>
        <v>0</v>
      </c>
      <c r="W22" s="100">
        <f t="shared" si="11"/>
        <v>0</v>
      </c>
    </row>
    <row r="23" spans="2:23">
      <c r="B23" s="96">
        <f>Amnt_Deposited!B18</f>
        <v>2004</v>
      </c>
      <c r="C23" s="769">
        <f>Amnt_Deposited!C18</f>
        <v>0</v>
      </c>
      <c r="D23" s="418">
        <f>Dry_Matter_Content!C10</f>
        <v>0.59</v>
      </c>
      <c r="E23" s="284">
        <f>MCF!R22</f>
        <v>1</v>
      </c>
      <c r="F23" s="67">
        <f t="shared" si="4"/>
        <v>0</v>
      </c>
      <c r="G23" s="67">
        <f t="shared" si="0"/>
        <v>0</v>
      </c>
      <c r="H23" s="67">
        <f t="shared" si="5"/>
        <v>0</v>
      </c>
      <c r="I23" s="67">
        <f t="shared" si="1"/>
        <v>0</v>
      </c>
      <c r="J23" s="67">
        <f t="shared" si="2"/>
        <v>0</v>
      </c>
      <c r="K23" s="100">
        <f t="shared" si="6"/>
        <v>0</v>
      </c>
      <c r="N23" s="258"/>
      <c r="O23" s="96">
        <f>Amnt_Deposited!B18</f>
        <v>2004</v>
      </c>
      <c r="P23" s="99">
        <f>Amnt_Deposited!C18</f>
        <v>0</v>
      </c>
      <c r="Q23" s="284">
        <f>MCF!R22</f>
        <v>1</v>
      </c>
      <c r="R23" s="67">
        <f t="shared" si="3"/>
        <v>0</v>
      </c>
      <c r="S23" s="67">
        <f t="shared" si="7"/>
        <v>0</v>
      </c>
      <c r="T23" s="67">
        <f t="shared" si="8"/>
        <v>0</v>
      </c>
      <c r="U23" s="67">
        <f t="shared" si="9"/>
        <v>0</v>
      </c>
      <c r="V23" s="67">
        <f t="shared" si="10"/>
        <v>0</v>
      </c>
      <c r="W23" s="100">
        <f t="shared" si="11"/>
        <v>0</v>
      </c>
    </row>
    <row r="24" spans="2:23">
      <c r="B24" s="96">
        <f>Amnt_Deposited!B19</f>
        <v>2005</v>
      </c>
      <c r="C24" s="769">
        <f>Amnt_Deposited!C19</f>
        <v>0</v>
      </c>
      <c r="D24" s="418">
        <f>Dry_Matter_Content!C11</f>
        <v>0.59</v>
      </c>
      <c r="E24" s="284">
        <f>MCF!R23</f>
        <v>1</v>
      </c>
      <c r="F24" s="67">
        <f t="shared" si="4"/>
        <v>0</v>
      </c>
      <c r="G24" s="67">
        <f t="shared" si="0"/>
        <v>0</v>
      </c>
      <c r="H24" s="67">
        <f t="shared" si="5"/>
        <v>0</v>
      </c>
      <c r="I24" s="67">
        <f t="shared" si="1"/>
        <v>0</v>
      </c>
      <c r="J24" s="67">
        <f t="shared" si="2"/>
        <v>0</v>
      </c>
      <c r="K24" s="100">
        <f t="shared" si="6"/>
        <v>0</v>
      </c>
      <c r="N24" s="258"/>
      <c r="O24" s="96">
        <f>Amnt_Deposited!B19</f>
        <v>2005</v>
      </c>
      <c r="P24" s="99">
        <f>Amnt_Deposited!C19</f>
        <v>0</v>
      </c>
      <c r="Q24" s="284">
        <f>MCF!R23</f>
        <v>1</v>
      </c>
      <c r="R24" s="67">
        <f t="shared" si="3"/>
        <v>0</v>
      </c>
      <c r="S24" s="67">
        <f t="shared" si="7"/>
        <v>0</v>
      </c>
      <c r="T24" s="67">
        <f t="shared" si="8"/>
        <v>0</v>
      </c>
      <c r="U24" s="67">
        <f t="shared" si="9"/>
        <v>0</v>
      </c>
      <c r="V24" s="67">
        <f t="shared" si="10"/>
        <v>0</v>
      </c>
      <c r="W24" s="100">
        <f t="shared" si="11"/>
        <v>0</v>
      </c>
    </row>
    <row r="25" spans="2:23">
      <c r="B25" s="96">
        <f>Amnt_Deposited!B20</f>
        <v>2006</v>
      </c>
      <c r="C25" s="769">
        <f>Amnt_Deposited!C20</f>
        <v>0</v>
      </c>
      <c r="D25" s="418">
        <f>Dry_Matter_Content!C12</f>
        <v>0.59</v>
      </c>
      <c r="E25" s="284">
        <f>MCF!R24</f>
        <v>1</v>
      </c>
      <c r="F25" s="67">
        <f t="shared" si="4"/>
        <v>0</v>
      </c>
      <c r="G25" s="67">
        <f t="shared" si="0"/>
        <v>0</v>
      </c>
      <c r="H25" s="67">
        <f t="shared" si="5"/>
        <v>0</v>
      </c>
      <c r="I25" s="67">
        <f t="shared" si="1"/>
        <v>0</v>
      </c>
      <c r="J25" s="67">
        <f t="shared" si="2"/>
        <v>0</v>
      </c>
      <c r="K25" s="100">
        <f t="shared" si="6"/>
        <v>0</v>
      </c>
      <c r="N25" s="258"/>
      <c r="O25" s="96">
        <f>Amnt_Deposited!B20</f>
        <v>2006</v>
      </c>
      <c r="P25" s="99">
        <f>Amnt_Deposited!C20</f>
        <v>0</v>
      </c>
      <c r="Q25" s="284">
        <f>MCF!R24</f>
        <v>1</v>
      </c>
      <c r="R25" s="67">
        <f t="shared" si="3"/>
        <v>0</v>
      </c>
      <c r="S25" s="67">
        <f t="shared" si="7"/>
        <v>0</v>
      </c>
      <c r="T25" s="67">
        <f t="shared" si="8"/>
        <v>0</v>
      </c>
      <c r="U25" s="67">
        <f t="shared" si="9"/>
        <v>0</v>
      </c>
      <c r="V25" s="67">
        <f t="shared" si="10"/>
        <v>0</v>
      </c>
      <c r="W25" s="100">
        <f t="shared" si="11"/>
        <v>0</v>
      </c>
    </row>
    <row r="26" spans="2:23">
      <c r="B26" s="96">
        <f>Amnt_Deposited!B21</f>
        <v>2007</v>
      </c>
      <c r="C26" s="769">
        <f>Amnt_Deposited!C21</f>
        <v>0</v>
      </c>
      <c r="D26" s="418">
        <f>Dry_Matter_Content!C13</f>
        <v>0.59</v>
      </c>
      <c r="E26" s="284">
        <f>MCF!R25</f>
        <v>1</v>
      </c>
      <c r="F26" s="67">
        <f t="shared" si="4"/>
        <v>0</v>
      </c>
      <c r="G26" s="67">
        <f t="shared" si="0"/>
        <v>0</v>
      </c>
      <c r="H26" s="67">
        <f t="shared" si="5"/>
        <v>0</v>
      </c>
      <c r="I26" s="67">
        <f t="shared" si="1"/>
        <v>0</v>
      </c>
      <c r="J26" s="67">
        <f t="shared" si="2"/>
        <v>0</v>
      </c>
      <c r="K26" s="100">
        <f t="shared" si="6"/>
        <v>0</v>
      </c>
      <c r="N26" s="258"/>
      <c r="O26" s="96">
        <f>Amnt_Deposited!B21</f>
        <v>2007</v>
      </c>
      <c r="P26" s="99">
        <f>Amnt_Deposited!C21</f>
        <v>0</v>
      </c>
      <c r="Q26" s="284">
        <f>MCF!R25</f>
        <v>1</v>
      </c>
      <c r="R26" s="67">
        <f t="shared" si="3"/>
        <v>0</v>
      </c>
      <c r="S26" s="67">
        <f t="shared" si="7"/>
        <v>0</v>
      </c>
      <c r="T26" s="67">
        <f t="shared" si="8"/>
        <v>0</v>
      </c>
      <c r="U26" s="67">
        <f t="shared" si="9"/>
        <v>0</v>
      </c>
      <c r="V26" s="67">
        <f t="shared" si="10"/>
        <v>0</v>
      </c>
      <c r="W26" s="100">
        <f t="shared" si="11"/>
        <v>0</v>
      </c>
    </row>
    <row r="27" spans="2:23">
      <c r="B27" s="96">
        <f>Amnt_Deposited!B22</f>
        <v>2008</v>
      </c>
      <c r="C27" s="769">
        <f>Amnt_Deposited!C22</f>
        <v>0</v>
      </c>
      <c r="D27" s="418">
        <f>Dry_Matter_Content!C14</f>
        <v>0.59</v>
      </c>
      <c r="E27" s="284">
        <f>MCF!R26</f>
        <v>1</v>
      </c>
      <c r="F27" s="67">
        <f t="shared" si="4"/>
        <v>0</v>
      </c>
      <c r="G27" s="67">
        <f t="shared" si="0"/>
        <v>0</v>
      </c>
      <c r="H27" s="67">
        <f t="shared" si="5"/>
        <v>0</v>
      </c>
      <c r="I27" s="67">
        <f t="shared" si="1"/>
        <v>0</v>
      </c>
      <c r="J27" s="67">
        <f t="shared" si="2"/>
        <v>0</v>
      </c>
      <c r="K27" s="100">
        <f t="shared" si="6"/>
        <v>0</v>
      </c>
      <c r="N27" s="258"/>
      <c r="O27" s="96">
        <f>Amnt_Deposited!B22</f>
        <v>2008</v>
      </c>
      <c r="P27" s="99">
        <f>Amnt_Deposited!C22</f>
        <v>0</v>
      </c>
      <c r="Q27" s="284">
        <f>MCF!R26</f>
        <v>1</v>
      </c>
      <c r="R27" s="67">
        <f t="shared" si="3"/>
        <v>0</v>
      </c>
      <c r="S27" s="67">
        <f t="shared" si="7"/>
        <v>0</v>
      </c>
      <c r="T27" s="67">
        <f t="shared" si="8"/>
        <v>0</v>
      </c>
      <c r="U27" s="67">
        <f t="shared" si="9"/>
        <v>0</v>
      </c>
      <c r="V27" s="67">
        <f t="shared" si="10"/>
        <v>0</v>
      </c>
      <c r="W27" s="100">
        <f t="shared" si="11"/>
        <v>0</v>
      </c>
    </row>
    <row r="28" spans="2:23">
      <c r="B28" s="96">
        <f>Amnt_Deposited!B23</f>
        <v>2009</v>
      </c>
      <c r="C28" s="769">
        <f>Amnt_Deposited!C23</f>
        <v>0</v>
      </c>
      <c r="D28" s="418">
        <f>Dry_Matter_Content!C15</f>
        <v>0.59</v>
      </c>
      <c r="E28" s="284">
        <f>MCF!R27</f>
        <v>1</v>
      </c>
      <c r="F28" s="67">
        <f t="shared" si="4"/>
        <v>0</v>
      </c>
      <c r="G28" s="67">
        <f t="shared" si="0"/>
        <v>0</v>
      </c>
      <c r="H28" s="67">
        <f t="shared" si="5"/>
        <v>0</v>
      </c>
      <c r="I28" s="67">
        <f t="shared" si="1"/>
        <v>0</v>
      </c>
      <c r="J28" s="67">
        <f t="shared" si="2"/>
        <v>0</v>
      </c>
      <c r="K28" s="100">
        <f t="shared" si="6"/>
        <v>0</v>
      </c>
      <c r="N28" s="258"/>
      <c r="O28" s="96">
        <f>Amnt_Deposited!B23</f>
        <v>2009</v>
      </c>
      <c r="P28" s="99">
        <f>Amnt_Deposited!C23</f>
        <v>0</v>
      </c>
      <c r="Q28" s="284">
        <f>MCF!R27</f>
        <v>1</v>
      </c>
      <c r="R28" s="67">
        <f t="shared" si="3"/>
        <v>0</v>
      </c>
      <c r="S28" s="67">
        <f t="shared" si="7"/>
        <v>0</v>
      </c>
      <c r="T28" s="67">
        <f t="shared" si="8"/>
        <v>0</v>
      </c>
      <c r="U28" s="67">
        <f t="shared" si="9"/>
        <v>0</v>
      </c>
      <c r="V28" s="67">
        <f t="shared" si="10"/>
        <v>0</v>
      </c>
      <c r="W28" s="100">
        <f t="shared" si="11"/>
        <v>0</v>
      </c>
    </row>
    <row r="29" spans="2:23">
      <c r="B29" s="96">
        <f>Amnt_Deposited!B24</f>
        <v>2010</v>
      </c>
      <c r="C29" s="769">
        <f>Amnt_Deposited!C24</f>
        <v>0</v>
      </c>
      <c r="D29" s="418">
        <f>Dry_Matter_Content!C16</f>
        <v>0.59</v>
      </c>
      <c r="E29" s="284">
        <f>MCF!R28</f>
        <v>1</v>
      </c>
      <c r="F29" s="67">
        <f t="shared" si="4"/>
        <v>0</v>
      </c>
      <c r="G29" s="67">
        <f t="shared" si="0"/>
        <v>0</v>
      </c>
      <c r="H29" s="67">
        <f t="shared" si="5"/>
        <v>0</v>
      </c>
      <c r="I29" s="67">
        <f t="shared" si="1"/>
        <v>0</v>
      </c>
      <c r="J29" s="67">
        <f t="shared" si="2"/>
        <v>0</v>
      </c>
      <c r="K29" s="100">
        <f t="shared" si="6"/>
        <v>0</v>
      </c>
      <c r="O29" s="96">
        <f>Amnt_Deposited!B24</f>
        <v>2010</v>
      </c>
      <c r="P29" s="99">
        <f>Amnt_Deposited!C24</f>
        <v>0</v>
      </c>
      <c r="Q29" s="284">
        <f>MCF!R28</f>
        <v>1</v>
      </c>
      <c r="R29" s="67">
        <f t="shared" si="3"/>
        <v>0</v>
      </c>
      <c r="S29" s="67">
        <f t="shared" si="7"/>
        <v>0</v>
      </c>
      <c r="T29" s="67">
        <f t="shared" si="8"/>
        <v>0</v>
      </c>
      <c r="U29" s="67">
        <f t="shared" si="9"/>
        <v>0</v>
      </c>
      <c r="V29" s="67">
        <f t="shared" si="10"/>
        <v>0</v>
      </c>
      <c r="W29" s="100">
        <f t="shared" si="11"/>
        <v>0</v>
      </c>
    </row>
    <row r="30" spans="2:23">
      <c r="B30" s="96">
        <f>Amnt_Deposited!B25</f>
        <v>2011</v>
      </c>
      <c r="C30" s="99">
        <f>Amnt_Deposited!C25</f>
        <v>0.66147571213499989</v>
      </c>
      <c r="D30" s="418">
        <f>Dry_Matter_Content!C17</f>
        <v>0.59</v>
      </c>
      <c r="E30" s="284">
        <f>MCF!R29</f>
        <v>1</v>
      </c>
      <c r="F30" s="67">
        <f t="shared" si="4"/>
        <v>7.4151427330333475E-2</v>
      </c>
      <c r="G30" s="67">
        <f t="shared" si="0"/>
        <v>7.4151427330333475E-2</v>
      </c>
      <c r="H30" s="67">
        <f t="shared" si="5"/>
        <v>0</v>
      </c>
      <c r="I30" s="67">
        <f t="shared" si="1"/>
        <v>7.4151427330333475E-2</v>
      </c>
      <c r="J30" s="67">
        <f t="shared" si="2"/>
        <v>0</v>
      </c>
      <c r="K30" s="100">
        <f t="shared" si="6"/>
        <v>0</v>
      </c>
      <c r="O30" s="96">
        <f>Amnt_Deposited!B25</f>
        <v>2011</v>
      </c>
      <c r="P30" s="99">
        <f>Amnt_Deposited!C25</f>
        <v>0.66147571213499989</v>
      </c>
      <c r="Q30" s="284">
        <f>MCF!R29</f>
        <v>1</v>
      </c>
      <c r="R30" s="67">
        <f t="shared" si="3"/>
        <v>4.9610678410124988E-2</v>
      </c>
      <c r="S30" s="67">
        <f t="shared" si="7"/>
        <v>4.9610678410124988E-2</v>
      </c>
      <c r="T30" s="67">
        <f t="shared" si="8"/>
        <v>0</v>
      </c>
      <c r="U30" s="67">
        <f t="shared" si="9"/>
        <v>4.9610678410124988E-2</v>
      </c>
      <c r="V30" s="67">
        <f t="shared" si="10"/>
        <v>0</v>
      </c>
      <c r="W30" s="100">
        <f t="shared" si="11"/>
        <v>0</v>
      </c>
    </row>
    <row r="31" spans="2:23">
      <c r="B31" s="96">
        <f>Amnt_Deposited!B26</f>
        <v>2012</v>
      </c>
      <c r="C31" s="99">
        <f>Amnt_Deposited!C26</f>
        <v>0.66677922213000007</v>
      </c>
      <c r="D31" s="418">
        <f>Dry_Matter_Content!C18</f>
        <v>0.59</v>
      </c>
      <c r="E31" s="284">
        <f>MCF!R30</f>
        <v>1</v>
      </c>
      <c r="F31" s="67">
        <f t="shared" si="4"/>
        <v>7.4745950800772995E-2</v>
      </c>
      <c r="G31" s="67">
        <f t="shared" si="0"/>
        <v>7.4745950800772995E-2</v>
      </c>
      <c r="H31" s="67">
        <f t="shared" si="5"/>
        <v>0</v>
      </c>
      <c r="I31" s="67">
        <f t="shared" si="1"/>
        <v>0.1244511389824505</v>
      </c>
      <c r="J31" s="67">
        <f t="shared" si="2"/>
        <v>2.4446239148655974E-2</v>
      </c>
      <c r="K31" s="100">
        <f t="shared" si="6"/>
        <v>1.6297492765770649E-2</v>
      </c>
      <c r="O31" s="96">
        <f>Amnt_Deposited!B26</f>
        <v>2012</v>
      </c>
      <c r="P31" s="99">
        <f>Amnt_Deposited!C26</f>
        <v>0.66677922213000007</v>
      </c>
      <c r="Q31" s="284">
        <f>MCF!R30</f>
        <v>1</v>
      </c>
      <c r="R31" s="67">
        <f t="shared" si="3"/>
        <v>5.0008441659750005E-2</v>
      </c>
      <c r="S31" s="67">
        <f t="shared" si="7"/>
        <v>5.0008441659750005E-2</v>
      </c>
      <c r="T31" s="67">
        <f t="shared" si="8"/>
        <v>0</v>
      </c>
      <c r="U31" s="67">
        <f t="shared" si="9"/>
        <v>8.3263473895484288E-2</v>
      </c>
      <c r="V31" s="67">
        <f t="shared" si="10"/>
        <v>1.6355646174390708E-2</v>
      </c>
      <c r="W31" s="100">
        <f t="shared" si="11"/>
        <v>1.0903764116260472E-2</v>
      </c>
    </row>
    <row r="32" spans="2:23">
      <c r="B32" s="96">
        <f>Amnt_Deposited!B27</f>
        <v>2013</v>
      </c>
      <c r="C32" s="99">
        <f>Amnt_Deposited!C27</f>
        <v>0.67085482586999989</v>
      </c>
      <c r="D32" s="418">
        <f>Dry_Matter_Content!C19</f>
        <v>0.59</v>
      </c>
      <c r="E32" s="284">
        <f>MCF!R31</f>
        <v>1</v>
      </c>
      <c r="F32" s="67">
        <f t="shared" si="4"/>
        <v>7.5202825980026991E-2</v>
      </c>
      <c r="G32" s="67">
        <f t="shared" si="0"/>
        <v>7.5202825980026991E-2</v>
      </c>
      <c r="H32" s="67">
        <f t="shared" si="5"/>
        <v>0</v>
      </c>
      <c r="I32" s="67">
        <f t="shared" si="1"/>
        <v>0.15862491919193095</v>
      </c>
      <c r="J32" s="67">
        <f t="shared" si="2"/>
        <v>4.1029045770546529E-2</v>
      </c>
      <c r="K32" s="100">
        <f t="shared" si="6"/>
        <v>2.7352697180364351E-2</v>
      </c>
      <c r="O32" s="96">
        <f>Amnt_Deposited!B27</f>
        <v>2013</v>
      </c>
      <c r="P32" s="99">
        <f>Amnt_Deposited!C27</f>
        <v>0.67085482586999989</v>
      </c>
      <c r="Q32" s="284">
        <f>MCF!R31</f>
        <v>1</v>
      </c>
      <c r="R32" s="67">
        <f t="shared" si="3"/>
        <v>5.0314111940249991E-2</v>
      </c>
      <c r="S32" s="67">
        <f t="shared" si="7"/>
        <v>5.0314111940249991E-2</v>
      </c>
      <c r="T32" s="67">
        <f t="shared" si="8"/>
        <v>0</v>
      </c>
      <c r="U32" s="67">
        <f t="shared" si="9"/>
        <v>0.10612728759495826</v>
      </c>
      <c r="V32" s="67">
        <f t="shared" si="10"/>
        <v>2.7450298240776008E-2</v>
      </c>
      <c r="W32" s="100">
        <f t="shared" si="11"/>
        <v>1.8300198827184005E-2</v>
      </c>
    </row>
    <row r="33" spans="2:23">
      <c r="B33" s="96">
        <f>Amnt_Deposited!B28</f>
        <v>2014</v>
      </c>
      <c r="C33" s="99">
        <f>Amnt_Deposited!C28</f>
        <v>0.67649796950999996</v>
      </c>
      <c r="D33" s="418">
        <f>Dry_Matter_Content!C20</f>
        <v>0.59</v>
      </c>
      <c r="E33" s="284">
        <f>MCF!R32</f>
        <v>1</v>
      </c>
      <c r="F33" s="67">
        <f t="shared" si="4"/>
        <v>7.5835422382070999E-2</v>
      </c>
      <c r="G33" s="67">
        <f t="shared" si="0"/>
        <v>7.5835422382070999E-2</v>
      </c>
      <c r="H33" s="67">
        <f t="shared" si="5"/>
        <v>0</v>
      </c>
      <c r="I33" s="67">
        <f t="shared" si="1"/>
        <v>0.18216488551720572</v>
      </c>
      <c r="J33" s="67">
        <f t="shared" si="2"/>
        <v>5.2295456056796225E-2</v>
      </c>
      <c r="K33" s="100">
        <f t="shared" si="6"/>
        <v>3.4863637371197478E-2</v>
      </c>
      <c r="O33" s="96">
        <f>Amnt_Deposited!B28</f>
        <v>2014</v>
      </c>
      <c r="P33" s="99">
        <f>Amnt_Deposited!C28</f>
        <v>0.67649796950999996</v>
      </c>
      <c r="Q33" s="284">
        <f>MCF!R32</f>
        <v>1</v>
      </c>
      <c r="R33" s="67">
        <f t="shared" si="3"/>
        <v>5.0737347713249996E-2</v>
      </c>
      <c r="S33" s="67">
        <f t="shared" si="7"/>
        <v>5.0737347713249996E-2</v>
      </c>
      <c r="T33" s="67">
        <f t="shared" si="8"/>
        <v>0</v>
      </c>
      <c r="U33" s="67">
        <f t="shared" si="9"/>
        <v>0.12187659601953996</v>
      </c>
      <c r="V33" s="67">
        <f t="shared" si="10"/>
        <v>3.4988039288668303E-2</v>
      </c>
      <c r="W33" s="100">
        <f t="shared" si="11"/>
        <v>2.3325359525778869E-2</v>
      </c>
    </row>
    <row r="34" spans="2:23">
      <c r="B34" s="96">
        <f>Amnt_Deposited!B29</f>
        <v>2015</v>
      </c>
      <c r="C34" s="99">
        <f>Amnt_Deposited!C29</f>
        <v>0.67848352005000001</v>
      </c>
      <c r="D34" s="418">
        <f>Dry_Matter_Content!C21</f>
        <v>0.59</v>
      </c>
      <c r="E34" s="284">
        <f>MCF!R33</f>
        <v>1</v>
      </c>
      <c r="F34" s="67">
        <f t="shared" si="4"/>
        <v>7.6058002597605007E-2</v>
      </c>
      <c r="G34" s="67">
        <f t="shared" si="0"/>
        <v>7.6058002597605007E-2</v>
      </c>
      <c r="H34" s="67">
        <f t="shared" si="5"/>
        <v>0</v>
      </c>
      <c r="I34" s="67">
        <f t="shared" si="1"/>
        <v>0.19816677704357533</v>
      </c>
      <c r="J34" s="67">
        <f t="shared" si="2"/>
        <v>6.0056111071235416E-2</v>
      </c>
      <c r="K34" s="100">
        <f t="shared" si="6"/>
        <v>4.0037407380823606E-2</v>
      </c>
      <c r="O34" s="96">
        <f>Amnt_Deposited!B29</f>
        <v>2015</v>
      </c>
      <c r="P34" s="99">
        <f>Amnt_Deposited!C29</f>
        <v>0.67848352005000001</v>
      </c>
      <c r="Q34" s="284">
        <f>MCF!R33</f>
        <v>1</v>
      </c>
      <c r="R34" s="67">
        <f t="shared" si="3"/>
        <v>5.0886264003750001E-2</v>
      </c>
      <c r="S34" s="67">
        <f t="shared" si="7"/>
        <v>5.0886264003750001E-2</v>
      </c>
      <c r="T34" s="67">
        <f t="shared" si="8"/>
        <v>0</v>
      </c>
      <c r="U34" s="67">
        <f t="shared" si="9"/>
        <v>0.13258258945823503</v>
      </c>
      <c r="V34" s="67">
        <f t="shared" si="10"/>
        <v>4.0180270565054917E-2</v>
      </c>
      <c r="W34" s="100">
        <f t="shared" si="11"/>
        <v>2.6786847043369942E-2</v>
      </c>
    </row>
    <row r="35" spans="2:23">
      <c r="B35" s="96">
        <f>Amnt_Deposited!B30</f>
        <v>2016</v>
      </c>
      <c r="C35" s="99">
        <f>Amnt_Deposited!C30</f>
        <v>0.68159247418499991</v>
      </c>
      <c r="D35" s="418">
        <f>Dry_Matter_Content!C22</f>
        <v>0.59</v>
      </c>
      <c r="E35" s="284">
        <f>MCF!R34</f>
        <v>1</v>
      </c>
      <c r="F35" s="67">
        <f t="shared" si="4"/>
        <v>7.6406516356138487E-2</v>
      </c>
      <c r="G35" s="67">
        <f t="shared" si="0"/>
        <v>7.6406516356138487E-2</v>
      </c>
      <c r="H35" s="67">
        <f t="shared" si="5"/>
        <v>0</v>
      </c>
      <c r="I35" s="67">
        <f t="shared" si="1"/>
        <v>0.20924167946672217</v>
      </c>
      <c r="J35" s="67">
        <f t="shared" si="2"/>
        <v>6.5331613932991639E-2</v>
      </c>
      <c r="K35" s="100">
        <f t="shared" si="6"/>
        <v>4.355440928866109E-2</v>
      </c>
      <c r="O35" s="96">
        <f>Amnt_Deposited!B30</f>
        <v>2016</v>
      </c>
      <c r="P35" s="99">
        <f>Amnt_Deposited!C30</f>
        <v>0.68159247418499991</v>
      </c>
      <c r="Q35" s="284">
        <f>MCF!R34</f>
        <v>1</v>
      </c>
      <c r="R35" s="67">
        <f t="shared" si="3"/>
        <v>5.1119435563874993E-2</v>
      </c>
      <c r="S35" s="67">
        <f t="shared" si="7"/>
        <v>5.1119435563874993E-2</v>
      </c>
      <c r="T35" s="67">
        <f t="shared" si="8"/>
        <v>0</v>
      </c>
      <c r="U35" s="67">
        <f t="shared" si="9"/>
        <v>0.13999220303304338</v>
      </c>
      <c r="V35" s="67">
        <f t="shared" si="10"/>
        <v>4.3709821989066658E-2</v>
      </c>
      <c r="W35" s="100">
        <f t="shared" si="11"/>
        <v>2.9139881326044437E-2</v>
      </c>
    </row>
    <row r="36" spans="2:23">
      <c r="B36" s="96">
        <f>Amnt_Deposited!B31</f>
        <v>2017</v>
      </c>
      <c r="C36" s="99">
        <f>Amnt_Deposited!C31</f>
        <v>0.66080007117115047</v>
      </c>
      <c r="D36" s="418">
        <f>Dry_Matter_Content!C23</f>
        <v>0.59</v>
      </c>
      <c r="E36" s="284">
        <f>MCF!R35</f>
        <v>1</v>
      </c>
      <c r="F36" s="67">
        <f t="shared" si="4"/>
        <v>7.4075687978285967E-2</v>
      </c>
      <c r="G36" s="67">
        <f t="shared" si="0"/>
        <v>7.4075687978285967E-2</v>
      </c>
      <c r="H36" s="67">
        <f t="shared" si="5"/>
        <v>0</v>
      </c>
      <c r="I36" s="67">
        <f t="shared" si="1"/>
        <v>0.21433458019099366</v>
      </c>
      <c r="J36" s="67">
        <f t="shared" si="2"/>
        <v>6.898278725401448E-2</v>
      </c>
      <c r="K36" s="100">
        <f t="shared" si="6"/>
        <v>4.5988524836009653E-2</v>
      </c>
      <c r="O36" s="96">
        <f>Amnt_Deposited!B31</f>
        <v>2017</v>
      </c>
      <c r="P36" s="99">
        <f>Amnt_Deposited!C31</f>
        <v>0.66080007117115047</v>
      </c>
      <c r="Q36" s="284">
        <f>MCF!R35</f>
        <v>1</v>
      </c>
      <c r="R36" s="67">
        <f t="shared" si="3"/>
        <v>4.9560005337836284E-2</v>
      </c>
      <c r="S36" s="67">
        <f t="shared" si="7"/>
        <v>4.9560005337836284E-2</v>
      </c>
      <c r="T36" s="67">
        <f t="shared" si="8"/>
        <v>0</v>
      </c>
      <c r="U36" s="67">
        <f t="shared" si="9"/>
        <v>0.1433995853195765</v>
      </c>
      <c r="V36" s="67">
        <f t="shared" si="10"/>
        <v>4.6152623051303174E-2</v>
      </c>
      <c r="W36" s="100">
        <f t="shared" si="11"/>
        <v>3.0768415367535447E-2</v>
      </c>
    </row>
    <row r="37" spans="2:23">
      <c r="B37" s="96">
        <f>Amnt_Deposited!B32</f>
        <v>2018</v>
      </c>
      <c r="C37" s="99">
        <f>Amnt_Deposited!C32</f>
        <v>0.67955922710208772</v>
      </c>
      <c r="D37" s="418">
        <f>Dry_Matter_Content!C24</f>
        <v>0.59</v>
      </c>
      <c r="E37" s="284">
        <f>MCF!R36</f>
        <v>1</v>
      </c>
      <c r="F37" s="67">
        <f t="shared" si="4"/>
        <v>7.6178589358144033E-2</v>
      </c>
      <c r="G37" s="67">
        <f t="shared" si="0"/>
        <v>7.6178589358144033E-2</v>
      </c>
      <c r="H37" s="67">
        <f t="shared" si="5"/>
        <v>0</v>
      </c>
      <c r="I37" s="67">
        <f t="shared" si="1"/>
        <v>0.21985135501880032</v>
      </c>
      <c r="J37" s="67">
        <f t="shared" si="2"/>
        <v>7.0661814530337361E-2</v>
      </c>
      <c r="K37" s="100">
        <f t="shared" si="6"/>
        <v>4.7107876353558238E-2</v>
      </c>
      <c r="O37" s="96">
        <f>Amnt_Deposited!B32</f>
        <v>2018</v>
      </c>
      <c r="P37" s="99">
        <f>Amnt_Deposited!C32</f>
        <v>0.67955922710208772</v>
      </c>
      <c r="Q37" s="284">
        <f>MCF!R36</f>
        <v>1</v>
      </c>
      <c r="R37" s="67">
        <f t="shared" si="3"/>
        <v>5.096694203265658E-2</v>
      </c>
      <c r="S37" s="67">
        <f t="shared" si="7"/>
        <v>5.096694203265658E-2</v>
      </c>
      <c r="T37" s="67">
        <f t="shared" si="8"/>
        <v>0</v>
      </c>
      <c r="U37" s="67">
        <f t="shared" si="9"/>
        <v>0.1470905586655667</v>
      </c>
      <c r="V37" s="67">
        <f t="shared" si="10"/>
        <v>4.7275968686666392E-2</v>
      </c>
      <c r="W37" s="100">
        <f t="shared" si="11"/>
        <v>3.1517312457777592E-2</v>
      </c>
    </row>
    <row r="38" spans="2:23">
      <c r="B38" s="96">
        <f>Amnt_Deposited!B33</f>
        <v>2019</v>
      </c>
      <c r="C38" s="99">
        <f>Amnt_Deposited!C33</f>
        <v>0.69872133418213578</v>
      </c>
      <c r="D38" s="418">
        <f>Dry_Matter_Content!C25</f>
        <v>0.59</v>
      </c>
      <c r="E38" s="284">
        <f>MCF!R37</f>
        <v>1</v>
      </c>
      <c r="F38" s="67">
        <f t="shared" si="4"/>
        <v>7.8326661561817418E-2</v>
      </c>
      <c r="G38" s="67">
        <f t="shared" si="0"/>
        <v>7.8326661561817418E-2</v>
      </c>
      <c r="H38" s="67">
        <f t="shared" si="5"/>
        <v>0</v>
      </c>
      <c r="I38" s="67">
        <f t="shared" si="1"/>
        <v>0.22569743197901734</v>
      </c>
      <c r="J38" s="67">
        <f t="shared" si="2"/>
        <v>7.2480584601600409E-2</v>
      </c>
      <c r="K38" s="100">
        <f t="shared" si="6"/>
        <v>4.8320389734400268E-2</v>
      </c>
      <c r="O38" s="96">
        <f>Amnt_Deposited!B33</f>
        <v>2019</v>
      </c>
      <c r="P38" s="99">
        <f>Amnt_Deposited!C33</f>
        <v>0.69872133418213578</v>
      </c>
      <c r="Q38" s="284">
        <f>MCF!R37</f>
        <v>1</v>
      </c>
      <c r="R38" s="67">
        <f t="shared" si="3"/>
        <v>5.2404100063660183E-2</v>
      </c>
      <c r="S38" s="67">
        <f t="shared" si="7"/>
        <v>5.2404100063660183E-2</v>
      </c>
      <c r="T38" s="67">
        <f t="shared" si="8"/>
        <v>0</v>
      </c>
      <c r="U38" s="67">
        <f t="shared" si="9"/>
        <v>0.15100185011977074</v>
      </c>
      <c r="V38" s="67">
        <f t="shared" si="10"/>
        <v>4.8492808609456123E-2</v>
      </c>
      <c r="W38" s="100">
        <f t="shared" si="11"/>
        <v>3.2328539072970744E-2</v>
      </c>
    </row>
    <row r="39" spans="2:23">
      <c r="B39" s="96">
        <f>Amnt_Deposited!B34</f>
        <v>2020</v>
      </c>
      <c r="C39" s="99">
        <f>Amnt_Deposited!C34</f>
        <v>0.71828506833357375</v>
      </c>
      <c r="D39" s="418">
        <f>Dry_Matter_Content!C26</f>
        <v>0.59</v>
      </c>
      <c r="E39" s="284">
        <f>MCF!R38</f>
        <v>1</v>
      </c>
      <c r="F39" s="67">
        <f t="shared" si="4"/>
        <v>8.0519756160193606E-2</v>
      </c>
      <c r="G39" s="67">
        <f t="shared" si="0"/>
        <v>8.0519756160193606E-2</v>
      </c>
      <c r="H39" s="67">
        <f t="shared" si="5"/>
        <v>0</v>
      </c>
      <c r="I39" s="67">
        <f t="shared" si="1"/>
        <v>0.2318092691544941</v>
      </c>
      <c r="J39" s="67">
        <f t="shared" si="2"/>
        <v>7.4407918984716867E-2</v>
      </c>
      <c r="K39" s="100">
        <f t="shared" si="6"/>
        <v>4.9605279323144576E-2</v>
      </c>
      <c r="O39" s="96">
        <f>Amnt_Deposited!B34</f>
        <v>2020</v>
      </c>
      <c r="P39" s="99">
        <f>Amnt_Deposited!C34</f>
        <v>0.71828506833357375</v>
      </c>
      <c r="Q39" s="284">
        <f>MCF!R38</f>
        <v>1</v>
      </c>
      <c r="R39" s="67">
        <f t="shared" si="3"/>
        <v>5.3871380125018027E-2</v>
      </c>
      <c r="S39" s="67">
        <f t="shared" si="7"/>
        <v>5.3871380125018027E-2</v>
      </c>
      <c r="T39" s="67">
        <f t="shared" si="8"/>
        <v>0</v>
      </c>
      <c r="U39" s="67">
        <f t="shared" si="9"/>
        <v>0.15509094724876946</v>
      </c>
      <c r="V39" s="67">
        <f t="shared" si="10"/>
        <v>4.9782282996019306E-2</v>
      </c>
      <c r="W39" s="100">
        <f t="shared" si="11"/>
        <v>3.3188188664012866E-2</v>
      </c>
    </row>
    <row r="40" spans="2:23">
      <c r="B40" s="96">
        <f>Amnt_Deposited!B35</f>
        <v>2021</v>
      </c>
      <c r="C40" s="99">
        <f>Amnt_Deposited!C35</f>
        <v>0.73824802439602399</v>
      </c>
      <c r="D40" s="418">
        <f>Dry_Matter_Content!C27</f>
        <v>0.59</v>
      </c>
      <c r="E40" s="284">
        <f>MCF!R39</f>
        <v>1</v>
      </c>
      <c r="F40" s="67">
        <f t="shared" si="4"/>
        <v>8.2757603534794277E-2</v>
      </c>
      <c r="G40" s="67">
        <f t="shared" si="0"/>
        <v>8.2757603534794277E-2</v>
      </c>
      <c r="H40" s="67">
        <f t="shared" si="5"/>
        <v>0</v>
      </c>
      <c r="I40" s="67">
        <f t="shared" si="1"/>
        <v>0.23814400350592266</v>
      </c>
      <c r="J40" s="67">
        <f t="shared" si="2"/>
        <v>7.6422869183365702E-2</v>
      </c>
      <c r="K40" s="100">
        <f t="shared" si="6"/>
        <v>5.0948579455577132E-2</v>
      </c>
      <c r="O40" s="96">
        <f>Amnt_Deposited!B35</f>
        <v>2021</v>
      </c>
      <c r="P40" s="99">
        <f>Amnt_Deposited!C35</f>
        <v>0.73824802439602399</v>
      </c>
      <c r="Q40" s="284">
        <f>MCF!R39</f>
        <v>1</v>
      </c>
      <c r="R40" s="67">
        <f t="shared" si="3"/>
        <v>5.5368601829701797E-2</v>
      </c>
      <c r="S40" s="67">
        <f t="shared" si="7"/>
        <v>5.5368601829701797E-2</v>
      </c>
      <c r="T40" s="67">
        <f t="shared" si="8"/>
        <v>0</v>
      </c>
      <c r="U40" s="67">
        <f t="shared" si="9"/>
        <v>0.15932917272920785</v>
      </c>
      <c r="V40" s="67">
        <f t="shared" si="10"/>
        <v>5.1130376349263401E-2</v>
      </c>
      <c r="W40" s="100">
        <f t="shared" si="11"/>
        <v>3.4086917566175601E-2</v>
      </c>
    </row>
    <row r="41" spans="2:23">
      <c r="B41" s="96">
        <f>Amnt_Deposited!B36</f>
        <v>2022</v>
      </c>
      <c r="C41" s="99">
        <f>Amnt_Deposited!C36</f>
        <v>0.75860660369378241</v>
      </c>
      <c r="D41" s="418">
        <f>Dry_Matter_Content!C28</f>
        <v>0.59</v>
      </c>
      <c r="E41" s="284">
        <f>MCF!R40</f>
        <v>1</v>
      </c>
      <c r="F41" s="67">
        <f t="shared" si="4"/>
        <v>8.5039800274072999E-2</v>
      </c>
      <c r="G41" s="67">
        <f t="shared" si="0"/>
        <v>8.5039800274072999E-2</v>
      </c>
      <c r="H41" s="67">
        <f t="shared" si="5"/>
        <v>0</v>
      </c>
      <c r="I41" s="67">
        <f t="shared" si="1"/>
        <v>0.2446724996672745</v>
      </c>
      <c r="J41" s="67">
        <f t="shared" si="2"/>
        <v>7.8511304112721128E-2</v>
      </c>
      <c r="K41" s="100">
        <f t="shared" si="6"/>
        <v>5.2340869408480747E-2</v>
      </c>
      <c r="O41" s="96">
        <f>Amnt_Deposited!B36</f>
        <v>2022</v>
      </c>
      <c r="P41" s="99">
        <f>Amnt_Deposited!C36</f>
        <v>0.75860660369378241</v>
      </c>
      <c r="Q41" s="284">
        <f>MCF!R40</f>
        <v>1</v>
      </c>
      <c r="R41" s="67">
        <f t="shared" si="3"/>
        <v>5.6895495277033678E-2</v>
      </c>
      <c r="S41" s="67">
        <f t="shared" si="7"/>
        <v>5.6895495277033678E-2</v>
      </c>
      <c r="T41" s="67">
        <f t="shared" si="8"/>
        <v>0</v>
      </c>
      <c r="U41" s="67">
        <f t="shared" si="9"/>
        <v>0.1636970336756966</v>
      </c>
      <c r="V41" s="67">
        <f t="shared" si="10"/>
        <v>5.2527634330544914E-2</v>
      </c>
      <c r="W41" s="100">
        <f t="shared" si="11"/>
        <v>3.5018422887029943E-2</v>
      </c>
    </row>
    <row r="42" spans="2:23">
      <c r="B42" s="96">
        <f>Amnt_Deposited!B37</f>
        <v>2023</v>
      </c>
      <c r="C42" s="99">
        <f>Amnt_Deposited!C37</f>
        <v>0.77935589208585643</v>
      </c>
      <c r="D42" s="418">
        <f>Dry_Matter_Content!C29</f>
        <v>0.59</v>
      </c>
      <c r="E42" s="284">
        <f>MCF!R41</f>
        <v>1</v>
      </c>
      <c r="F42" s="67">
        <f t="shared" si="4"/>
        <v>8.73657955028245E-2</v>
      </c>
      <c r="G42" s="67">
        <f t="shared" si="0"/>
        <v>8.73657955028245E-2</v>
      </c>
      <c r="H42" s="67">
        <f t="shared" si="5"/>
        <v>0</v>
      </c>
      <c r="I42" s="67">
        <f t="shared" si="1"/>
        <v>0.25137467674344688</v>
      </c>
      <c r="J42" s="67">
        <f t="shared" si="2"/>
        <v>8.0663618426652109E-2</v>
      </c>
      <c r="K42" s="100">
        <f t="shared" si="6"/>
        <v>5.3775745617768073E-2</v>
      </c>
      <c r="O42" s="96">
        <f>Amnt_Deposited!B37</f>
        <v>2023</v>
      </c>
      <c r="P42" s="99">
        <f>Amnt_Deposited!C37</f>
        <v>0.77935589208585643</v>
      </c>
      <c r="Q42" s="284">
        <f>MCF!R41</f>
        <v>1</v>
      </c>
      <c r="R42" s="67">
        <f t="shared" si="3"/>
        <v>5.8451691906439229E-2</v>
      </c>
      <c r="S42" s="67">
        <f t="shared" si="7"/>
        <v>5.8451691906439229E-2</v>
      </c>
      <c r="T42" s="67">
        <f t="shared" si="8"/>
        <v>0</v>
      </c>
      <c r="U42" s="67">
        <f t="shared" si="9"/>
        <v>0.16818109505582979</v>
      </c>
      <c r="V42" s="67">
        <f t="shared" si="10"/>
        <v>5.3967630526306057E-2</v>
      </c>
      <c r="W42" s="100">
        <f t="shared" si="11"/>
        <v>3.5978420350870705E-2</v>
      </c>
    </row>
    <row r="43" spans="2:23">
      <c r="B43" s="96">
        <f>Amnt_Deposited!B38</f>
        <v>2024</v>
      </c>
      <c r="C43" s="99">
        <f>Amnt_Deposited!C38</f>
        <v>0.80048952774138227</v>
      </c>
      <c r="D43" s="418">
        <f>Dry_Matter_Content!C30</f>
        <v>0.59</v>
      </c>
      <c r="E43" s="284">
        <f>MCF!R42</f>
        <v>1</v>
      </c>
      <c r="F43" s="67">
        <f t="shared" si="4"/>
        <v>8.9734876059808955E-2</v>
      </c>
      <c r="G43" s="67">
        <f t="shared" si="0"/>
        <v>8.9734876059808955E-2</v>
      </c>
      <c r="H43" s="67">
        <f t="shared" si="5"/>
        <v>0</v>
      </c>
      <c r="I43" s="67">
        <f t="shared" si="1"/>
        <v>0.25823636094667024</v>
      </c>
      <c r="J43" s="67">
        <f t="shared" si="2"/>
        <v>8.2873191856585607E-2</v>
      </c>
      <c r="K43" s="100">
        <f t="shared" si="6"/>
        <v>5.5248794571057067E-2</v>
      </c>
      <c r="O43" s="96">
        <f>Amnt_Deposited!B38</f>
        <v>2024</v>
      </c>
      <c r="P43" s="99">
        <f>Amnt_Deposited!C38</f>
        <v>0.80048952774138227</v>
      </c>
      <c r="Q43" s="284">
        <f>MCF!R42</f>
        <v>1</v>
      </c>
      <c r="R43" s="67">
        <f t="shared" si="3"/>
        <v>6.0036714580603667E-2</v>
      </c>
      <c r="S43" s="67">
        <f t="shared" si="7"/>
        <v>6.0036714580603667E-2</v>
      </c>
      <c r="T43" s="67">
        <f t="shared" si="8"/>
        <v>0</v>
      </c>
      <c r="U43" s="67">
        <f t="shared" si="9"/>
        <v>0.17277187396075172</v>
      </c>
      <c r="V43" s="67">
        <f t="shared" si="10"/>
        <v>5.5445935675681728E-2</v>
      </c>
      <c r="W43" s="100">
        <f t="shared" si="11"/>
        <v>3.6963957117121152E-2</v>
      </c>
    </row>
    <row r="44" spans="2:23">
      <c r="B44" s="96">
        <f>Amnt_Deposited!B39</f>
        <v>2025</v>
      </c>
      <c r="C44" s="99">
        <f>Amnt_Deposited!C39</f>
        <v>0.82199955782418488</v>
      </c>
      <c r="D44" s="418">
        <f>Dry_Matter_Content!C31</f>
        <v>0.59</v>
      </c>
      <c r="E44" s="284">
        <f>MCF!R43</f>
        <v>1</v>
      </c>
      <c r="F44" s="67">
        <f t="shared" si="4"/>
        <v>9.2146150432091123E-2</v>
      </c>
      <c r="G44" s="67">
        <f t="shared" si="0"/>
        <v>9.2146150432091123E-2</v>
      </c>
      <c r="H44" s="67">
        <f t="shared" si="5"/>
        <v>0</v>
      </c>
      <c r="I44" s="67">
        <f t="shared" si="1"/>
        <v>0.26524715978993907</v>
      </c>
      <c r="J44" s="67">
        <f t="shared" si="2"/>
        <v>8.5135351588822267E-2</v>
      </c>
      <c r="K44" s="100">
        <f t="shared" si="6"/>
        <v>5.675690105921484E-2</v>
      </c>
      <c r="O44" s="96">
        <f>Amnt_Deposited!B39</f>
        <v>2025</v>
      </c>
      <c r="P44" s="99">
        <f>Amnt_Deposited!C39</f>
        <v>0.82199955782418488</v>
      </c>
      <c r="Q44" s="284">
        <f>MCF!R43</f>
        <v>1</v>
      </c>
      <c r="R44" s="67">
        <f t="shared" si="3"/>
        <v>6.1649966836813862E-2</v>
      </c>
      <c r="S44" s="67">
        <f t="shared" si="7"/>
        <v>6.1649966836813862E-2</v>
      </c>
      <c r="T44" s="67">
        <f t="shared" si="8"/>
        <v>0</v>
      </c>
      <c r="U44" s="67">
        <f t="shared" si="9"/>
        <v>0.17746241734384863</v>
      </c>
      <c r="V44" s="67">
        <f t="shared" si="10"/>
        <v>5.6959423453716955E-2</v>
      </c>
      <c r="W44" s="100">
        <f t="shared" si="11"/>
        <v>3.7972948969144632E-2</v>
      </c>
    </row>
    <row r="45" spans="2:23">
      <c r="B45" s="96">
        <f>Amnt_Deposited!B40</f>
        <v>2026</v>
      </c>
      <c r="C45" s="99">
        <f>Amnt_Deposited!C40</f>
        <v>0.84387628320679253</v>
      </c>
      <c r="D45" s="418">
        <f>Dry_Matter_Content!C32</f>
        <v>0.59</v>
      </c>
      <c r="E45" s="284">
        <f>MCF!R44</f>
        <v>1</v>
      </c>
      <c r="F45" s="67">
        <f t="shared" si="4"/>
        <v>9.4598531347481432E-2</v>
      </c>
      <c r="G45" s="67">
        <f t="shared" si="0"/>
        <v>9.4598531347481432E-2</v>
      </c>
      <c r="H45" s="67">
        <f t="shared" si="5"/>
        <v>0</v>
      </c>
      <c r="I45" s="67">
        <f t="shared" si="1"/>
        <v>0.27239901970869596</v>
      </c>
      <c r="J45" s="67">
        <f t="shared" si="2"/>
        <v>8.7446671428724532E-2</v>
      </c>
      <c r="K45" s="100">
        <f t="shared" si="6"/>
        <v>5.8297780952483017E-2</v>
      </c>
      <c r="O45" s="96">
        <f>Amnt_Deposited!B40</f>
        <v>2026</v>
      </c>
      <c r="P45" s="99">
        <f>Amnt_Deposited!C40</f>
        <v>0.84387628320679253</v>
      </c>
      <c r="Q45" s="284">
        <f>MCF!R44</f>
        <v>1</v>
      </c>
      <c r="R45" s="67">
        <f t="shared" si="3"/>
        <v>6.329072124050944E-2</v>
      </c>
      <c r="S45" s="67">
        <f t="shared" si="7"/>
        <v>6.329072124050944E-2</v>
      </c>
      <c r="T45" s="67">
        <f t="shared" si="8"/>
        <v>0</v>
      </c>
      <c r="U45" s="67">
        <f t="shared" si="9"/>
        <v>0.18224733700403389</v>
      </c>
      <c r="V45" s="67">
        <f t="shared" si="10"/>
        <v>5.8505801580324174E-2</v>
      </c>
      <c r="W45" s="100">
        <f t="shared" si="11"/>
        <v>3.9003867720216114E-2</v>
      </c>
    </row>
    <row r="46" spans="2:23">
      <c r="B46" s="96">
        <f>Amnt_Deposited!B41</f>
        <v>2027</v>
      </c>
      <c r="C46" s="99">
        <f>Amnt_Deposited!C41</f>
        <v>0.86610809026589963</v>
      </c>
      <c r="D46" s="418">
        <f>Dry_Matter_Content!C33</f>
        <v>0.59</v>
      </c>
      <c r="E46" s="284">
        <f>MCF!R45</f>
        <v>1</v>
      </c>
      <c r="F46" s="67">
        <f t="shared" si="4"/>
        <v>9.7090716918807343E-2</v>
      </c>
      <c r="G46" s="67">
        <f t="shared" si="0"/>
        <v>9.7090716918807343E-2</v>
      </c>
      <c r="H46" s="67">
        <f t="shared" si="5"/>
        <v>0</v>
      </c>
      <c r="I46" s="67">
        <f t="shared" si="1"/>
        <v>0.27968524035000342</v>
      </c>
      <c r="J46" s="67">
        <f t="shared" si="2"/>
        <v>8.9804496277499854E-2</v>
      </c>
      <c r="K46" s="100">
        <f t="shared" si="6"/>
        <v>5.98696641849999E-2</v>
      </c>
      <c r="O46" s="96">
        <f>Amnt_Deposited!B41</f>
        <v>2027</v>
      </c>
      <c r="P46" s="99">
        <f>Amnt_Deposited!C41</f>
        <v>0.86610809026589963</v>
      </c>
      <c r="Q46" s="284">
        <f>MCF!R45</f>
        <v>1</v>
      </c>
      <c r="R46" s="67">
        <f t="shared" si="3"/>
        <v>6.4958106769942472E-2</v>
      </c>
      <c r="S46" s="67">
        <f t="shared" si="7"/>
        <v>6.4958106769942472E-2</v>
      </c>
      <c r="T46" s="67">
        <f t="shared" si="8"/>
        <v>0</v>
      </c>
      <c r="U46" s="67">
        <f t="shared" si="9"/>
        <v>0.18712215010035915</v>
      </c>
      <c r="V46" s="67">
        <f t="shared" si="10"/>
        <v>6.008329367361722E-2</v>
      </c>
      <c r="W46" s="100">
        <f t="shared" si="11"/>
        <v>4.0055529115744809E-2</v>
      </c>
    </row>
    <row r="47" spans="2:23">
      <c r="B47" s="96">
        <f>Amnt_Deposited!B42</f>
        <v>2028</v>
      </c>
      <c r="C47" s="99">
        <f>Amnt_Deposited!C42</f>
        <v>0.88868126873766973</v>
      </c>
      <c r="D47" s="418">
        <f>Dry_Matter_Content!C34</f>
        <v>0.59</v>
      </c>
      <c r="E47" s="284">
        <f>MCF!R46</f>
        <v>1</v>
      </c>
      <c r="F47" s="67">
        <f t="shared" si="4"/>
        <v>9.9621170225492758E-2</v>
      </c>
      <c r="G47" s="67">
        <f t="shared" si="0"/>
        <v>9.9621170225492758E-2</v>
      </c>
      <c r="H47" s="67">
        <f t="shared" si="5"/>
        <v>0</v>
      </c>
      <c r="I47" s="67">
        <f t="shared" si="1"/>
        <v>0.28709979341239589</v>
      </c>
      <c r="J47" s="67">
        <f t="shared" si="2"/>
        <v>9.2206617163100274E-2</v>
      </c>
      <c r="K47" s="100">
        <f t="shared" si="6"/>
        <v>6.1471078108733514E-2</v>
      </c>
      <c r="O47" s="96">
        <f>Amnt_Deposited!B42</f>
        <v>2028</v>
      </c>
      <c r="P47" s="99">
        <f>Amnt_Deposited!C42</f>
        <v>0.88868126873766973</v>
      </c>
      <c r="Q47" s="284">
        <f>MCF!R46</f>
        <v>1</v>
      </c>
      <c r="R47" s="67">
        <f t="shared" si="3"/>
        <v>6.6651095155325232E-2</v>
      </c>
      <c r="S47" s="67">
        <f t="shared" si="7"/>
        <v>6.6651095155325232E-2</v>
      </c>
      <c r="T47" s="67">
        <f t="shared" si="8"/>
        <v>0</v>
      </c>
      <c r="U47" s="67">
        <f t="shared" si="9"/>
        <v>0.19208282342488581</v>
      </c>
      <c r="V47" s="67">
        <f t="shared" si="10"/>
        <v>6.1690421830798592E-2</v>
      </c>
      <c r="W47" s="100">
        <f t="shared" si="11"/>
        <v>4.1126947887199061E-2</v>
      </c>
    </row>
    <row r="48" spans="2:23">
      <c r="B48" s="96">
        <f>Amnt_Deposited!B43</f>
        <v>2029</v>
      </c>
      <c r="C48" s="99">
        <f>Amnt_Deposited!C43</f>
        <v>0.91157981453202297</v>
      </c>
      <c r="D48" s="418">
        <f>Dry_Matter_Content!C35</f>
        <v>0.59</v>
      </c>
      <c r="E48" s="284">
        <f>MCF!R47</f>
        <v>1</v>
      </c>
      <c r="F48" s="67">
        <f t="shared" si="4"/>
        <v>0.10218809720903976</v>
      </c>
      <c r="G48" s="67">
        <f t="shared" si="0"/>
        <v>0.10218809720903976</v>
      </c>
      <c r="H48" s="67">
        <f t="shared" si="5"/>
        <v>0</v>
      </c>
      <c r="I48" s="67">
        <f t="shared" si="1"/>
        <v>0.29463684394605949</v>
      </c>
      <c r="J48" s="67">
        <f t="shared" si="2"/>
        <v>9.4651046675376133E-2</v>
      </c>
      <c r="K48" s="100">
        <f t="shared" si="6"/>
        <v>6.3100697783584084E-2</v>
      </c>
      <c r="O48" s="96">
        <f>Amnt_Deposited!B43</f>
        <v>2029</v>
      </c>
      <c r="P48" s="99">
        <f>Amnt_Deposited!C43</f>
        <v>0.91157981453202297</v>
      </c>
      <c r="Q48" s="284">
        <f>MCF!R47</f>
        <v>1</v>
      </c>
      <c r="R48" s="67">
        <f t="shared" si="3"/>
        <v>6.8368486089901717E-2</v>
      </c>
      <c r="S48" s="67">
        <f t="shared" si="7"/>
        <v>6.8368486089901717E-2</v>
      </c>
      <c r="T48" s="67">
        <f t="shared" si="8"/>
        <v>0</v>
      </c>
      <c r="U48" s="67">
        <f t="shared" si="9"/>
        <v>0.19712545313072677</v>
      </c>
      <c r="V48" s="67">
        <f t="shared" si="10"/>
        <v>6.3325856384060769E-2</v>
      </c>
      <c r="W48" s="100">
        <f t="shared" si="11"/>
        <v>4.2217237589373846E-2</v>
      </c>
    </row>
    <row r="49" spans="2:23">
      <c r="B49" s="96">
        <f>Amnt_Deposited!B44</f>
        <v>2030</v>
      </c>
      <c r="C49" s="99">
        <f>Amnt_Deposited!C44</f>
        <v>0.93544592400000004</v>
      </c>
      <c r="D49" s="418">
        <f>Dry_Matter_Content!C36</f>
        <v>0.59</v>
      </c>
      <c r="E49" s="284">
        <f>MCF!R48</f>
        <v>1</v>
      </c>
      <c r="F49" s="67">
        <f t="shared" si="4"/>
        <v>0.1048634880804</v>
      </c>
      <c r="G49" s="67">
        <f t="shared" si="0"/>
        <v>0.1048634880804</v>
      </c>
      <c r="H49" s="67">
        <f t="shared" si="5"/>
        <v>0</v>
      </c>
      <c r="I49" s="67">
        <f t="shared" si="1"/>
        <v>0.30236447087811807</v>
      </c>
      <c r="J49" s="67">
        <f t="shared" si="2"/>
        <v>9.7135861148341412E-2</v>
      </c>
      <c r="K49" s="100">
        <f t="shared" si="6"/>
        <v>6.4757240765560942E-2</v>
      </c>
      <c r="O49" s="96">
        <f>Amnt_Deposited!B44</f>
        <v>2030</v>
      </c>
      <c r="P49" s="99">
        <f>Amnt_Deposited!C44</f>
        <v>0.93544592400000004</v>
      </c>
      <c r="Q49" s="284">
        <f>MCF!R48</f>
        <v>1</v>
      </c>
      <c r="R49" s="67">
        <f t="shared" si="3"/>
        <v>7.0158444299999997E-2</v>
      </c>
      <c r="S49" s="67">
        <f t="shared" si="7"/>
        <v>7.0158444299999997E-2</v>
      </c>
      <c r="T49" s="67">
        <f t="shared" si="8"/>
        <v>0</v>
      </c>
      <c r="U49" s="67">
        <f t="shared" si="9"/>
        <v>0.20229558711738505</v>
      </c>
      <c r="V49" s="67">
        <f t="shared" si="10"/>
        <v>6.4988310313341735E-2</v>
      </c>
      <c r="W49" s="100">
        <f t="shared" si="11"/>
        <v>4.3325540208894488E-2</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0.20268096603856184</v>
      </c>
      <c r="J50" s="67">
        <f t="shared" si="2"/>
        <v>9.9683504839556236E-2</v>
      </c>
      <c r="K50" s="100">
        <f t="shared" si="6"/>
        <v>6.6455669893037486E-2</v>
      </c>
      <c r="O50" s="96">
        <f>Amnt_Deposited!B45</f>
        <v>2031</v>
      </c>
      <c r="P50" s="99">
        <f>Amnt_Deposited!C45</f>
        <v>0</v>
      </c>
      <c r="Q50" s="284">
        <f>MCF!R49</f>
        <v>1</v>
      </c>
      <c r="R50" s="67">
        <f t="shared" si="3"/>
        <v>0</v>
      </c>
      <c r="S50" s="67">
        <f t="shared" si="7"/>
        <v>0</v>
      </c>
      <c r="T50" s="67">
        <f t="shared" si="8"/>
        <v>0</v>
      </c>
      <c r="U50" s="67">
        <f t="shared" si="9"/>
        <v>0.13560278726933223</v>
      </c>
      <c r="V50" s="67">
        <f t="shared" si="10"/>
        <v>6.6692799848052819E-2</v>
      </c>
      <c r="W50" s="100">
        <f t="shared" si="11"/>
        <v>4.4461866565368546E-2</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0.13586111448551663</v>
      </c>
      <c r="J51" s="67">
        <f t="shared" ref="J51:J82" si="16">I50*(1-$K$10)+H51</f>
        <v>6.681985155304522E-2</v>
      </c>
      <c r="K51" s="100">
        <f t="shared" si="6"/>
        <v>4.4546567702030145E-2</v>
      </c>
      <c r="O51" s="96">
        <f>Amnt_Deposited!B46</f>
        <v>2032</v>
      </c>
      <c r="P51" s="99">
        <f>Amnt_Deposited!C46</f>
        <v>0</v>
      </c>
      <c r="Q51" s="284">
        <f>MCF!R50</f>
        <v>1</v>
      </c>
      <c r="R51" s="67">
        <f t="shared" ref="R51:R82" si="17">P51*$W$6*DOCF*Q51</f>
        <v>0</v>
      </c>
      <c r="S51" s="67">
        <f t="shared" si="7"/>
        <v>0</v>
      </c>
      <c r="T51" s="67">
        <f t="shared" si="8"/>
        <v>0</v>
      </c>
      <c r="U51" s="67">
        <f t="shared" si="9"/>
        <v>9.0897266604939783E-2</v>
      </c>
      <c r="V51" s="67">
        <f t="shared" si="10"/>
        <v>4.4705520664392442E-2</v>
      </c>
      <c r="W51" s="100">
        <f t="shared" si="11"/>
        <v>2.9803680442928294E-2</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9.1070428516384777E-2</v>
      </c>
      <c r="J52" s="67">
        <f t="shared" si="16"/>
        <v>4.4790685969131855E-2</v>
      </c>
      <c r="K52" s="100">
        <f t="shared" si="6"/>
        <v>2.9860457312754569E-2</v>
      </c>
      <c r="O52" s="96">
        <f>Amnt_Deposited!B47</f>
        <v>2033</v>
      </c>
      <c r="P52" s="99">
        <f>Amnt_Deposited!C47</f>
        <v>0</v>
      </c>
      <c r="Q52" s="284">
        <f>MCF!R51</f>
        <v>1</v>
      </c>
      <c r="R52" s="67">
        <f t="shared" si="17"/>
        <v>0</v>
      </c>
      <c r="S52" s="67">
        <f t="shared" si="7"/>
        <v>0</v>
      </c>
      <c r="T52" s="67">
        <f t="shared" si="8"/>
        <v>0</v>
      </c>
      <c r="U52" s="67">
        <f t="shared" si="9"/>
        <v>6.0930259935137017E-2</v>
      </c>
      <c r="V52" s="67">
        <f t="shared" si="10"/>
        <v>2.9967006669802766E-2</v>
      </c>
      <c r="W52" s="100">
        <f t="shared" si="11"/>
        <v>1.9978004446535177E-2</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6.1046333835588447E-2</v>
      </c>
      <c r="J53" s="67">
        <f t="shared" si="16"/>
        <v>3.0024094680796334E-2</v>
      </c>
      <c r="K53" s="100">
        <f t="shared" si="6"/>
        <v>2.0016063120530888E-2</v>
      </c>
      <c r="O53" s="96">
        <f>Amnt_Deposited!B48</f>
        <v>2034</v>
      </c>
      <c r="P53" s="99">
        <f>Amnt_Deposited!C48</f>
        <v>0</v>
      </c>
      <c r="Q53" s="284">
        <f>MCF!R52</f>
        <v>1</v>
      </c>
      <c r="R53" s="67">
        <f t="shared" si="17"/>
        <v>0</v>
      </c>
      <c r="S53" s="67">
        <f t="shared" si="7"/>
        <v>0</v>
      </c>
      <c r="T53" s="67">
        <f t="shared" si="8"/>
        <v>0</v>
      </c>
      <c r="U53" s="67">
        <f t="shared" si="9"/>
        <v>4.0842774644684512E-2</v>
      </c>
      <c r="V53" s="67">
        <f t="shared" si="10"/>
        <v>2.0087485290452501E-2</v>
      </c>
      <c r="W53" s="100">
        <f t="shared" si="11"/>
        <v>1.3391656860301667E-2</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4.0920581306978655E-2</v>
      </c>
      <c r="J54" s="67">
        <f t="shared" si="16"/>
        <v>2.0125752528609792E-2</v>
      </c>
      <c r="K54" s="100">
        <f t="shared" si="6"/>
        <v>1.3417168352406528E-2</v>
      </c>
      <c r="O54" s="96">
        <f>Amnt_Deposited!B49</f>
        <v>2035</v>
      </c>
      <c r="P54" s="99">
        <f>Amnt_Deposited!C49</f>
        <v>0</v>
      </c>
      <c r="Q54" s="284">
        <f>MCF!R53</f>
        <v>1</v>
      </c>
      <c r="R54" s="67">
        <f t="shared" si="17"/>
        <v>0</v>
      </c>
      <c r="S54" s="67">
        <f t="shared" si="7"/>
        <v>0</v>
      </c>
      <c r="T54" s="67">
        <f t="shared" si="8"/>
        <v>0</v>
      </c>
      <c r="U54" s="67">
        <f t="shared" si="9"/>
        <v>2.7377730580048165E-2</v>
      </c>
      <c r="V54" s="67">
        <f t="shared" si="10"/>
        <v>1.3465044064636347E-2</v>
      </c>
      <c r="W54" s="100">
        <f t="shared" si="11"/>
        <v>8.9766960430908982E-3</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2.7429885945499055E-2</v>
      </c>
      <c r="J55" s="67">
        <f t="shared" si="16"/>
        <v>1.34906953614796E-2</v>
      </c>
      <c r="K55" s="100">
        <f t="shared" si="6"/>
        <v>8.9937969076530656E-3</v>
      </c>
      <c r="O55" s="96">
        <f>Amnt_Deposited!B50</f>
        <v>2036</v>
      </c>
      <c r="P55" s="99">
        <f>Amnt_Deposited!C50</f>
        <v>0</v>
      </c>
      <c r="Q55" s="284">
        <f>MCF!R54</f>
        <v>1</v>
      </c>
      <c r="R55" s="67">
        <f t="shared" si="17"/>
        <v>0</v>
      </c>
      <c r="S55" s="67">
        <f t="shared" si="7"/>
        <v>0</v>
      </c>
      <c r="T55" s="67">
        <f t="shared" si="8"/>
        <v>0</v>
      </c>
      <c r="U55" s="67">
        <f t="shared" si="9"/>
        <v>1.8351841622769215E-2</v>
      </c>
      <c r="V55" s="67">
        <f t="shared" si="10"/>
        <v>9.0258889572789481E-3</v>
      </c>
      <c r="W55" s="100">
        <f t="shared" si="11"/>
        <v>6.0172593048526315E-3</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1.8386802409739264E-2</v>
      </c>
      <c r="J56" s="67">
        <f t="shared" si="16"/>
        <v>9.0430835357597928E-3</v>
      </c>
      <c r="K56" s="100">
        <f t="shared" si="6"/>
        <v>6.0287223571731949E-3</v>
      </c>
      <c r="O56" s="96">
        <f>Amnt_Deposited!B51</f>
        <v>2037</v>
      </c>
      <c r="P56" s="99">
        <f>Amnt_Deposited!C51</f>
        <v>0</v>
      </c>
      <c r="Q56" s="284">
        <f>MCF!R55</f>
        <v>1</v>
      </c>
      <c r="R56" s="67">
        <f t="shared" si="17"/>
        <v>0</v>
      </c>
      <c r="S56" s="67">
        <f t="shared" si="7"/>
        <v>0</v>
      </c>
      <c r="T56" s="67">
        <f t="shared" si="8"/>
        <v>0</v>
      </c>
      <c r="U56" s="67">
        <f t="shared" si="9"/>
        <v>1.2301607321413423E-2</v>
      </c>
      <c r="V56" s="67">
        <f t="shared" si="10"/>
        <v>6.0502343013557926E-3</v>
      </c>
      <c r="W56" s="100">
        <f t="shared" si="11"/>
        <v>4.0334895342371948E-3</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1.2325042237744627E-2</v>
      </c>
      <c r="J57" s="67">
        <f t="shared" si="16"/>
        <v>6.0617601719946367E-3</v>
      </c>
      <c r="K57" s="100">
        <f t="shared" si="6"/>
        <v>4.0411734479964241E-3</v>
      </c>
      <c r="O57" s="96">
        <f>Amnt_Deposited!B52</f>
        <v>2038</v>
      </c>
      <c r="P57" s="99">
        <f>Amnt_Deposited!C52</f>
        <v>0</v>
      </c>
      <c r="Q57" s="284">
        <f>MCF!R56</f>
        <v>1</v>
      </c>
      <c r="R57" s="67">
        <f t="shared" si="17"/>
        <v>0</v>
      </c>
      <c r="S57" s="67">
        <f t="shared" si="7"/>
        <v>0</v>
      </c>
      <c r="T57" s="67">
        <f t="shared" si="8"/>
        <v>0</v>
      </c>
      <c r="U57" s="67">
        <f t="shared" si="9"/>
        <v>8.2460139860022034E-3</v>
      </c>
      <c r="V57" s="67">
        <f t="shared" si="10"/>
        <v>4.0555933354112193E-3</v>
      </c>
      <c r="W57" s="100">
        <f t="shared" si="11"/>
        <v>2.7037288902741459E-3</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8.2617228801961772E-3</v>
      </c>
      <c r="J58" s="67">
        <f t="shared" si="16"/>
        <v>4.0633193575484493E-3</v>
      </c>
      <c r="K58" s="100">
        <f t="shared" si="6"/>
        <v>2.7088795716989659E-3</v>
      </c>
      <c r="O58" s="96">
        <f>Amnt_Deposited!B53</f>
        <v>2039</v>
      </c>
      <c r="P58" s="99">
        <f>Amnt_Deposited!C53</f>
        <v>0</v>
      </c>
      <c r="Q58" s="284">
        <f>MCF!R57</f>
        <v>1</v>
      </c>
      <c r="R58" s="67">
        <f t="shared" si="17"/>
        <v>0</v>
      </c>
      <c r="S58" s="67">
        <f t="shared" si="7"/>
        <v>0</v>
      </c>
      <c r="T58" s="67">
        <f t="shared" si="8"/>
        <v>0</v>
      </c>
      <c r="U58" s="67">
        <f t="shared" si="9"/>
        <v>5.5274684747075231E-3</v>
      </c>
      <c r="V58" s="67">
        <f t="shared" si="10"/>
        <v>2.7185455112946808E-3</v>
      </c>
      <c r="W58" s="100">
        <f t="shared" si="11"/>
        <v>1.8123636741964539E-3</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5.5379984613867965E-3</v>
      </c>
      <c r="J59" s="67">
        <f t="shared" si="16"/>
        <v>2.7237244188093811E-3</v>
      </c>
      <c r="K59" s="100">
        <f t="shared" si="6"/>
        <v>1.8158162792062541E-3</v>
      </c>
      <c r="O59" s="96">
        <f>Amnt_Deposited!B54</f>
        <v>2040</v>
      </c>
      <c r="P59" s="99">
        <f>Amnt_Deposited!C54</f>
        <v>0</v>
      </c>
      <c r="Q59" s="284">
        <f>MCF!R58</f>
        <v>1</v>
      </c>
      <c r="R59" s="67">
        <f t="shared" si="17"/>
        <v>0</v>
      </c>
      <c r="S59" s="67">
        <f t="shared" si="7"/>
        <v>0</v>
      </c>
      <c r="T59" s="67">
        <f t="shared" si="8"/>
        <v>0</v>
      </c>
      <c r="U59" s="67">
        <f t="shared" si="9"/>
        <v>3.705172922426492E-3</v>
      </c>
      <c r="V59" s="67">
        <f t="shared" si="10"/>
        <v>1.8222955522810311E-3</v>
      </c>
      <c r="W59" s="100">
        <f t="shared" si="11"/>
        <v>1.2148637015206873E-3</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3.7122313835820974E-3</v>
      </c>
      <c r="J60" s="67">
        <f t="shared" si="16"/>
        <v>1.8257670778046994E-3</v>
      </c>
      <c r="K60" s="100">
        <f t="shared" si="6"/>
        <v>1.2171780518697994E-3</v>
      </c>
      <c r="O60" s="96">
        <f>Amnt_Deposited!B55</f>
        <v>2041</v>
      </c>
      <c r="P60" s="99">
        <f>Amnt_Deposited!C55</f>
        <v>0</v>
      </c>
      <c r="Q60" s="284">
        <f>MCF!R59</f>
        <v>1</v>
      </c>
      <c r="R60" s="67">
        <f t="shared" si="17"/>
        <v>0</v>
      </c>
      <c r="S60" s="67">
        <f t="shared" si="7"/>
        <v>0</v>
      </c>
      <c r="T60" s="67">
        <f t="shared" si="8"/>
        <v>0</v>
      </c>
      <c r="U60" s="67">
        <f t="shared" si="9"/>
        <v>2.4836516839309305E-3</v>
      </c>
      <c r="V60" s="67">
        <f t="shared" si="10"/>
        <v>1.2215212384955616E-3</v>
      </c>
      <c r="W60" s="100">
        <f t="shared" si="11"/>
        <v>8.1434749233037437E-4</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2.4883831119376968E-3</v>
      </c>
      <c r="J61" s="67">
        <f t="shared" si="16"/>
        <v>1.2238482716444008E-3</v>
      </c>
      <c r="K61" s="100">
        <f t="shared" si="6"/>
        <v>8.1589884776293387E-4</v>
      </c>
      <c r="O61" s="96">
        <f>Amnt_Deposited!B56</f>
        <v>2042</v>
      </c>
      <c r="P61" s="99">
        <f>Amnt_Deposited!C56</f>
        <v>0</v>
      </c>
      <c r="Q61" s="284">
        <f>MCF!R60</f>
        <v>1</v>
      </c>
      <c r="R61" s="67">
        <f t="shared" si="17"/>
        <v>0</v>
      </c>
      <c r="S61" s="67">
        <f t="shared" si="7"/>
        <v>0</v>
      </c>
      <c r="T61" s="67">
        <f t="shared" si="8"/>
        <v>0</v>
      </c>
      <c r="U61" s="67">
        <f t="shared" si="9"/>
        <v>1.6648415111090744E-3</v>
      </c>
      <c r="V61" s="67">
        <f t="shared" si="10"/>
        <v>8.18810172821856E-4</v>
      </c>
      <c r="W61" s="100">
        <f t="shared" si="11"/>
        <v>5.45873448547904E-4</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1.6680130821483843E-3</v>
      </c>
      <c r="J62" s="67">
        <f t="shared" si="16"/>
        <v>8.2037002978931246E-4</v>
      </c>
      <c r="K62" s="100">
        <f t="shared" si="6"/>
        <v>5.469133531928749E-4</v>
      </c>
      <c r="O62" s="96">
        <f>Amnt_Deposited!B57</f>
        <v>2043</v>
      </c>
      <c r="P62" s="99">
        <f>Amnt_Deposited!C57</f>
        <v>0</v>
      </c>
      <c r="Q62" s="284">
        <f>MCF!R61</f>
        <v>1</v>
      </c>
      <c r="R62" s="67">
        <f t="shared" si="17"/>
        <v>0</v>
      </c>
      <c r="S62" s="67">
        <f t="shared" si="7"/>
        <v>0</v>
      </c>
      <c r="T62" s="67">
        <f t="shared" si="8"/>
        <v>0</v>
      </c>
      <c r="U62" s="67">
        <f t="shared" si="9"/>
        <v>1.1159766383686781E-3</v>
      </c>
      <c r="V62" s="67">
        <f t="shared" si="10"/>
        <v>5.4886487274039626E-4</v>
      </c>
      <c r="W62" s="100">
        <f t="shared" si="11"/>
        <v>3.6590991516026418E-4</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1.1181026060137537E-3</v>
      </c>
      <c r="J63" s="67">
        <f t="shared" si="16"/>
        <v>5.4991047613463066E-4</v>
      </c>
      <c r="K63" s="100">
        <f t="shared" si="6"/>
        <v>3.6660698408975376E-4</v>
      </c>
      <c r="O63" s="96">
        <f>Amnt_Deposited!B58</f>
        <v>2044</v>
      </c>
      <c r="P63" s="99">
        <f>Amnt_Deposited!C58</f>
        <v>0</v>
      </c>
      <c r="Q63" s="284">
        <f>MCF!R62</f>
        <v>1</v>
      </c>
      <c r="R63" s="67">
        <f t="shared" si="17"/>
        <v>0</v>
      </c>
      <c r="S63" s="67">
        <f t="shared" si="7"/>
        <v>0</v>
      </c>
      <c r="T63" s="67">
        <f t="shared" si="8"/>
        <v>0</v>
      </c>
      <c r="U63" s="67">
        <f t="shared" si="9"/>
        <v>7.4806151160599027E-4</v>
      </c>
      <c r="V63" s="67">
        <f t="shared" si="10"/>
        <v>3.6791512676268777E-4</v>
      </c>
      <c r="W63" s="100">
        <f t="shared" si="11"/>
        <v>2.4527675117512514E-4</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7.4948659033570767E-4</v>
      </c>
      <c r="J64" s="67">
        <f t="shared" si="16"/>
        <v>3.6861601567804599E-4</v>
      </c>
      <c r="K64" s="100">
        <f t="shared" si="6"/>
        <v>2.4574401045203062E-4</v>
      </c>
      <c r="O64" s="96">
        <f>Amnt_Deposited!B59</f>
        <v>2045</v>
      </c>
      <c r="P64" s="99">
        <f>Amnt_Deposited!C59</f>
        <v>0</v>
      </c>
      <c r="Q64" s="284">
        <f>MCF!R63</f>
        <v>1</v>
      </c>
      <c r="R64" s="67">
        <f t="shared" si="17"/>
        <v>0</v>
      </c>
      <c r="S64" s="67">
        <f t="shared" si="7"/>
        <v>0</v>
      </c>
      <c r="T64" s="67">
        <f t="shared" si="8"/>
        <v>0</v>
      </c>
      <c r="U64" s="67">
        <f t="shared" si="9"/>
        <v>5.0144062689721732E-4</v>
      </c>
      <c r="V64" s="67">
        <f t="shared" si="10"/>
        <v>2.4662088470877295E-4</v>
      </c>
      <c r="W64" s="100">
        <f t="shared" si="11"/>
        <v>1.6441392313918196E-4</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5.0239588573692596E-4</v>
      </c>
      <c r="J65" s="67">
        <f t="shared" si="16"/>
        <v>2.4709070459878177E-4</v>
      </c>
      <c r="K65" s="100">
        <f t="shared" si="6"/>
        <v>1.6472713639918783E-4</v>
      </c>
      <c r="O65" s="96">
        <f>Amnt_Deposited!B60</f>
        <v>2046</v>
      </c>
      <c r="P65" s="99">
        <f>Amnt_Deposited!C60</f>
        <v>0</v>
      </c>
      <c r="Q65" s="284">
        <f>MCF!R64</f>
        <v>1</v>
      </c>
      <c r="R65" s="67">
        <f t="shared" si="17"/>
        <v>0</v>
      </c>
      <c r="S65" s="67">
        <f t="shared" si="7"/>
        <v>0</v>
      </c>
      <c r="T65" s="67">
        <f t="shared" si="8"/>
        <v>0</v>
      </c>
      <c r="U65" s="67">
        <f t="shared" si="9"/>
        <v>3.3612570410588254E-4</v>
      </c>
      <c r="V65" s="67">
        <f t="shared" si="10"/>
        <v>1.6531492279133476E-4</v>
      </c>
      <c r="W65" s="100">
        <f t="shared" si="11"/>
        <v>1.102099485275565E-4</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3.3676603325529203E-4</v>
      </c>
      <c r="J66" s="67">
        <f t="shared" si="16"/>
        <v>1.6562985248163396E-4</v>
      </c>
      <c r="K66" s="100">
        <f t="shared" si="6"/>
        <v>1.1041990165442263E-4</v>
      </c>
      <c r="O66" s="96">
        <f>Amnt_Deposited!B61</f>
        <v>2047</v>
      </c>
      <c r="P66" s="99">
        <f>Amnt_Deposited!C61</f>
        <v>0</v>
      </c>
      <c r="Q66" s="284">
        <f>MCF!R65</f>
        <v>1</v>
      </c>
      <c r="R66" s="67">
        <f t="shared" si="17"/>
        <v>0</v>
      </c>
      <c r="S66" s="67">
        <f t="shared" si="7"/>
        <v>0</v>
      </c>
      <c r="T66" s="67">
        <f t="shared" si="8"/>
        <v>0</v>
      </c>
      <c r="U66" s="67">
        <f t="shared" si="9"/>
        <v>2.2531179745001687E-4</v>
      </c>
      <c r="V66" s="67">
        <f t="shared" si="10"/>
        <v>1.1081390665586567E-4</v>
      </c>
      <c r="W66" s="100">
        <f t="shared" si="11"/>
        <v>7.3875937770577114E-5</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2.2574102291492699E-4</v>
      </c>
      <c r="J67" s="67">
        <f t="shared" si="16"/>
        <v>1.1102501034036503E-4</v>
      </c>
      <c r="K67" s="100">
        <f t="shared" si="6"/>
        <v>7.4016673560243351E-5</v>
      </c>
      <c r="O67" s="96">
        <f>Amnt_Deposited!B62</f>
        <v>2048</v>
      </c>
      <c r="P67" s="99">
        <f>Amnt_Deposited!C62</f>
        <v>0</v>
      </c>
      <c r="Q67" s="284">
        <f>MCF!R66</f>
        <v>1</v>
      </c>
      <c r="R67" s="67">
        <f t="shared" si="17"/>
        <v>0</v>
      </c>
      <c r="S67" s="67">
        <f t="shared" si="7"/>
        <v>0</v>
      </c>
      <c r="T67" s="67">
        <f t="shared" si="8"/>
        <v>0</v>
      </c>
      <c r="U67" s="67">
        <f t="shared" si="9"/>
        <v>1.5103101443906795E-4</v>
      </c>
      <c r="V67" s="67">
        <f t="shared" si="10"/>
        <v>7.4280783010948913E-5</v>
      </c>
      <c r="W67" s="100">
        <f t="shared" si="11"/>
        <v>4.9520522007299271E-5</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1.5131873287246617E-4</v>
      </c>
      <c r="J68" s="67">
        <f t="shared" si="16"/>
        <v>7.442229004246082E-5</v>
      </c>
      <c r="K68" s="100">
        <f t="shared" si="6"/>
        <v>4.9614860028307213E-5</v>
      </c>
      <c r="O68" s="96">
        <f>Amnt_Deposited!B63</f>
        <v>2049</v>
      </c>
      <c r="P68" s="99">
        <f>Amnt_Deposited!C63</f>
        <v>0</v>
      </c>
      <c r="Q68" s="284">
        <f>MCF!R67</f>
        <v>1</v>
      </c>
      <c r="R68" s="67">
        <f t="shared" si="17"/>
        <v>0</v>
      </c>
      <c r="S68" s="67">
        <f t="shared" si="7"/>
        <v>0</v>
      </c>
      <c r="T68" s="67">
        <f t="shared" si="8"/>
        <v>0</v>
      </c>
      <c r="U68" s="67">
        <f t="shared" si="9"/>
        <v>1.0123911655160533E-4</v>
      </c>
      <c r="V68" s="67">
        <f t="shared" si="10"/>
        <v>4.9791897887462614E-5</v>
      </c>
      <c r="W68" s="100">
        <f t="shared" si="11"/>
        <v>3.3194598591641743E-5</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1.0143197998512613E-4</v>
      </c>
      <c r="J69" s="67">
        <f t="shared" si="16"/>
        <v>4.9886752887340033E-5</v>
      </c>
      <c r="K69" s="100">
        <f t="shared" si="6"/>
        <v>3.3257835258226689E-5</v>
      </c>
      <c r="O69" s="96">
        <f>Amnt_Deposited!B64</f>
        <v>2050</v>
      </c>
      <c r="P69" s="99">
        <f>Amnt_Deposited!C64</f>
        <v>0</v>
      </c>
      <c r="Q69" s="284">
        <f>MCF!R68</f>
        <v>1</v>
      </c>
      <c r="R69" s="67">
        <f t="shared" si="17"/>
        <v>0</v>
      </c>
      <c r="S69" s="67">
        <f t="shared" si="7"/>
        <v>0</v>
      </c>
      <c r="T69" s="67">
        <f t="shared" si="8"/>
        <v>0</v>
      </c>
      <c r="U69" s="67">
        <f t="shared" si="9"/>
        <v>6.7862609267479548E-5</v>
      </c>
      <c r="V69" s="67">
        <f t="shared" si="10"/>
        <v>3.3376507284125791E-5</v>
      </c>
      <c r="W69" s="100">
        <f t="shared" si="11"/>
        <v>2.2251004856083859E-5</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6.7991889493115794E-5</v>
      </c>
      <c r="J70" s="67">
        <f t="shared" si="16"/>
        <v>3.3440090492010334E-5</v>
      </c>
      <c r="K70" s="100">
        <f t="shared" si="6"/>
        <v>2.2293393661340221E-5</v>
      </c>
      <c r="O70" s="96">
        <f>Amnt_Deposited!B65</f>
        <v>2051</v>
      </c>
      <c r="P70" s="99">
        <f>Amnt_Deposited!C65</f>
        <v>0</v>
      </c>
      <c r="Q70" s="284">
        <f>MCF!R69</f>
        <v>1</v>
      </c>
      <c r="R70" s="67">
        <f t="shared" si="17"/>
        <v>0</v>
      </c>
      <c r="S70" s="67">
        <f t="shared" si="7"/>
        <v>0</v>
      </c>
      <c r="T70" s="67">
        <f t="shared" si="8"/>
        <v>0</v>
      </c>
      <c r="U70" s="67">
        <f t="shared" si="9"/>
        <v>4.5489667368275494E-5</v>
      </c>
      <c r="V70" s="67">
        <f t="shared" si="10"/>
        <v>2.2372941899204054E-5</v>
      </c>
      <c r="W70" s="100">
        <f t="shared" si="11"/>
        <v>1.4915294599469369E-5</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4.5576326495075481E-5</v>
      </c>
      <c r="J71" s="67">
        <f t="shared" si="16"/>
        <v>2.2415562998040313E-5</v>
      </c>
      <c r="K71" s="100">
        <f t="shared" si="6"/>
        <v>1.4943708665360209E-5</v>
      </c>
      <c r="O71" s="96">
        <f>Amnt_Deposited!B66</f>
        <v>2052</v>
      </c>
      <c r="P71" s="99">
        <f>Amnt_Deposited!C66</f>
        <v>0</v>
      </c>
      <c r="Q71" s="284">
        <f>MCF!R70</f>
        <v>1</v>
      </c>
      <c r="R71" s="67">
        <f t="shared" si="17"/>
        <v>0</v>
      </c>
      <c r="S71" s="67">
        <f t="shared" si="7"/>
        <v>0</v>
      </c>
      <c r="T71" s="67">
        <f t="shared" si="8"/>
        <v>0</v>
      </c>
      <c r="U71" s="67">
        <f t="shared" si="9"/>
        <v>3.0492635924448349E-5</v>
      </c>
      <c r="V71" s="67">
        <f t="shared" si="10"/>
        <v>1.4997031443827145E-5</v>
      </c>
      <c r="W71" s="100">
        <f t="shared" si="11"/>
        <v>9.9980209625514289E-6</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3.0550725274314324E-5</v>
      </c>
      <c r="J72" s="67">
        <f t="shared" si="16"/>
        <v>1.5025601220761157E-5</v>
      </c>
      <c r="K72" s="100">
        <f t="shared" si="6"/>
        <v>1.0017067480507438E-5</v>
      </c>
      <c r="O72" s="96">
        <f>Amnt_Deposited!B67</f>
        <v>2053</v>
      </c>
      <c r="P72" s="99">
        <f>Amnt_Deposited!C67</f>
        <v>0</v>
      </c>
      <c r="Q72" s="284">
        <f>MCF!R71</f>
        <v>1</v>
      </c>
      <c r="R72" s="67">
        <f t="shared" si="17"/>
        <v>0</v>
      </c>
      <c r="S72" s="67">
        <f t="shared" si="7"/>
        <v>0</v>
      </c>
      <c r="T72" s="67">
        <f t="shared" si="8"/>
        <v>0</v>
      </c>
      <c r="U72" s="67">
        <f t="shared" si="9"/>
        <v>2.0439825116624208E-5</v>
      </c>
      <c r="V72" s="67">
        <f t="shared" si="10"/>
        <v>1.0052810807824142E-5</v>
      </c>
      <c r="W72" s="100">
        <f t="shared" si="11"/>
        <v>6.7018738718827607E-6</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2.0478763572300548E-5</v>
      </c>
      <c r="J73" s="67">
        <f t="shared" si="16"/>
        <v>1.0071961702013776E-5</v>
      </c>
      <c r="K73" s="100">
        <f t="shared" si="6"/>
        <v>6.7146411346758505E-6</v>
      </c>
      <c r="O73" s="96">
        <f>Amnt_Deposited!B68</f>
        <v>2054</v>
      </c>
      <c r="P73" s="99">
        <f>Amnt_Deposited!C68</f>
        <v>0</v>
      </c>
      <c r="Q73" s="284">
        <f>MCF!R72</f>
        <v>1</v>
      </c>
      <c r="R73" s="67">
        <f t="shared" si="17"/>
        <v>0</v>
      </c>
      <c r="S73" s="67">
        <f t="shared" si="7"/>
        <v>0</v>
      </c>
      <c r="T73" s="67">
        <f t="shared" si="8"/>
        <v>0</v>
      </c>
      <c r="U73" s="67">
        <f t="shared" si="9"/>
        <v>1.3701224513135955E-5</v>
      </c>
      <c r="V73" s="67">
        <f t="shared" si="10"/>
        <v>6.7386006034882517E-6</v>
      </c>
      <c r="W73" s="100">
        <f t="shared" si="11"/>
        <v>4.4924004023255012E-6</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1.3727325740537477E-5</v>
      </c>
      <c r="J74" s="67">
        <f t="shared" si="16"/>
        <v>6.7514378317630708E-6</v>
      </c>
      <c r="K74" s="100">
        <f t="shared" si="6"/>
        <v>4.5009585545087136E-6</v>
      </c>
      <c r="O74" s="96">
        <f>Amnt_Deposited!B69</f>
        <v>2055</v>
      </c>
      <c r="P74" s="99">
        <f>Amnt_Deposited!C69</f>
        <v>0</v>
      </c>
      <c r="Q74" s="284">
        <f>MCF!R73</f>
        <v>1</v>
      </c>
      <c r="R74" s="67">
        <f t="shared" si="17"/>
        <v>0</v>
      </c>
      <c r="S74" s="67">
        <f t="shared" si="7"/>
        <v>0</v>
      </c>
      <c r="T74" s="67">
        <f t="shared" si="8"/>
        <v>0</v>
      </c>
      <c r="U74" s="67">
        <f t="shared" si="9"/>
        <v>9.1842054463899237E-6</v>
      </c>
      <c r="V74" s="67">
        <f t="shared" si="10"/>
        <v>4.5170190667460315E-6</v>
      </c>
      <c r="W74" s="100">
        <f t="shared" si="11"/>
        <v>3.0113460444973541E-6</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9.2017016223432987E-6</v>
      </c>
      <c r="J75" s="67">
        <f t="shared" si="16"/>
        <v>4.5256241181941789E-6</v>
      </c>
      <c r="K75" s="100">
        <f t="shared" si="6"/>
        <v>3.0170827454627856E-6</v>
      </c>
      <c r="O75" s="96">
        <f>Amnt_Deposited!B70</f>
        <v>2056</v>
      </c>
      <c r="P75" s="99">
        <f>Amnt_Deposited!C70</f>
        <v>0</v>
      </c>
      <c r="Q75" s="284">
        <f>MCF!R74</f>
        <v>1</v>
      </c>
      <c r="R75" s="67">
        <f t="shared" si="17"/>
        <v>0</v>
      </c>
      <c r="S75" s="67">
        <f t="shared" si="7"/>
        <v>0</v>
      </c>
      <c r="T75" s="67">
        <f t="shared" si="8"/>
        <v>0</v>
      </c>
      <c r="U75" s="67">
        <f t="shared" si="9"/>
        <v>6.1563570176248633E-6</v>
      </c>
      <c r="V75" s="67">
        <f t="shared" si="10"/>
        <v>3.0278484287650604E-6</v>
      </c>
      <c r="W75" s="100">
        <f t="shared" si="11"/>
        <v>2.0185656191767067E-6</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6.1680850550953767E-6</v>
      </c>
      <c r="J76" s="67">
        <f t="shared" si="16"/>
        <v>3.0336165672479216E-6</v>
      </c>
      <c r="K76" s="100">
        <f t="shared" si="6"/>
        <v>2.0224110448319474E-6</v>
      </c>
      <c r="O76" s="96">
        <f>Amnt_Deposited!B71</f>
        <v>2057</v>
      </c>
      <c r="P76" s="99">
        <f>Amnt_Deposited!C71</f>
        <v>0</v>
      </c>
      <c r="Q76" s="284">
        <f>MCF!R75</f>
        <v>1</v>
      </c>
      <c r="R76" s="67">
        <f t="shared" si="17"/>
        <v>0</v>
      </c>
      <c r="S76" s="67">
        <f t="shared" si="7"/>
        <v>0</v>
      </c>
      <c r="T76" s="67">
        <f t="shared" si="8"/>
        <v>0</v>
      </c>
      <c r="U76" s="67">
        <f t="shared" si="9"/>
        <v>4.1267295194661297E-6</v>
      </c>
      <c r="V76" s="67">
        <f t="shared" si="10"/>
        <v>2.0296274981587336E-6</v>
      </c>
      <c r="W76" s="100">
        <f t="shared" si="11"/>
        <v>1.353084998772489E-6</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4.1345910580832715E-6</v>
      </c>
      <c r="J77" s="67">
        <f t="shared" si="16"/>
        <v>2.0334939970121048E-6</v>
      </c>
      <c r="K77" s="100">
        <f t="shared" si="6"/>
        <v>1.3556626646747364E-6</v>
      </c>
      <c r="O77" s="96">
        <f>Amnt_Deposited!B72</f>
        <v>2058</v>
      </c>
      <c r="P77" s="99">
        <f>Amnt_Deposited!C72</f>
        <v>0</v>
      </c>
      <c r="Q77" s="284">
        <f>MCF!R76</f>
        <v>1</v>
      </c>
      <c r="R77" s="67">
        <f t="shared" si="17"/>
        <v>0</v>
      </c>
      <c r="S77" s="67">
        <f t="shared" si="7"/>
        <v>0</v>
      </c>
      <c r="T77" s="67">
        <f t="shared" si="8"/>
        <v>0</v>
      </c>
      <c r="U77" s="67">
        <f t="shared" si="9"/>
        <v>2.7662295214651678E-6</v>
      </c>
      <c r="V77" s="67">
        <f t="shared" si="10"/>
        <v>1.3604999980009619E-6</v>
      </c>
      <c r="W77" s="100">
        <f t="shared" si="11"/>
        <v>9.0699999866730796E-7</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2.7714992683929212E-6</v>
      </c>
      <c r="J78" s="67">
        <f t="shared" si="16"/>
        <v>1.3630917896903502E-6</v>
      </c>
      <c r="K78" s="100">
        <f t="shared" si="6"/>
        <v>9.0872785979356677E-7</v>
      </c>
      <c r="O78" s="96">
        <f>Amnt_Deposited!B73</f>
        <v>2059</v>
      </c>
      <c r="P78" s="99">
        <f>Amnt_Deposited!C73</f>
        <v>0</v>
      </c>
      <c r="Q78" s="284">
        <f>MCF!R77</f>
        <v>1</v>
      </c>
      <c r="R78" s="67">
        <f t="shared" si="17"/>
        <v>0</v>
      </c>
      <c r="S78" s="67">
        <f t="shared" si="7"/>
        <v>0</v>
      </c>
      <c r="T78" s="67">
        <f t="shared" si="8"/>
        <v>0</v>
      </c>
      <c r="U78" s="67">
        <f t="shared" si="9"/>
        <v>1.8542591001736759E-6</v>
      </c>
      <c r="V78" s="67">
        <f t="shared" si="10"/>
        <v>9.1197042129149196E-7</v>
      </c>
      <c r="W78" s="100">
        <f t="shared" si="11"/>
        <v>6.0798028086099457E-7</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1.8577915171768836E-6</v>
      </c>
      <c r="J79" s="67">
        <f t="shared" si="16"/>
        <v>9.1370775121603754E-7</v>
      </c>
      <c r="K79" s="100">
        <f t="shared" si="6"/>
        <v>6.0913850081069166E-7</v>
      </c>
      <c r="O79" s="96">
        <f>Amnt_Deposited!B74</f>
        <v>2060</v>
      </c>
      <c r="P79" s="99">
        <f>Amnt_Deposited!C74</f>
        <v>0</v>
      </c>
      <c r="Q79" s="284">
        <f>MCF!R78</f>
        <v>1</v>
      </c>
      <c r="R79" s="67">
        <f t="shared" si="17"/>
        <v>0</v>
      </c>
      <c r="S79" s="67">
        <f t="shared" si="7"/>
        <v>0</v>
      </c>
      <c r="T79" s="67">
        <f t="shared" si="8"/>
        <v>0</v>
      </c>
      <c r="U79" s="67">
        <f t="shared" si="9"/>
        <v>1.2429470453904215E-6</v>
      </c>
      <c r="V79" s="67">
        <f t="shared" si="10"/>
        <v>6.113120547832543E-7</v>
      </c>
      <c r="W79" s="100">
        <f t="shared" si="11"/>
        <v>4.0754136985550285E-7</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1.2453148953186289E-6</v>
      </c>
      <c r="J80" s="67">
        <f t="shared" si="16"/>
        <v>6.1247662185825472E-7</v>
      </c>
      <c r="K80" s="100">
        <f t="shared" si="6"/>
        <v>4.0831774790550313E-7</v>
      </c>
      <c r="O80" s="96">
        <f>Amnt_Deposited!B75</f>
        <v>2061</v>
      </c>
      <c r="P80" s="99">
        <f>Amnt_Deposited!C75</f>
        <v>0</v>
      </c>
      <c r="Q80" s="284">
        <f>MCF!R79</f>
        <v>1</v>
      </c>
      <c r="R80" s="67">
        <f t="shared" si="17"/>
        <v>0</v>
      </c>
      <c r="S80" s="67">
        <f t="shared" si="7"/>
        <v>0</v>
      </c>
      <c r="T80" s="67">
        <f t="shared" si="8"/>
        <v>0</v>
      </c>
      <c r="U80" s="67">
        <f t="shared" si="9"/>
        <v>8.331723206859692E-7</v>
      </c>
      <c r="V80" s="67">
        <f t="shared" si="10"/>
        <v>4.0977472470445229E-7</v>
      </c>
      <c r="W80" s="100">
        <f t="shared" si="11"/>
        <v>2.7318314980296818E-7</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8.3475953795885073E-7</v>
      </c>
      <c r="J81" s="67">
        <f t="shared" si="16"/>
        <v>4.1055535735977823E-7</v>
      </c>
      <c r="K81" s="100">
        <f t="shared" si="6"/>
        <v>2.7370357157318545E-7</v>
      </c>
      <c r="O81" s="96">
        <f>Amnt_Deposited!B76</f>
        <v>2062</v>
      </c>
      <c r="P81" s="99">
        <f>Amnt_Deposited!C76</f>
        <v>0</v>
      </c>
      <c r="Q81" s="284">
        <f>MCF!R80</f>
        <v>1</v>
      </c>
      <c r="R81" s="67">
        <f t="shared" si="17"/>
        <v>0</v>
      </c>
      <c r="S81" s="67">
        <f t="shared" si="7"/>
        <v>0</v>
      </c>
      <c r="T81" s="67">
        <f t="shared" si="8"/>
        <v>0</v>
      </c>
      <c r="U81" s="67">
        <f t="shared" si="9"/>
        <v>5.5849210835783933E-7</v>
      </c>
      <c r="V81" s="67">
        <f t="shared" si="10"/>
        <v>2.7468021232812987E-7</v>
      </c>
      <c r="W81" s="100">
        <f t="shared" si="11"/>
        <v>1.8312014155208657E-7</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5.5955605191326588E-7</v>
      </c>
      <c r="J82" s="67">
        <f t="shared" si="16"/>
        <v>2.752034860455849E-7</v>
      </c>
      <c r="K82" s="100">
        <f t="shared" si="6"/>
        <v>1.8346899069705658E-7</v>
      </c>
      <c r="O82" s="96">
        <f>Amnt_Deposited!B77</f>
        <v>2063</v>
      </c>
      <c r="P82" s="99">
        <f>Amnt_Deposited!C77</f>
        <v>0</v>
      </c>
      <c r="Q82" s="284">
        <f>MCF!R81</f>
        <v>1</v>
      </c>
      <c r="R82" s="67">
        <f t="shared" si="17"/>
        <v>0</v>
      </c>
      <c r="S82" s="67">
        <f t="shared" si="7"/>
        <v>0</v>
      </c>
      <c r="T82" s="67">
        <f t="shared" si="8"/>
        <v>0</v>
      </c>
      <c r="U82" s="67">
        <f t="shared" si="9"/>
        <v>3.7436845578496813E-7</v>
      </c>
      <c r="V82" s="67">
        <f t="shared" si="10"/>
        <v>1.841236525728712E-7</v>
      </c>
      <c r="W82" s="100">
        <f t="shared" si="11"/>
        <v>1.2274910171524746E-7</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3.7508163847802099E-7</v>
      </c>
      <c r="J83" s="67">
        <f t="shared" ref="J83:J99" si="22">I82*(1-$K$10)+H83</f>
        <v>1.8447441343524489E-7</v>
      </c>
      <c r="K83" s="100">
        <f t="shared" si="6"/>
        <v>1.2298294229016324E-7</v>
      </c>
      <c r="O83" s="96">
        <f>Amnt_Deposited!B78</f>
        <v>2064</v>
      </c>
      <c r="P83" s="99">
        <f>Amnt_Deposited!C78</f>
        <v>0</v>
      </c>
      <c r="Q83" s="284">
        <f>MCF!R82</f>
        <v>1</v>
      </c>
      <c r="R83" s="67">
        <f t="shared" ref="R83:R99" si="23">P83*$W$6*DOCF*Q83</f>
        <v>0</v>
      </c>
      <c r="S83" s="67">
        <f t="shared" si="7"/>
        <v>0</v>
      </c>
      <c r="T83" s="67">
        <f t="shared" si="8"/>
        <v>0</v>
      </c>
      <c r="U83" s="67">
        <f t="shared" si="9"/>
        <v>2.5094668051607106E-7</v>
      </c>
      <c r="V83" s="67">
        <f t="shared" si="10"/>
        <v>1.2342177526889708E-7</v>
      </c>
      <c r="W83" s="100">
        <f t="shared" si="11"/>
        <v>8.2281183512598051E-8</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2.5142474117171005E-7</v>
      </c>
      <c r="J84" s="67">
        <f t="shared" si="22"/>
        <v>1.2365689730631094E-7</v>
      </c>
      <c r="K84" s="100">
        <f t="shared" si="6"/>
        <v>8.2437931537540622E-8</v>
      </c>
      <c r="O84" s="96">
        <f>Amnt_Deposited!B79</f>
        <v>2065</v>
      </c>
      <c r="P84" s="99">
        <f>Amnt_Deposited!C79</f>
        <v>0</v>
      </c>
      <c r="Q84" s="284">
        <f>MCF!R83</f>
        <v>1</v>
      </c>
      <c r="R84" s="67">
        <f t="shared" si="23"/>
        <v>0</v>
      </c>
      <c r="S84" s="67">
        <f t="shared" si="7"/>
        <v>0</v>
      </c>
      <c r="T84" s="67">
        <f t="shared" si="8"/>
        <v>0</v>
      </c>
      <c r="U84" s="67">
        <f t="shared" si="9"/>
        <v>1.6821459043602363E-7</v>
      </c>
      <c r="V84" s="67">
        <f t="shared" si="10"/>
        <v>8.2732090080047431E-8</v>
      </c>
      <c r="W84" s="100">
        <f t="shared" si="11"/>
        <v>5.5154726720031618E-8</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1.6853504407671937E-7</v>
      </c>
      <c r="J85" s="67">
        <f t="shared" si="22"/>
        <v>8.2889697094990665E-8</v>
      </c>
      <c r="K85" s="100">
        <f t="shared" ref="K85:K99" si="24">J85*CH4_fraction*conv</f>
        <v>5.525979806332711E-8</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1.1275761200494157E-7</v>
      </c>
      <c r="V85" s="67">
        <f t="shared" ref="V85:V98" si="28">U84*(1-$W$10)+T85</f>
        <v>5.5456978431082057E-8</v>
      </c>
      <c r="W85" s="100">
        <f t="shared" ref="W85:W99" si="29">V85*CH4_fraction*conv</f>
        <v>3.6971318954054703E-8</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1.1297241850412503E-7</v>
      </c>
      <c r="J86" s="67">
        <f t="shared" si="22"/>
        <v>5.5562625572594341E-8</v>
      </c>
      <c r="K86" s="100">
        <f t="shared" si="24"/>
        <v>3.704175038172956E-8</v>
      </c>
      <c r="O86" s="96">
        <f>Amnt_Deposited!B81</f>
        <v>2067</v>
      </c>
      <c r="P86" s="99">
        <f>Amnt_Deposited!C81</f>
        <v>0</v>
      </c>
      <c r="Q86" s="284">
        <f>MCF!R85</f>
        <v>1</v>
      </c>
      <c r="R86" s="67">
        <f t="shared" si="23"/>
        <v>0</v>
      </c>
      <c r="S86" s="67">
        <f t="shared" si="25"/>
        <v>0</v>
      </c>
      <c r="T86" s="67">
        <f t="shared" si="26"/>
        <v>0</v>
      </c>
      <c r="U86" s="67">
        <f t="shared" si="27"/>
        <v>7.5583687670021193E-8</v>
      </c>
      <c r="V86" s="67">
        <f t="shared" si="28"/>
        <v>3.7173924334920376E-8</v>
      </c>
      <c r="W86" s="100">
        <f t="shared" si="29"/>
        <v>2.4782616223280248E-8</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7.5727676772442608E-8</v>
      </c>
      <c r="J87" s="67">
        <f t="shared" si="22"/>
        <v>3.7244741731682426E-8</v>
      </c>
      <c r="K87" s="100">
        <f t="shared" si="24"/>
        <v>2.4829827821121616E-8</v>
      </c>
      <c r="O87" s="96">
        <f>Amnt_Deposited!B82</f>
        <v>2068</v>
      </c>
      <c r="P87" s="99">
        <f>Amnt_Deposited!C82</f>
        <v>0</v>
      </c>
      <c r="Q87" s="284">
        <f>MCF!R86</f>
        <v>1</v>
      </c>
      <c r="R87" s="67">
        <f t="shared" si="23"/>
        <v>0</v>
      </c>
      <c r="S87" s="67">
        <f t="shared" si="25"/>
        <v>0</v>
      </c>
      <c r="T87" s="67">
        <f t="shared" si="26"/>
        <v>0</v>
      </c>
      <c r="U87" s="67">
        <f t="shared" si="27"/>
        <v>5.0665260998511993E-8</v>
      </c>
      <c r="V87" s="67">
        <f t="shared" si="28"/>
        <v>2.4918426671509204E-8</v>
      </c>
      <c r="W87" s="100">
        <f t="shared" si="29"/>
        <v>1.6612284447672802E-8</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5.0761779780275747E-8</v>
      </c>
      <c r="J88" s="67">
        <f t="shared" si="22"/>
        <v>2.4965896992166865E-8</v>
      </c>
      <c r="K88" s="100">
        <f t="shared" si="24"/>
        <v>1.6643931328111243E-8</v>
      </c>
      <c r="O88" s="96">
        <f>Amnt_Deposited!B83</f>
        <v>2069</v>
      </c>
      <c r="P88" s="99">
        <f>Amnt_Deposited!C83</f>
        <v>0</v>
      </c>
      <c r="Q88" s="284">
        <f>MCF!R87</f>
        <v>1</v>
      </c>
      <c r="R88" s="67">
        <f t="shared" si="23"/>
        <v>0</v>
      </c>
      <c r="S88" s="67">
        <f t="shared" si="25"/>
        <v>0</v>
      </c>
      <c r="T88" s="67">
        <f t="shared" si="26"/>
        <v>0</v>
      </c>
      <c r="U88" s="67">
        <f t="shared" si="27"/>
        <v>3.3961940084930237E-8</v>
      </c>
      <c r="V88" s="67">
        <f t="shared" si="28"/>
        <v>1.6703320913581752E-8</v>
      </c>
      <c r="W88" s="100">
        <f t="shared" si="29"/>
        <v>1.1135547275721168E-8</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3.4026638559165427E-8</v>
      </c>
      <c r="J89" s="67">
        <f t="shared" si="22"/>
        <v>1.6735141221110324E-8</v>
      </c>
      <c r="K89" s="100">
        <f t="shared" si="24"/>
        <v>1.1156760814073548E-8</v>
      </c>
      <c r="O89" s="96">
        <f>Amnt_Deposited!B84</f>
        <v>2070</v>
      </c>
      <c r="P89" s="99">
        <f>Amnt_Deposited!C84</f>
        <v>0</v>
      </c>
      <c r="Q89" s="284">
        <f>MCF!R88</f>
        <v>1</v>
      </c>
      <c r="R89" s="67">
        <f t="shared" si="23"/>
        <v>0</v>
      </c>
      <c r="S89" s="67">
        <f t="shared" si="25"/>
        <v>0</v>
      </c>
      <c r="T89" s="67">
        <f t="shared" si="26"/>
        <v>0</v>
      </c>
      <c r="U89" s="67">
        <f t="shared" si="27"/>
        <v>2.2765369241190062E-8</v>
      </c>
      <c r="V89" s="67">
        <f t="shared" si="28"/>
        <v>1.1196570843740176E-8</v>
      </c>
      <c r="W89" s="100">
        <f t="shared" si="29"/>
        <v>7.4643805624934493E-9</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2.2808737925417828E-8</v>
      </c>
      <c r="J90" s="67">
        <f t="shared" si="22"/>
        <v>1.1217900633747597E-8</v>
      </c>
      <c r="K90" s="100">
        <f t="shared" si="24"/>
        <v>7.4786004224983981E-9</v>
      </c>
      <c r="O90" s="96">
        <f>Amnt_Deposited!B85</f>
        <v>2071</v>
      </c>
      <c r="P90" s="99">
        <f>Amnt_Deposited!C85</f>
        <v>0</v>
      </c>
      <c r="Q90" s="284">
        <f>MCF!R89</f>
        <v>1</v>
      </c>
      <c r="R90" s="67">
        <f t="shared" si="23"/>
        <v>0</v>
      </c>
      <c r="S90" s="67">
        <f t="shared" si="25"/>
        <v>0</v>
      </c>
      <c r="T90" s="67">
        <f t="shared" si="26"/>
        <v>0</v>
      </c>
      <c r="U90" s="67">
        <f t="shared" si="27"/>
        <v>1.5260083357772849E-8</v>
      </c>
      <c r="V90" s="67">
        <f t="shared" si="28"/>
        <v>7.5052858834172127E-9</v>
      </c>
      <c r="W90" s="100">
        <f t="shared" si="29"/>
        <v>5.0035239222781412E-9</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1.5289154256180911E-8</v>
      </c>
      <c r="J91" s="67">
        <f t="shared" si="22"/>
        <v>7.5195836692369166E-9</v>
      </c>
      <c r="K91" s="100">
        <f t="shared" si="24"/>
        <v>5.0130557794912772E-9</v>
      </c>
      <c r="O91" s="96">
        <f>Amnt_Deposited!B86</f>
        <v>2072</v>
      </c>
      <c r="P91" s="99">
        <f>Amnt_Deposited!C86</f>
        <v>0</v>
      </c>
      <c r="Q91" s="284">
        <f>MCF!R90</f>
        <v>1</v>
      </c>
      <c r="R91" s="67">
        <f t="shared" si="23"/>
        <v>0</v>
      </c>
      <c r="S91" s="67">
        <f t="shared" si="25"/>
        <v>0</v>
      </c>
      <c r="T91" s="67">
        <f t="shared" si="26"/>
        <v>0</v>
      </c>
      <c r="U91" s="67">
        <f t="shared" si="27"/>
        <v>1.022913977888999E-8</v>
      </c>
      <c r="V91" s="67">
        <f t="shared" si="28"/>
        <v>5.0309435788828589E-9</v>
      </c>
      <c r="W91" s="100">
        <f t="shared" si="29"/>
        <v>3.3539623859219057E-9</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1.0248626584849179E-8</v>
      </c>
      <c r="J92" s="67">
        <f t="shared" si="22"/>
        <v>5.0405276713317318E-9</v>
      </c>
      <c r="K92" s="100">
        <f t="shared" si="24"/>
        <v>3.3603517808878212E-9</v>
      </c>
      <c r="O92" s="96">
        <f>Amnt_Deposited!B87</f>
        <v>2073</v>
      </c>
      <c r="P92" s="99">
        <f>Amnt_Deposited!C87</f>
        <v>0</v>
      </c>
      <c r="Q92" s="284">
        <f>MCF!R91</f>
        <v>1</v>
      </c>
      <c r="R92" s="67">
        <f t="shared" si="23"/>
        <v>0</v>
      </c>
      <c r="S92" s="67">
        <f t="shared" si="25"/>
        <v>0</v>
      </c>
      <c r="T92" s="67">
        <f t="shared" si="26"/>
        <v>0</v>
      </c>
      <c r="U92" s="67">
        <f t="shared" si="27"/>
        <v>6.8567974474905273E-9</v>
      </c>
      <c r="V92" s="67">
        <f t="shared" si="28"/>
        <v>3.3723423313994624E-9</v>
      </c>
      <c r="W92" s="100">
        <f t="shared" si="29"/>
        <v>2.2482282209329747E-9</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6.8698598441581788E-9</v>
      </c>
      <c r="J93" s="67">
        <f t="shared" si="22"/>
        <v>3.3787667406910005E-9</v>
      </c>
      <c r="K93" s="100">
        <f t="shared" si="24"/>
        <v>2.2525111604606667E-9</v>
      </c>
      <c r="O93" s="96">
        <f>Amnt_Deposited!B88</f>
        <v>2074</v>
      </c>
      <c r="P93" s="99">
        <f>Amnt_Deposited!C88</f>
        <v>0</v>
      </c>
      <c r="Q93" s="284">
        <f>MCF!R92</f>
        <v>1</v>
      </c>
      <c r="R93" s="67">
        <f t="shared" si="23"/>
        <v>0</v>
      </c>
      <c r="S93" s="67">
        <f t="shared" si="25"/>
        <v>0</v>
      </c>
      <c r="T93" s="67">
        <f t="shared" si="26"/>
        <v>0</v>
      </c>
      <c r="U93" s="67">
        <f t="shared" si="27"/>
        <v>4.5962487806589044E-9</v>
      </c>
      <c r="V93" s="67">
        <f t="shared" si="28"/>
        <v>2.2605486668316229E-9</v>
      </c>
      <c r="W93" s="100">
        <f t="shared" si="29"/>
        <v>1.5070324445544151E-9</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4.6050047669945005E-9</v>
      </c>
      <c r="J94" s="67">
        <f t="shared" si="22"/>
        <v>2.2648550771636783E-9</v>
      </c>
      <c r="K94" s="100">
        <f t="shared" si="24"/>
        <v>1.5099033847757855E-9</v>
      </c>
      <c r="O94" s="96">
        <f>Amnt_Deposited!B89</f>
        <v>2075</v>
      </c>
      <c r="P94" s="99">
        <f>Amnt_Deposited!C89</f>
        <v>0</v>
      </c>
      <c r="Q94" s="284">
        <f>MCF!R93</f>
        <v>1</v>
      </c>
      <c r="R94" s="67">
        <f t="shared" si="23"/>
        <v>0</v>
      </c>
      <c r="S94" s="67">
        <f t="shared" si="25"/>
        <v>0</v>
      </c>
      <c r="T94" s="67">
        <f t="shared" si="26"/>
        <v>0</v>
      </c>
      <c r="U94" s="67">
        <f t="shared" si="27"/>
        <v>3.0809576942425278E-9</v>
      </c>
      <c r="V94" s="67">
        <f t="shared" si="28"/>
        <v>1.5152910864163764E-9</v>
      </c>
      <c r="W94" s="100">
        <f t="shared" si="29"/>
        <v>1.0101940576109176E-9</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3.0868270074060922E-9</v>
      </c>
      <c r="J95" s="67">
        <f t="shared" si="22"/>
        <v>1.5181777595884083E-9</v>
      </c>
      <c r="K95" s="100">
        <f t="shared" si="24"/>
        <v>1.0121185063922722E-9</v>
      </c>
      <c r="O95" s="96">
        <f>Amnt_Deposited!B90</f>
        <v>2076</v>
      </c>
      <c r="P95" s="99">
        <f>Amnt_Deposited!C90</f>
        <v>0</v>
      </c>
      <c r="Q95" s="284">
        <f>MCF!R94</f>
        <v>1</v>
      </c>
      <c r="R95" s="67">
        <f t="shared" si="23"/>
        <v>0</v>
      </c>
      <c r="S95" s="67">
        <f t="shared" si="25"/>
        <v>0</v>
      </c>
      <c r="T95" s="67">
        <f t="shared" si="26"/>
        <v>0</v>
      </c>
      <c r="U95" s="67">
        <f t="shared" si="27"/>
        <v>2.0652277034385083E-9</v>
      </c>
      <c r="V95" s="67">
        <f t="shared" si="28"/>
        <v>1.0157299908040193E-9</v>
      </c>
      <c r="W95" s="100">
        <f t="shared" si="29"/>
        <v>6.7715332720267951E-10</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2.0691620217085066E-9</v>
      </c>
      <c r="J96" s="67">
        <f t="shared" si="22"/>
        <v>1.0176649856975858E-9</v>
      </c>
      <c r="K96" s="100">
        <f t="shared" si="24"/>
        <v>6.7844332379839051E-10</v>
      </c>
      <c r="O96" s="96">
        <f>Amnt_Deposited!B91</f>
        <v>2077</v>
      </c>
      <c r="P96" s="99">
        <f>Amnt_Deposited!C91</f>
        <v>0</v>
      </c>
      <c r="Q96" s="284">
        <f>MCF!R95</f>
        <v>1</v>
      </c>
      <c r="R96" s="67">
        <f t="shared" si="23"/>
        <v>0</v>
      </c>
      <c r="S96" s="67">
        <f t="shared" si="25"/>
        <v>0</v>
      </c>
      <c r="T96" s="67">
        <f t="shared" si="26"/>
        <v>0</v>
      </c>
      <c r="U96" s="67">
        <f t="shared" si="27"/>
        <v>1.3843635292429785E-9</v>
      </c>
      <c r="V96" s="67">
        <f t="shared" si="28"/>
        <v>6.8086417419552979E-10</v>
      </c>
      <c r="W96" s="100">
        <f t="shared" si="29"/>
        <v>4.5390944946368651E-10</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1.3870007816468428E-9</v>
      </c>
      <c r="J97" s="67">
        <f t="shared" si="22"/>
        <v>6.8216124006166393E-10</v>
      </c>
      <c r="K97" s="100">
        <f t="shared" si="24"/>
        <v>4.5477416004110927E-10</v>
      </c>
      <c r="O97" s="96">
        <f>Amnt_Deposited!B92</f>
        <v>2078</v>
      </c>
      <c r="P97" s="99">
        <f>Amnt_Deposited!C92</f>
        <v>0</v>
      </c>
      <c r="Q97" s="284">
        <f>MCF!R96</f>
        <v>1</v>
      </c>
      <c r="R97" s="67">
        <f t="shared" si="23"/>
        <v>0</v>
      </c>
      <c r="S97" s="67">
        <f t="shared" si="25"/>
        <v>0</v>
      </c>
      <c r="T97" s="67">
        <f t="shared" si="26"/>
        <v>0</v>
      </c>
      <c r="U97" s="67">
        <f t="shared" si="27"/>
        <v>9.2796662465221347E-10</v>
      </c>
      <c r="V97" s="67">
        <f t="shared" si="28"/>
        <v>4.5639690459076502E-10</v>
      </c>
      <c r="W97" s="100">
        <f t="shared" si="29"/>
        <v>3.0426460306051001E-10</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9.297344278049794E-10</v>
      </c>
      <c r="J98" s="67">
        <f t="shared" si="22"/>
        <v>4.572663538418634E-10</v>
      </c>
      <c r="K98" s="100">
        <f t="shared" si="24"/>
        <v>3.0484423589457557E-10</v>
      </c>
      <c r="O98" s="96">
        <f>Amnt_Deposited!B93</f>
        <v>2079</v>
      </c>
      <c r="P98" s="99">
        <f>Amnt_Deposited!C93</f>
        <v>0</v>
      </c>
      <c r="Q98" s="284">
        <f>MCF!R97</f>
        <v>1</v>
      </c>
      <c r="R98" s="67">
        <f t="shared" si="23"/>
        <v>0</v>
      </c>
      <c r="S98" s="67">
        <f t="shared" si="25"/>
        <v>0</v>
      </c>
      <c r="T98" s="67">
        <f t="shared" si="26"/>
        <v>0</v>
      </c>
      <c r="U98" s="67">
        <f t="shared" si="27"/>
        <v>6.2203463055640854E-10</v>
      </c>
      <c r="V98" s="67">
        <f t="shared" si="28"/>
        <v>3.0593199409580488E-10</v>
      </c>
      <c r="W98" s="100">
        <f t="shared" si="29"/>
        <v>2.0395466273053657E-10</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6.2321962444715263E-10</v>
      </c>
      <c r="J99" s="68">
        <f t="shared" si="22"/>
        <v>3.0651480335782683E-10</v>
      </c>
      <c r="K99" s="102">
        <f t="shared" si="24"/>
        <v>2.043432022385512E-10</v>
      </c>
      <c r="O99" s="97">
        <f>Amnt_Deposited!B94</f>
        <v>2080</v>
      </c>
      <c r="P99" s="101">
        <f>Amnt_Deposited!C94</f>
        <v>0</v>
      </c>
      <c r="Q99" s="285">
        <f>MCF!R98</f>
        <v>1</v>
      </c>
      <c r="R99" s="68">
        <f t="shared" si="23"/>
        <v>0</v>
      </c>
      <c r="S99" s="68">
        <f>R99*$W$12</f>
        <v>0</v>
      </c>
      <c r="T99" s="68">
        <f>R99*(1-$W$12)</f>
        <v>0</v>
      </c>
      <c r="U99" s="68">
        <f>S99+U98*$W$10</f>
        <v>4.1696228219033368E-10</v>
      </c>
      <c r="V99" s="68">
        <f>U98*(1-$W$10)+T99</f>
        <v>2.0507234836607486E-10</v>
      </c>
      <c r="W99" s="102">
        <f t="shared" si="29"/>
        <v>1.3671489891071656E-10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0.196161762909</v>
      </c>
      <c r="D30" s="418">
        <f>Dry_Matter_Content!D17</f>
        <v>0.44</v>
      </c>
      <c r="E30" s="284">
        <f>MCF!R29</f>
        <v>1</v>
      </c>
      <c r="F30" s="67">
        <f t="shared" si="0"/>
        <v>1.8988458649591203E-2</v>
      </c>
      <c r="G30" s="67">
        <f t="shared" si="1"/>
        <v>1.8988458649591203E-2</v>
      </c>
      <c r="H30" s="67">
        <f t="shared" si="2"/>
        <v>0</v>
      </c>
      <c r="I30" s="67">
        <f t="shared" si="3"/>
        <v>1.8988458649591203E-2</v>
      </c>
      <c r="J30" s="67">
        <f t="shared" si="4"/>
        <v>0</v>
      </c>
      <c r="K30" s="100">
        <f t="shared" si="6"/>
        <v>0</v>
      </c>
      <c r="O30" s="96">
        <f>Amnt_Deposited!B25</f>
        <v>2011</v>
      </c>
      <c r="P30" s="99">
        <f>Amnt_Deposited!D25</f>
        <v>0.196161762909</v>
      </c>
      <c r="Q30" s="284">
        <f>MCF!R29</f>
        <v>1</v>
      </c>
      <c r="R30" s="67">
        <f t="shared" si="5"/>
        <v>3.9232352581800002E-2</v>
      </c>
      <c r="S30" s="67">
        <f t="shared" si="7"/>
        <v>3.9232352581800002E-2</v>
      </c>
      <c r="T30" s="67">
        <f t="shared" si="8"/>
        <v>0</v>
      </c>
      <c r="U30" s="67">
        <f t="shared" si="9"/>
        <v>3.9232352581800002E-2</v>
      </c>
      <c r="V30" s="67">
        <f t="shared" si="10"/>
        <v>0</v>
      </c>
      <c r="W30" s="100">
        <f t="shared" si="11"/>
        <v>0</v>
      </c>
    </row>
    <row r="31" spans="2:23">
      <c r="B31" s="96">
        <f>Amnt_Deposited!B26</f>
        <v>2012</v>
      </c>
      <c r="C31" s="99">
        <f>Amnt_Deposited!D26</f>
        <v>0.19773452794200003</v>
      </c>
      <c r="D31" s="418">
        <f>Dry_Matter_Content!D18</f>
        <v>0.44</v>
      </c>
      <c r="E31" s="284">
        <f>MCF!R30</f>
        <v>1</v>
      </c>
      <c r="F31" s="67">
        <f t="shared" si="0"/>
        <v>1.9140702304785605E-2</v>
      </c>
      <c r="G31" s="67">
        <f t="shared" si="1"/>
        <v>1.9140702304785605E-2</v>
      </c>
      <c r="H31" s="67">
        <f t="shared" si="2"/>
        <v>0</v>
      </c>
      <c r="I31" s="67">
        <f t="shared" si="3"/>
        <v>3.6845423799204094E-2</v>
      </c>
      <c r="J31" s="67">
        <f t="shared" si="4"/>
        <v>1.2837371551727172E-3</v>
      </c>
      <c r="K31" s="100">
        <f t="shared" si="6"/>
        <v>8.5582477011514476E-4</v>
      </c>
      <c r="O31" s="96">
        <f>Amnt_Deposited!B26</f>
        <v>2012</v>
      </c>
      <c r="P31" s="99">
        <f>Amnt_Deposited!D26</f>
        <v>0.19773452794200003</v>
      </c>
      <c r="Q31" s="284">
        <f>MCF!R30</f>
        <v>1</v>
      </c>
      <c r="R31" s="67">
        <f t="shared" si="5"/>
        <v>3.954690558840001E-2</v>
      </c>
      <c r="S31" s="67">
        <f t="shared" si="7"/>
        <v>3.954690558840001E-2</v>
      </c>
      <c r="T31" s="67">
        <f t="shared" si="8"/>
        <v>0</v>
      </c>
      <c r="U31" s="67">
        <f t="shared" si="9"/>
        <v>7.6126908676041508E-2</v>
      </c>
      <c r="V31" s="67">
        <f t="shared" si="10"/>
        <v>2.6523494941585062E-3</v>
      </c>
      <c r="W31" s="100">
        <f t="shared" si="11"/>
        <v>1.7682329961056708E-3</v>
      </c>
    </row>
    <row r="32" spans="2:23">
      <c r="B32" s="96">
        <f>Amnt_Deposited!B27</f>
        <v>2013</v>
      </c>
      <c r="C32" s="99">
        <f>Amnt_Deposited!D27</f>
        <v>0.19894315525799997</v>
      </c>
      <c r="D32" s="418">
        <f>Dry_Matter_Content!D19</f>
        <v>0.44</v>
      </c>
      <c r="E32" s="284">
        <f>MCF!R31</f>
        <v>1</v>
      </c>
      <c r="F32" s="67">
        <f t="shared" si="0"/>
        <v>1.9257697428974395E-2</v>
      </c>
      <c r="G32" s="67">
        <f t="shared" si="1"/>
        <v>1.9257697428974395E-2</v>
      </c>
      <c r="H32" s="67">
        <f t="shared" si="2"/>
        <v>0</v>
      </c>
      <c r="I32" s="67">
        <f t="shared" si="3"/>
        <v>5.3612142871167834E-2</v>
      </c>
      <c r="J32" s="67">
        <f t="shared" si="4"/>
        <v>2.4909783570106515E-3</v>
      </c>
      <c r="K32" s="100">
        <f t="shared" si="6"/>
        <v>1.6606522380071009E-3</v>
      </c>
      <c r="O32" s="96">
        <f>Amnt_Deposited!B27</f>
        <v>2013</v>
      </c>
      <c r="P32" s="99">
        <f>Amnt_Deposited!D27</f>
        <v>0.19894315525799997</v>
      </c>
      <c r="Q32" s="284">
        <f>MCF!R31</f>
        <v>1</v>
      </c>
      <c r="R32" s="67">
        <f t="shared" si="5"/>
        <v>3.9788631051599993E-2</v>
      </c>
      <c r="S32" s="67">
        <f t="shared" si="7"/>
        <v>3.9788631051599993E-2</v>
      </c>
      <c r="T32" s="67">
        <f t="shared" si="8"/>
        <v>0</v>
      </c>
      <c r="U32" s="67">
        <f t="shared" si="9"/>
        <v>0.11076889022968561</v>
      </c>
      <c r="V32" s="67">
        <f t="shared" si="10"/>
        <v>5.1466494979558915E-3</v>
      </c>
      <c r="W32" s="100">
        <f t="shared" si="11"/>
        <v>3.4310996653039274E-3</v>
      </c>
    </row>
    <row r="33" spans="2:23">
      <c r="B33" s="96">
        <f>Amnt_Deposited!B28</f>
        <v>2014</v>
      </c>
      <c r="C33" s="99">
        <f>Amnt_Deposited!D28</f>
        <v>0.200616639234</v>
      </c>
      <c r="D33" s="418">
        <f>Dry_Matter_Content!D20</f>
        <v>0.44</v>
      </c>
      <c r="E33" s="284">
        <f>MCF!R32</f>
        <v>1</v>
      </c>
      <c r="F33" s="67">
        <f t="shared" si="0"/>
        <v>1.9419690677851199E-2</v>
      </c>
      <c r="G33" s="67">
        <f t="shared" si="1"/>
        <v>1.9419690677851199E-2</v>
      </c>
      <c r="H33" s="67">
        <f t="shared" si="2"/>
        <v>0</v>
      </c>
      <c r="I33" s="67">
        <f t="shared" si="3"/>
        <v>6.9407321362842833E-2</v>
      </c>
      <c r="J33" s="67">
        <f t="shared" si="4"/>
        <v>3.6245121861762041E-3</v>
      </c>
      <c r="K33" s="100">
        <f t="shared" si="6"/>
        <v>2.4163414574508027E-3</v>
      </c>
      <c r="O33" s="96">
        <f>Amnt_Deposited!B28</f>
        <v>2014</v>
      </c>
      <c r="P33" s="99">
        <f>Amnt_Deposited!D28</f>
        <v>0.200616639234</v>
      </c>
      <c r="Q33" s="284">
        <f>MCF!R32</f>
        <v>1</v>
      </c>
      <c r="R33" s="67">
        <f t="shared" si="5"/>
        <v>4.0123327846800005E-2</v>
      </c>
      <c r="S33" s="67">
        <f t="shared" si="7"/>
        <v>4.0123327846800005E-2</v>
      </c>
      <c r="T33" s="67">
        <f t="shared" si="8"/>
        <v>0</v>
      </c>
      <c r="U33" s="67">
        <f t="shared" si="9"/>
        <v>0.14340355653479925</v>
      </c>
      <c r="V33" s="67">
        <f t="shared" si="10"/>
        <v>7.4886615416863726E-3</v>
      </c>
      <c r="W33" s="100">
        <f t="shared" si="11"/>
        <v>4.9924410277909148E-3</v>
      </c>
    </row>
    <row r="34" spans="2:23">
      <c r="B34" s="96">
        <f>Amnt_Deposited!B29</f>
        <v>2015</v>
      </c>
      <c r="C34" s="99">
        <f>Amnt_Deposited!D29</f>
        <v>0.20120545767</v>
      </c>
      <c r="D34" s="418">
        <f>Dry_Matter_Content!D21</f>
        <v>0.44</v>
      </c>
      <c r="E34" s="284">
        <f>MCF!R33</f>
        <v>1</v>
      </c>
      <c r="F34" s="67">
        <f t="shared" si="0"/>
        <v>1.9476688302456E-2</v>
      </c>
      <c r="G34" s="67">
        <f t="shared" si="1"/>
        <v>1.9476688302456E-2</v>
      </c>
      <c r="H34" s="67">
        <f t="shared" si="2"/>
        <v>0</v>
      </c>
      <c r="I34" s="67">
        <f t="shared" si="3"/>
        <v>8.4191645797396755E-2</v>
      </c>
      <c r="J34" s="67">
        <f t="shared" si="4"/>
        <v>4.6923638679020763E-3</v>
      </c>
      <c r="K34" s="100">
        <f t="shared" si="6"/>
        <v>3.1282425786013841E-3</v>
      </c>
      <c r="O34" s="96">
        <f>Amnt_Deposited!B29</f>
        <v>2015</v>
      </c>
      <c r="P34" s="99">
        <f>Amnt_Deposited!D29</f>
        <v>0.20120545767</v>
      </c>
      <c r="Q34" s="284">
        <f>MCF!R33</f>
        <v>1</v>
      </c>
      <c r="R34" s="67">
        <f t="shared" si="5"/>
        <v>4.0241091534000004E-2</v>
      </c>
      <c r="S34" s="67">
        <f t="shared" si="7"/>
        <v>4.0241091534000004E-2</v>
      </c>
      <c r="T34" s="67">
        <f t="shared" si="8"/>
        <v>0</v>
      </c>
      <c r="U34" s="67">
        <f t="shared" si="9"/>
        <v>0.17394968139958006</v>
      </c>
      <c r="V34" s="67">
        <f t="shared" si="10"/>
        <v>9.6949666692191655E-3</v>
      </c>
      <c r="W34" s="100">
        <f t="shared" si="11"/>
        <v>6.4633111128127767E-3</v>
      </c>
    </row>
    <row r="35" spans="2:23">
      <c r="B35" s="96">
        <f>Amnt_Deposited!B30</f>
        <v>2016</v>
      </c>
      <c r="C35" s="99">
        <f>Amnt_Deposited!D30</f>
        <v>0.20212742337899997</v>
      </c>
      <c r="D35" s="418">
        <f>Dry_Matter_Content!D22</f>
        <v>0.44</v>
      </c>
      <c r="E35" s="284">
        <f>MCF!R34</f>
        <v>1</v>
      </c>
      <c r="F35" s="67">
        <f t="shared" si="0"/>
        <v>1.9565934583087197E-2</v>
      </c>
      <c r="G35" s="67">
        <f t="shared" si="1"/>
        <v>1.9565934583087197E-2</v>
      </c>
      <c r="H35" s="67">
        <f t="shared" si="2"/>
        <v>0</v>
      </c>
      <c r="I35" s="67">
        <f t="shared" si="3"/>
        <v>9.806570481229053E-2</v>
      </c>
      <c r="J35" s="67">
        <f t="shared" si="4"/>
        <v>5.6918755681934184E-3</v>
      </c>
      <c r="K35" s="100">
        <f t="shared" si="6"/>
        <v>3.7945837121289455E-3</v>
      </c>
      <c r="O35" s="96">
        <f>Amnt_Deposited!B30</f>
        <v>2016</v>
      </c>
      <c r="P35" s="99">
        <f>Amnt_Deposited!D30</f>
        <v>0.20212742337899997</v>
      </c>
      <c r="Q35" s="284">
        <f>MCF!R34</f>
        <v>1</v>
      </c>
      <c r="R35" s="67">
        <f t="shared" si="5"/>
        <v>4.0425484675799997E-2</v>
      </c>
      <c r="S35" s="67">
        <f t="shared" si="7"/>
        <v>4.0425484675799997E-2</v>
      </c>
      <c r="T35" s="67">
        <f t="shared" si="8"/>
        <v>0</v>
      </c>
      <c r="U35" s="67">
        <f t="shared" si="9"/>
        <v>0.20261509258737714</v>
      </c>
      <c r="V35" s="67">
        <f t="shared" si="10"/>
        <v>1.1760073488002929E-2</v>
      </c>
      <c r="W35" s="100">
        <f t="shared" si="11"/>
        <v>7.8400489920019516E-3</v>
      </c>
    </row>
    <row r="36" spans="2:23">
      <c r="B36" s="96">
        <f>Amnt_Deposited!B31</f>
        <v>2017</v>
      </c>
      <c r="C36" s="99">
        <f>Amnt_Deposited!D31</f>
        <v>0.19596140041627222</v>
      </c>
      <c r="D36" s="418">
        <f>Dry_Matter_Content!D23</f>
        <v>0.44</v>
      </c>
      <c r="E36" s="284">
        <f>MCF!R35</f>
        <v>1</v>
      </c>
      <c r="F36" s="67">
        <f t="shared" si="0"/>
        <v>1.8969063560295152E-2</v>
      </c>
      <c r="G36" s="67">
        <f t="shared" si="1"/>
        <v>1.8969063560295152E-2</v>
      </c>
      <c r="H36" s="67">
        <f t="shared" si="2"/>
        <v>0</v>
      </c>
      <c r="I36" s="67">
        <f t="shared" si="3"/>
        <v>0.11040492067199585</v>
      </c>
      <c r="J36" s="67">
        <f t="shared" si="4"/>
        <v>6.6298477005898287E-3</v>
      </c>
      <c r="K36" s="100">
        <f t="shared" si="6"/>
        <v>4.4198984670598858E-3</v>
      </c>
      <c r="O36" s="96">
        <f>Amnt_Deposited!B31</f>
        <v>2017</v>
      </c>
      <c r="P36" s="99">
        <f>Amnt_Deposited!D31</f>
        <v>0.19596140041627222</v>
      </c>
      <c r="Q36" s="284">
        <f>MCF!R35</f>
        <v>1</v>
      </c>
      <c r="R36" s="67">
        <f t="shared" si="5"/>
        <v>3.9192280083254448E-2</v>
      </c>
      <c r="S36" s="67">
        <f t="shared" si="7"/>
        <v>3.9192280083254448E-2</v>
      </c>
      <c r="T36" s="67">
        <f t="shared" si="8"/>
        <v>0</v>
      </c>
      <c r="U36" s="67">
        <f t="shared" si="9"/>
        <v>0.22810934023139642</v>
      </c>
      <c r="V36" s="67">
        <f t="shared" si="10"/>
        <v>1.3698032439235184E-2</v>
      </c>
      <c r="W36" s="100">
        <f t="shared" si="11"/>
        <v>9.1320216261567885E-3</v>
      </c>
    </row>
    <row r="37" spans="2:23">
      <c r="B37" s="96">
        <f>Amnt_Deposited!B32</f>
        <v>2018</v>
      </c>
      <c r="C37" s="99">
        <f>Amnt_Deposited!D32</f>
        <v>0.20152446045096395</v>
      </c>
      <c r="D37" s="418">
        <f>Dry_Matter_Content!D24</f>
        <v>0.44</v>
      </c>
      <c r="E37" s="284">
        <f>MCF!R36</f>
        <v>1</v>
      </c>
      <c r="F37" s="67">
        <f t="shared" si="0"/>
        <v>1.9507567771653311E-2</v>
      </c>
      <c r="G37" s="67">
        <f t="shared" si="1"/>
        <v>1.9507567771653311E-2</v>
      </c>
      <c r="H37" s="67">
        <f t="shared" si="2"/>
        <v>0</v>
      </c>
      <c r="I37" s="67">
        <f t="shared" si="3"/>
        <v>0.12244843349342872</v>
      </c>
      <c r="J37" s="67">
        <f t="shared" si="4"/>
        <v>7.4640549502204461E-3</v>
      </c>
      <c r="K37" s="100">
        <f t="shared" si="6"/>
        <v>4.9760366334802974E-3</v>
      </c>
      <c r="O37" s="96">
        <f>Amnt_Deposited!B32</f>
        <v>2018</v>
      </c>
      <c r="P37" s="99">
        <f>Amnt_Deposited!D32</f>
        <v>0.20152446045096395</v>
      </c>
      <c r="Q37" s="284">
        <f>MCF!R36</f>
        <v>1</v>
      </c>
      <c r="R37" s="67">
        <f t="shared" si="5"/>
        <v>4.0304892090192793E-2</v>
      </c>
      <c r="S37" s="67">
        <f t="shared" si="7"/>
        <v>4.0304892090192793E-2</v>
      </c>
      <c r="T37" s="67">
        <f t="shared" si="8"/>
        <v>0</v>
      </c>
      <c r="U37" s="67">
        <f t="shared" si="9"/>
        <v>0.25299263118477011</v>
      </c>
      <c r="V37" s="67">
        <f t="shared" si="10"/>
        <v>1.5421601136819105E-2</v>
      </c>
      <c r="W37" s="100">
        <f t="shared" si="11"/>
        <v>1.028106742454607E-2</v>
      </c>
    </row>
    <row r="38" spans="2:23">
      <c r="B38" s="96">
        <f>Amnt_Deposited!B33</f>
        <v>2019</v>
      </c>
      <c r="C38" s="99">
        <f>Amnt_Deposited!D33</f>
        <v>0.20720701634366784</v>
      </c>
      <c r="D38" s="418">
        <f>Dry_Matter_Content!D25</f>
        <v>0.44</v>
      </c>
      <c r="E38" s="284">
        <f>MCF!R37</f>
        <v>1</v>
      </c>
      <c r="F38" s="67">
        <f t="shared" si="0"/>
        <v>2.0057639182067048E-2</v>
      </c>
      <c r="G38" s="67">
        <f t="shared" si="1"/>
        <v>2.0057639182067048E-2</v>
      </c>
      <c r="H38" s="67">
        <f t="shared" si="2"/>
        <v>0</v>
      </c>
      <c r="I38" s="67">
        <f t="shared" si="3"/>
        <v>0.13422780182850452</v>
      </c>
      <c r="J38" s="67">
        <f t="shared" si="4"/>
        <v>8.2782708469912574E-3</v>
      </c>
      <c r="K38" s="100">
        <f t="shared" si="6"/>
        <v>5.5188472313275044E-3</v>
      </c>
      <c r="O38" s="96">
        <f>Amnt_Deposited!B33</f>
        <v>2019</v>
      </c>
      <c r="P38" s="99">
        <f>Amnt_Deposited!D33</f>
        <v>0.20720701634366784</v>
      </c>
      <c r="Q38" s="284">
        <f>MCF!R37</f>
        <v>1</v>
      </c>
      <c r="R38" s="67">
        <f t="shared" si="5"/>
        <v>4.1441403268733572E-2</v>
      </c>
      <c r="S38" s="67">
        <f t="shared" si="7"/>
        <v>4.1441403268733572E-2</v>
      </c>
      <c r="T38" s="67">
        <f t="shared" si="8"/>
        <v>0</v>
      </c>
      <c r="U38" s="67">
        <f t="shared" si="9"/>
        <v>0.27733016906715813</v>
      </c>
      <c r="V38" s="67">
        <f t="shared" si="10"/>
        <v>1.7103865386345576E-2</v>
      </c>
      <c r="W38" s="100">
        <f t="shared" si="11"/>
        <v>1.1402576924230384E-2</v>
      </c>
    </row>
    <row r="39" spans="2:23">
      <c r="B39" s="96">
        <f>Amnt_Deposited!B34</f>
        <v>2020</v>
      </c>
      <c r="C39" s="99">
        <f>Amnt_Deposited!D34</f>
        <v>0.21300867543685292</v>
      </c>
      <c r="D39" s="418">
        <f>Dry_Matter_Content!D26</f>
        <v>0.44</v>
      </c>
      <c r="E39" s="284">
        <f>MCF!R38</f>
        <v>1</v>
      </c>
      <c r="F39" s="67">
        <f t="shared" si="0"/>
        <v>2.0619239782287364E-2</v>
      </c>
      <c r="G39" s="67">
        <f t="shared" si="1"/>
        <v>2.0619239782287364E-2</v>
      </c>
      <c r="H39" s="67">
        <f t="shared" si="2"/>
        <v>0</v>
      </c>
      <c r="I39" s="67">
        <f t="shared" si="3"/>
        <v>0.14577241266674532</v>
      </c>
      <c r="J39" s="67">
        <f t="shared" si="4"/>
        <v>9.0746289440465627E-3</v>
      </c>
      <c r="K39" s="100">
        <f t="shared" si="6"/>
        <v>6.0497526293643751E-3</v>
      </c>
      <c r="O39" s="96">
        <f>Amnt_Deposited!B34</f>
        <v>2020</v>
      </c>
      <c r="P39" s="99">
        <f>Amnt_Deposited!D34</f>
        <v>0.21300867543685292</v>
      </c>
      <c r="Q39" s="284">
        <f>MCF!R38</f>
        <v>1</v>
      </c>
      <c r="R39" s="67">
        <f t="shared" si="5"/>
        <v>4.2601735087370585E-2</v>
      </c>
      <c r="S39" s="67">
        <f t="shared" si="7"/>
        <v>4.2601735087370585E-2</v>
      </c>
      <c r="T39" s="67">
        <f t="shared" si="8"/>
        <v>0</v>
      </c>
      <c r="U39" s="67">
        <f t="shared" si="9"/>
        <v>0.30118267079906058</v>
      </c>
      <c r="V39" s="67">
        <f t="shared" si="10"/>
        <v>1.8749233355468107E-2</v>
      </c>
      <c r="W39" s="100">
        <f t="shared" si="11"/>
        <v>1.2499488903645405E-2</v>
      </c>
    </row>
    <row r="40" spans="2:23">
      <c r="B40" s="96">
        <f>Amnt_Deposited!B35</f>
        <v>2021</v>
      </c>
      <c r="C40" s="99">
        <f>Amnt_Deposited!D35</f>
        <v>0.21892872447606229</v>
      </c>
      <c r="D40" s="418">
        <f>Dry_Matter_Content!D27</f>
        <v>0.44</v>
      </c>
      <c r="E40" s="284">
        <f>MCF!R39</f>
        <v>1</v>
      </c>
      <c r="F40" s="67">
        <f t="shared" si="0"/>
        <v>2.119230052928283E-2</v>
      </c>
      <c r="G40" s="67">
        <f t="shared" si="1"/>
        <v>2.119230052928283E-2</v>
      </c>
      <c r="H40" s="67">
        <f t="shared" si="2"/>
        <v>0</v>
      </c>
      <c r="I40" s="67">
        <f t="shared" si="3"/>
        <v>0.15710959721253573</v>
      </c>
      <c r="J40" s="67">
        <f t="shared" si="4"/>
        <v>9.8551159834924101E-3</v>
      </c>
      <c r="K40" s="100">
        <f t="shared" si="6"/>
        <v>6.5700773223282731E-3</v>
      </c>
      <c r="O40" s="96">
        <f>Amnt_Deposited!B35</f>
        <v>2021</v>
      </c>
      <c r="P40" s="99">
        <f>Amnt_Deposited!D35</f>
        <v>0.21892872447606229</v>
      </c>
      <c r="Q40" s="284">
        <f>MCF!R39</f>
        <v>1</v>
      </c>
      <c r="R40" s="67">
        <f t="shared" si="5"/>
        <v>4.3785744895212461E-2</v>
      </c>
      <c r="S40" s="67">
        <f t="shared" si="7"/>
        <v>4.3785744895212461E-2</v>
      </c>
      <c r="T40" s="67">
        <f t="shared" si="8"/>
        <v>0</v>
      </c>
      <c r="U40" s="67">
        <f t="shared" si="9"/>
        <v>0.3246066058110243</v>
      </c>
      <c r="V40" s="67">
        <f t="shared" si="10"/>
        <v>2.0361809883248785E-2</v>
      </c>
      <c r="W40" s="100">
        <f t="shared" si="11"/>
        <v>1.3574539922165856E-2</v>
      </c>
    </row>
    <row r="41" spans="2:23">
      <c r="B41" s="96">
        <f>Amnt_Deposited!B36</f>
        <v>2022</v>
      </c>
      <c r="C41" s="99">
        <f>Amnt_Deposited!D36</f>
        <v>0.22496609626781133</v>
      </c>
      <c r="D41" s="418">
        <f>Dry_Matter_Content!D28</f>
        <v>0.44</v>
      </c>
      <c r="E41" s="284">
        <f>MCF!R40</f>
        <v>1</v>
      </c>
      <c r="F41" s="67">
        <f t="shared" si="0"/>
        <v>2.1776718118724135E-2</v>
      </c>
      <c r="G41" s="67">
        <f t="shared" si="1"/>
        <v>2.1776718118724135E-2</v>
      </c>
      <c r="H41" s="67">
        <f t="shared" si="2"/>
        <v>0</v>
      </c>
      <c r="I41" s="67">
        <f t="shared" si="3"/>
        <v>0.16826473560760524</v>
      </c>
      <c r="J41" s="67">
        <f t="shared" si="4"/>
        <v>1.0621579723654618E-2</v>
      </c>
      <c r="K41" s="100">
        <f t="shared" si="6"/>
        <v>7.0810531491030783E-3</v>
      </c>
      <c r="O41" s="96">
        <f>Amnt_Deposited!B36</f>
        <v>2022</v>
      </c>
      <c r="P41" s="99">
        <f>Amnt_Deposited!D36</f>
        <v>0.22496609626781133</v>
      </c>
      <c r="Q41" s="284">
        <f>MCF!R40</f>
        <v>1</v>
      </c>
      <c r="R41" s="67">
        <f t="shared" si="5"/>
        <v>4.4993219253562269E-2</v>
      </c>
      <c r="S41" s="67">
        <f t="shared" si="7"/>
        <v>4.4993219253562269E-2</v>
      </c>
      <c r="T41" s="67">
        <f t="shared" si="8"/>
        <v>0</v>
      </c>
      <c r="U41" s="67">
        <f t="shared" si="9"/>
        <v>0.34765441241240758</v>
      </c>
      <c r="V41" s="67">
        <f t="shared" si="10"/>
        <v>2.1945412652178965E-2</v>
      </c>
      <c r="W41" s="100">
        <f t="shared" si="11"/>
        <v>1.4630275101452643E-2</v>
      </c>
    </row>
    <row r="42" spans="2:23">
      <c r="B42" s="96">
        <f>Amnt_Deposited!B37</f>
        <v>2023</v>
      </c>
      <c r="C42" s="99">
        <f>Amnt_Deposited!D37</f>
        <v>0.23111933351511607</v>
      </c>
      <c r="D42" s="418">
        <f>Dry_Matter_Content!D29</f>
        <v>0.44</v>
      </c>
      <c r="E42" s="284">
        <f>MCF!R41</f>
        <v>1</v>
      </c>
      <c r="F42" s="67">
        <f t="shared" si="0"/>
        <v>2.2372351484263236E-2</v>
      </c>
      <c r="G42" s="67">
        <f t="shared" si="1"/>
        <v>2.2372351484263236E-2</v>
      </c>
      <c r="H42" s="67">
        <f t="shared" si="2"/>
        <v>0</v>
      </c>
      <c r="I42" s="67">
        <f t="shared" si="3"/>
        <v>0.1792613510729027</v>
      </c>
      <c r="J42" s="67">
        <f t="shared" si="4"/>
        <v>1.1375736018965759E-2</v>
      </c>
      <c r="K42" s="100">
        <f t="shared" si="6"/>
        <v>7.5838240126438385E-3</v>
      </c>
      <c r="O42" s="96">
        <f>Amnt_Deposited!B37</f>
        <v>2023</v>
      </c>
      <c r="P42" s="99">
        <f>Amnt_Deposited!D37</f>
        <v>0.23111933351511607</v>
      </c>
      <c r="Q42" s="284">
        <f>MCF!R41</f>
        <v>1</v>
      </c>
      <c r="R42" s="67">
        <f t="shared" si="5"/>
        <v>4.6223866703023218E-2</v>
      </c>
      <c r="S42" s="67">
        <f t="shared" si="7"/>
        <v>4.6223866703023218E-2</v>
      </c>
      <c r="T42" s="67">
        <f t="shared" si="8"/>
        <v>0</v>
      </c>
      <c r="U42" s="67">
        <f t="shared" si="9"/>
        <v>0.3703746922993858</v>
      </c>
      <c r="V42" s="67">
        <f t="shared" si="10"/>
        <v>2.3503586816044957E-2</v>
      </c>
      <c r="W42" s="100">
        <f t="shared" si="11"/>
        <v>1.5669057877363304E-2</v>
      </c>
    </row>
    <row r="43" spans="2:23">
      <c r="B43" s="96">
        <f>Amnt_Deposited!B38</f>
        <v>2024</v>
      </c>
      <c r="C43" s="99">
        <f>Amnt_Deposited!D38</f>
        <v>0.23738654960606509</v>
      </c>
      <c r="D43" s="418">
        <f>Dry_Matter_Content!D30</f>
        <v>0.44</v>
      </c>
      <c r="E43" s="284">
        <f>MCF!R42</f>
        <v>1</v>
      </c>
      <c r="F43" s="67">
        <f t="shared" si="0"/>
        <v>2.2979018001867101E-2</v>
      </c>
      <c r="G43" s="67">
        <f t="shared" si="1"/>
        <v>2.2979018001867101E-2</v>
      </c>
      <c r="H43" s="67">
        <f t="shared" si="2"/>
        <v>0</v>
      </c>
      <c r="I43" s="67">
        <f t="shared" si="3"/>
        <v>0.1901211938902321</v>
      </c>
      <c r="J43" s="67">
        <f t="shared" si="4"/>
        <v>1.2119175184537692E-2</v>
      </c>
      <c r="K43" s="100">
        <f t="shared" si="6"/>
        <v>8.0794501230251267E-3</v>
      </c>
      <c r="O43" s="96">
        <f>Amnt_Deposited!B38</f>
        <v>2024</v>
      </c>
      <c r="P43" s="99">
        <f>Amnt_Deposited!D38</f>
        <v>0.23738654960606509</v>
      </c>
      <c r="Q43" s="284">
        <f>MCF!R42</f>
        <v>1</v>
      </c>
      <c r="R43" s="67">
        <f t="shared" si="5"/>
        <v>4.7477309921213018E-2</v>
      </c>
      <c r="S43" s="67">
        <f t="shared" si="7"/>
        <v>4.7477309921213018E-2</v>
      </c>
      <c r="T43" s="67">
        <f t="shared" si="8"/>
        <v>0</v>
      </c>
      <c r="U43" s="67">
        <f t="shared" si="9"/>
        <v>0.39281238407072755</v>
      </c>
      <c r="V43" s="67">
        <f t="shared" si="10"/>
        <v>2.5039618149871271E-2</v>
      </c>
      <c r="W43" s="100">
        <f t="shared" si="11"/>
        <v>1.6693078766580847E-2</v>
      </c>
    </row>
    <row r="44" spans="2:23">
      <c r="B44" s="96">
        <f>Amnt_Deposited!B39</f>
        <v>2025</v>
      </c>
      <c r="C44" s="99">
        <f>Amnt_Deposited!D39</f>
        <v>0.24376538611337895</v>
      </c>
      <c r="D44" s="418">
        <f>Dry_Matter_Content!D31</f>
        <v>0.44</v>
      </c>
      <c r="E44" s="284">
        <f>MCF!R43</f>
        <v>1</v>
      </c>
      <c r="F44" s="67">
        <f t="shared" si="0"/>
        <v>2.3596489375775083E-2</v>
      </c>
      <c r="G44" s="67">
        <f t="shared" si="1"/>
        <v>2.3596489375775083E-2</v>
      </c>
      <c r="H44" s="67">
        <f t="shared" si="2"/>
        <v>0</v>
      </c>
      <c r="I44" s="67">
        <f t="shared" si="3"/>
        <v>0.20086431559216802</v>
      </c>
      <c r="J44" s="67">
        <f t="shared" si="4"/>
        <v>1.2853367673839159E-2</v>
      </c>
      <c r="K44" s="100">
        <f t="shared" si="6"/>
        <v>8.5689117825594394E-3</v>
      </c>
      <c r="O44" s="96">
        <f>Amnt_Deposited!B39</f>
        <v>2025</v>
      </c>
      <c r="P44" s="99">
        <f>Amnt_Deposited!D39</f>
        <v>0.24376538611337895</v>
      </c>
      <c r="Q44" s="284">
        <f>MCF!R43</f>
        <v>1</v>
      </c>
      <c r="R44" s="67">
        <f t="shared" si="5"/>
        <v>4.8753077222675793E-2</v>
      </c>
      <c r="S44" s="67">
        <f t="shared" si="7"/>
        <v>4.8753077222675793E-2</v>
      </c>
      <c r="T44" s="67">
        <f t="shared" si="8"/>
        <v>0</v>
      </c>
      <c r="U44" s="67">
        <f t="shared" si="9"/>
        <v>0.41500891651274391</v>
      </c>
      <c r="V44" s="67">
        <f t="shared" si="10"/>
        <v>2.6556544780659424E-2</v>
      </c>
      <c r="W44" s="100">
        <f t="shared" si="11"/>
        <v>1.7704363187106283E-2</v>
      </c>
    </row>
    <row r="45" spans="2:23">
      <c r="B45" s="96">
        <f>Amnt_Deposited!B40</f>
        <v>2026</v>
      </c>
      <c r="C45" s="99">
        <f>Amnt_Deposited!D40</f>
        <v>0.25025296674408332</v>
      </c>
      <c r="D45" s="418">
        <f>Dry_Matter_Content!D32</f>
        <v>0.44</v>
      </c>
      <c r="E45" s="284">
        <f>MCF!R44</f>
        <v>1</v>
      </c>
      <c r="F45" s="67">
        <f t="shared" si="0"/>
        <v>2.4224487180827266E-2</v>
      </c>
      <c r="G45" s="67">
        <f t="shared" si="1"/>
        <v>2.4224487180827266E-2</v>
      </c>
      <c r="H45" s="67">
        <f t="shared" si="2"/>
        <v>0</v>
      </c>
      <c r="I45" s="67">
        <f t="shared" si="3"/>
        <v>0.21150913367860272</v>
      </c>
      <c r="J45" s="67">
        <f t="shared" si="4"/>
        <v>1.3579669094392554E-2</v>
      </c>
      <c r="K45" s="100">
        <f t="shared" si="6"/>
        <v>9.0531127295950357E-3</v>
      </c>
      <c r="O45" s="96">
        <f>Amnt_Deposited!B40</f>
        <v>2026</v>
      </c>
      <c r="P45" s="99">
        <f>Amnt_Deposited!D40</f>
        <v>0.25025296674408332</v>
      </c>
      <c r="Q45" s="284">
        <f>MCF!R44</f>
        <v>1</v>
      </c>
      <c r="R45" s="67">
        <f t="shared" si="5"/>
        <v>5.0050593348816667E-2</v>
      </c>
      <c r="S45" s="67">
        <f t="shared" si="7"/>
        <v>5.0050593348816667E-2</v>
      </c>
      <c r="T45" s="67">
        <f t="shared" si="8"/>
        <v>0</v>
      </c>
      <c r="U45" s="67">
        <f t="shared" si="9"/>
        <v>0.43700234231116275</v>
      </c>
      <c r="V45" s="67">
        <f t="shared" si="10"/>
        <v>2.8057167550397843E-2</v>
      </c>
      <c r="W45" s="100">
        <f t="shared" si="11"/>
        <v>1.8704778366931893E-2</v>
      </c>
    </row>
    <row r="46" spans="2:23">
      <c r="B46" s="96">
        <f>Amnt_Deposited!B41</f>
        <v>2027</v>
      </c>
      <c r="C46" s="99">
        <f>Amnt_Deposited!D41</f>
        <v>0.25684584745816336</v>
      </c>
      <c r="D46" s="418">
        <f>Dry_Matter_Content!D33</f>
        <v>0.44</v>
      </c>
      <c r="E46" s="284">
        <f>MCF!R45</f>
        <v>1</v>
      </c>
      <c r="F46" s="67">
        <f t="shared" si="0"/>
        <v>2.4862678033950213E-2</v>
      </c>
      <c r="G46" s="67">
        <f t="shared" si="1"/>
        <v>2.4862678033950213E-2</v>
      </c>
      <c r="H46" s="67">
        <f t="shared" si="2"/>
        <v>0</v>
      </c>
      <c r="I46" s="67">
        <f t="shared" si="3"/>
        <v>0.22207248712954045</v>
      </c>
      <c r="J46" s="67">
        <f t="shared" si="4"/>
        <v>1.4299324583012477E-2</v>
      </c>
      <c r="K46" s="100">
        <f t="shared" si="6"/>
        <v>9.5328830553416503E-3</v>
      </c>
      <c r="O46" s="96">
        <f>Amnt_Deposited!B41</f>
        <v>2027</v>
      </c>
      <c r="P46" s="99">
        <f>Amnt_Deposited!D41</f>
        <v>0.25684584745816336</v>
      </c>
      <c r="Q46" s="284">
        <f>MCF!R45</f>
        <v>1</v>
      </c>
      <c r="R46" s="67">
        <f t="shared" si="5"/>
        <v>5.1369169491632671E-2</v>
      </c>
      <c r="S46" s="67">
        <f t="shared" si="7"/>
        <v>5.1369169491632671E-2</v>
      </c>
      <c r="T46" s="67">
        <f t="shared" si="8"/>
        <v>0</v>
      </c>
      <c r="U46" s="67">
        <f t="shared" si="9"/>
        <v>0.4588274527469845</v>
      </c>
      <c r="V46" s="67">
        <f t="shared" si="10"/>
        <v>2.9544059055810909E-2</v>
      </c>
      <c r="W46" s="100">
        <f t="shared" si="11"/>
        <v>1.9696039370540604E-2</v>
      </c>
    </row>
    <row r="47" spans="2:23">
      <c r="B47" s="96">
        <f>Amnt_Deposited!B42</f>
        <v>2028</v>
      </c>
      <c r="C47" s="99">
        <f>Amnt_Deposited!D42</f>
        <v>0.26353996245323996</v>
      </c>
      <c r="D47" s="418">
        <f>Dry_Matter_Content!D34</f>
        <v>0.44</v>
      </c>
      <c r="E47" s="284">
        <f>MCF!R46</f>
        <v>1</v>
      </c>
      <c r="F47" s="67">
        <f t="shared" si="0"/>
        <v>2.5510668365473627E-2</v>
      </c>
      <c r="G47" s="67">
        <f t="shared" si="1"/>
        <v>2.5510668365473627E-2</v>
      </c>
      <c r="H47" s="67">
        <f t="shared" si="2"/>
        <v>0</v>
      </c>
      <c r="I47" s="67">
        <f t="shared" si="3"/>
        <v>0.23256968293620039</v>
      </c>
      <c r="J47" s="67">
        <f t="shared" si="4"/>
        <v>1.5013472558813695E-2</v>
      </c>
      <c r="K47" s="100">
        <f t="shared" si="6"/>
        <v>1.0008981705875795E-2</v>
      </c>
      <c r="O47" s="96">
        <f>Amnt_Deposited!B42</f>
        <v>2028</v>
      </c>
      <c r="P47" s="99">
        <f>Amnt_Deposited!D42</f>
        <v>0.26353996245323996</v>
      </c>
      <c r="Q47" s="284">
        <f>MCF!R46</f>
        <v>1</v>
      </c>
      <c r="R47" s="67">
        <f t="shared" si="5"/>
        <v>5.2707992490647997E-2</v>
      </c>
      <c r="S47" s="67">
        <f t="shared" si="7"/>
        <v>5.2707992490647997E-2</v>
      </c>
      <c r="T47" s="67">
        <f t="shared" si="8"/>
        <v>0</v>
      </c>
      <c r="U47" s="67">
        <f t="shared" si="9"/>
        <v>0.48051587383512484</v>
      </c>
      <c r="V47" s="67">
        <f t="shared" si="10"/>
        <v>3.1019571402507641E-2</v>
      </c>
      <c r="W47" s="100">
        <f t="shared" si="11"/>
        <v>2.0679714268338426E-2</v>
      </c>
    </row>
    <row r="48" spans="2:23">
      <c r="B48" s="96">
        <f>Amnt_Deposited!B43</f>
        <v>2029</v>
      </c>
      <c r="C48" s="99">
        <f>Amnt_Deposited!D43</f>
        <v>0.27033056568880681</v>
      </c>
      <c r="D48" s="418">
        <f>Dry_Matter_Content!D35</f>
        <v>0.44</v>
      </c>
      <c r="E48" s="284">
        <f>MCF!R47</f>
        <v>1</v>
      </c>
      <c r="F48" s="67">
        <f t="shared" si="0"/>
        <v>2.6167998758676501E-2</v>
      </c>
      <c r="G48" s="67">
        <f t="shared" si="1"/>
        <v>2.6167998758676501E-2</v>
      </c>
      <c r="H48" s="67">
        <f t="shared" si="2"/>
        <v>0</v>
      </c>
      <c r="I48" s="67">
        <f t="shared" si="3"/>
        <v>0.24301453382587562</v>
      </c>
      <c r="J48" s="67">
        <f t="shared" si="4"/>
        <v>1.5723147869001274E-2</v>
      </c>
      <c r="K48" s="100">
        <f t="shared" si="6"/>
        <v>1.0482098579334182E-2</v>
      </c>
      <c r="O48" s="96">
        <f>Amnt_Deposited!B43</f>
        <v>2029</v>
      </c>
      <c r="P48" s="99">
        <f>Amnt_Deposited!D43</f>
        <v>0.27033056568880681</v>
      </c>
      <c r="Q48" s="284">
        <f>MCF!R47</f>
        <v>1</v>
      </c>
      <c r="R48" s="67">
        <f t="shared" si="5"/>
        <v>5.4066113137761364E-2</v>
      </c>
      <c r="S48" s="67">
        <f t="shared" si="7"/>
        <v>5.4066113137761364E-2</v>
      </c>
      <c r="T48" s="67">
        <f t="shared" si="8"/>
        <v>0</v>
      </c>
      <c r="U48" s="67">
        <f t="shared" si="9"/>
        <v>0.50209614426833815</v>
      </c>
      <c r="V48" s="67">
        <f t="shared" si="10"/>
        <v>3.2485842704548087E-2</v>
      </c>
      <c r="W48" s="100">
        <f t="shared" si="11"/>
        <v>2.1657228469698725E-2</v>
      </c>
    </row>
    <row r="49" spans="2:23">
      <c r="B49" s="96">
        <f>Amnt_Deposited!B44</f>
        <v>2030</v>
      </c>
      <c r="C49" s="99">
        <f>Amnt_Deposited!D44</f>
        <v>0.27740810160000001</v>
      </c>
      <c r="D49" s="418">
        <f>Dry_Matter_Content!D36</f>
        <v>0.44</v>
      </c>
      <c r="E49" s="284">
        <f>MCF!R48</f>
        <v>1</v>
      </c>
      <c r="F49" s="67">
        <f t="shared" si="0"/>
        <v>2.685310423488E-2</v>
      </c>
      <c r="G49" s="67">
        <f t="shared" si="1"/>
        <v>2.685310423488E-2</v>
      </c>
      <c r="H49" s="67">
        <f t="shared" si="2"/>
        <v>0</v>
      </c>
      <c r="I49" s="67">
        <f t="shared" si="3"/>
        <v>0.25343835372145146</v>
      </c>
      <c r="J49" s="67">
        <f t="shared" si="4"/>
        <v>1.6429284339304174E-2</v>
      </c>
      <c r="K49" s="100">
        <f t="shared" si="6"/>
        <v>1.0952856226202783E-2</v>
      </c>
      <c r="O49" s="96">
        <f>Amnt_Deposited!B44</f>
        <v>2030</v>
      </c>
      <c r="P49" s="99">
        <f>Amnt_Deposited!D44</f>
        <v>0.27740810160000001</v>
      </c>
      <c r="Q49" s="284">
        <f>MCF!R48</f>
        <v>1</v>
      </c>
      <c r="R49" s="67">
        <f t="shared" si="5"/>
        <v>5.5481620320000008E-2</v>
      </c>
      <c r="S49" s="67">
        <f t="shared" si="7"/>
        <v>5.5481620320000008E-2</v>
      </c>
      <c r="T49" s="67">
        <f t="shared" si="8"/>
        <v>0</v>
      </c>
      <c r="U49" s="67">
        <f t="shared" si="9"/>
        <v>0.52363296223440392</v>
      </c>
      <c r="V49" s="67">
        <f t="shared" si="10"/>
        <v>3.3944802353934246E-2</v>
      </c>
      <c r="W49" s="100">
        <f t="shared" si="11"/>
        <v>2.2629868235956162E-2</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0.23630435473701902</v>
      </c>
      <c r="J50" s="67">
        <f t="shared" si="4"/>
        <v>1.7133998984432432E-2</v>
      </c>
      <c r="K50" s="100">
        <f t="shared" si="6"/>
        <v>1.1422665989621621E-2</v>
      </c>
      <c r="O50" s="96">
        <f>Amnt_Deposited!B45</f>
        <v>2031</v>
      </c>
      <c r="P50" s="99">
        <f>Amnt_Deposited!D45</f>
        <v>0</v>
      </c>
      <c r="Q50" s="284">
        <f>MCF!R49</f>
        <v>1</v>
      </c>
      <c r="R50" s="67">
        <f t="shared" si="5"/>
        <v>0</v>
      </c>
      <c r="S50" s="67">
        <f t="shared" si="7"/>
        <v>0</v>
      </c>
      <c r="T50" s="67">
        <f t="shared" si="8"/>
        <v>0</v>
      </c>
      <c r="U50" s="67">
        <f t="shared" si="9"/>
        <v>0.48823213788640302</v>
      </c>
      <c r="V50" s="67">
        <f t="shared" si="10"/>
        <v>3.5400824348000896E-2</v>
      </c>
      <c r="W50" s="100">
        <f t="shared" si="11"/>
        <v>2.3600549565333931E-2</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0.22032871997365944</v>
      </c>
      <c r="J51" s="67">
        <f t="shared" si="4"/>
        <v>1.5975634763359593E-2</v>
      </c>
      <c r="K51" s="100">
        <f t="shared" si="6"/>
        <v>1.0650423175573062E-2</v>
      </c>
      <c r="O51" s="96">
        <f>Amnt_Deposited!B46</f>
        <v>2032</v>
      </c>
      <c r="P51" s="99">
        <f>Amnt_Deposited!D46</f>
        <v>0</v>
      </c>
      <c r="Q51" s="284">
        <f>MCF!R50</f>
        <v>1</v>
      </c>
      <c r="R51" s="67">
        <f t="shared" ref="R51:R82" si="13">P51*$W$6*DOCF*Q51</f>
        <v>0</v>
      </c>
      <c r="S51" s="67">
        <f t="shared" si="7"/>
        <v>0</v>
      </c>
      <c r="T51" s="67">
        <f t="shared" si="8"/>
        <v>0</v>
      </c>
      <c r="U51" s="67">
        <f t="shared" si="9"/>
        <v>0.45522462804475095</v>
      </c>
      <c r="V51" s="67">
        <f t="shared" si="10"/>
        <v>3.3007509841652058E-2</v>
      </c>
      <c r="W51" s="100">
        <f t="shared" si="11"/>
        <v>2.2005006561101371E-2</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0.20543313685122833</v>
      </c>
      <c r="J52" s="67">
        <f t="shared" si="4"/>
        <v>1.4895583122431111E-2</v>
      </c>
      <c r="K52" s="100">
        <f t="shared" si="6"/>
        <v>9.9303887482874061E-3</v>
      </c>
      <c r="O52" s="96">
        <f>Amnt_Deposited!B47</f>
        <v>2033</v>
      </c>
      <c r="P52" s="99">
        <f>Amnt_Deposited!D47</f>
        <v>0</v>
      </c>
      <c r="Q52" s="284">
        <f>MCF!R51</f>
        <v>1</v>
      </c>
      <c r="R52" s="67">
        <f t="shared" si="13"/>
        <v>0</v>
      </c>
      <c r="S52" s="67">
        <f t="shared" si="7"/>
        <v>0</v>
      </c>
      <c r="T52" s="67">
        <f t="shared" si="8"/>
        <v>0</v>
      </c>
      <c r="U52" s="67">
        <f t="shared" si="9"/>
        <v>0.42444862985790982</v>
      </c>
      <c r="V52" s="67">
        <f t="shared" si="10"/>
        <v>3.0775998186841142E-2</v>
      </c>
      <c r="W52" s="100">
        <f t="shared" si="11"/>
        <v>2.051733212456076E-2</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0.19154458720397821</v>
      </c>
      <c r="J53" s="67">
        <f t="shared" si="4"/>
        <v>1.3888549647250116E-2</v>
      </c>
      <c r="K53" s="100">
        <f t="shared" si="6"/>
        <v>9.2590330981667437E-3</v>
      </c>
      <c r="O53" s="96">
        <f>Amnt_Deposited!B48</f>
        <v>2034</v>
      </c>
      <c r="P53" s="99">
        <f>Amnt_Deposited!D48</f>
        <v>0</v>
      </c>
      <c r="Q53" s="284">
        <f>MCF!R52</f>
        <v>1</v>
      </c>
      <c r="R53" s="67">
        <f t="shared" si="13"/>
        <v>0</v>
      </c>
      <c r="S53" s="67">
        <f t="shared" si="7"/>
        <v>0</v>
      </c>
      <c r="T53" s="67">
        <f t="shared" si="8"/>
        <v>0</v>
      </c>
      <c r="U53" s="67">
        <f t="shared" si="9"/>
        <v>0.39575327934706245</v>
      </c>
      <c r="V53" s="67">
        <f t="shared" si="10"/>
        <v>2.8695350510847352E-2</v>
      </c>
      <c r="W53" s="100">
        <f t="shared" si="11"/>
        <v>1.9130233673898232E-2</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0.17859498934542525</v>
      </c>
      <c r="J54" s="67">
        <f t="shared" si="4"/>
        <v>1.2949597858552948E-2</v>
      </c>
      <c r="K54" s="100">
        <f t="shared" si="6"/>
        <v>8.6330652390352973E-3</v>
      </c>
      <c r="O54" s="96">
        <f>Amnt_Deposited!B49</f>
        <v>2035</v>
      </c>
      <c r="P54" s="99">
        <f>Amnt_Deposited!D49</f>
        <v>0</v>
      </c>
      <c r="Q54" s="284">
        <f>MCF!R53</f>
        <v>1</v>
      </c>
      <c r="R54" s="67">
        <f t="shared" si="13"/>
        <v>0</v>
      </c>
      <c r="S54" s="67">
        <f t="shared" si="7"/>
        <v>0</v>
      </c>
      <c r="T54" s="67">
        <f t="shared" si="8"/>
        <v>0</v>
      </c>
      <c r="U54" s="67">
        <f t="shared" si="9"/>
        <v>0.3689979118707134</v>
      </c>
      <c r="V54" s="67">
        <f t="shared" si="10"/>
        <v>2.6755367476349066E-2</v>
      </c>
      <c r="W54" s="100">
        <f t="shared" si="11"/>
        <v>1.7836911650899376E-2</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0.16652086433184318</v>
      </c>
      <c r="J55" s="67">
        <f t="shared" si="4"/>
        <v>1.2074125013582069E-2</v>
      </c>
      <c r="K55" s="100">
        <f t="shared" si="6"/>
        <v>8.0494166757213784E-3</v>
      </c>
      <c r="O55" s="96">
        <f>Amnt_Deposited!B50</f>
        <v>2036</v>
      </c>
      <c r="P55" s="99">
        <f>Amnt_Deposited!D50</f>
        <v>0</v>
      </c>
      <c r="Q55" s="284">
        <f>MCF!R54</f>
        <v>1</v>
      </c>
      <c r="R55" s="67">
        <f t="shared" si="13"/>
        <v>0</v>
      </c>
      <c r="S55" s="67">
        <f t="shared" si="7"/>
        <v>0</v>
      </c>
      <c r="T55" s="67">
        <f t="shared" si="8"/>
        <v>0</v>
      </c>
      <c r="U55" s="67">
        <f t="shared" si="9"/>
        <v>0.34405137258645291</v>
      </c>
      <c r="V55" s="67">
        <f t="shared" si="10"/>
        <v>2.4946539284260476E-2</v>
      </c>
      <c r="W55" s="100">
        <f t="shared" si="11"/>
        <v>1.6631026189506983E-2</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0.15526302478840745</v>
      </c>
      <c r="J56" s="67">
        <f t="shared" si="4"/>
        <v>1.1257839543435745E-2</v>
      </c>
      <c r="K56" s="100">
        <f t="shared" si="6"/>
        <v>7.5052263622904965E-3</v>
      </c>
      <c r="O56" s="96">
        <f>Amnt_Deposited!B51</f>
        <v>2037</v>
      </c>
      <c r="P56" s="99">
        <f>Amnt_Deposited!D51</f>
        <v>0</v>
      </c>
      <c r="Q56" s="284">
        <f>MCF!R55</f>
        <v>1</v>
      </c>
      <c r="R56" s="67">
        <f t="shared" si="13"/>
        <v>0</v>
      </c>
      <c r="S56" s="67">
        <f t="shared" si="7"/>
        <v>0</v>
      </c>
      <c r="T56" s="67">
        <f t="shared" si="8"/>
        <v>0</v>
      </c>
      <c r="U56" s="67">
        <f t="shared" si="9"/>
        <v>0.3207913735297675</v>
      </c>
      <c r="V56" s="67">
        <f t="shared" si="10"/>
        <v>2.3259999056685427E-2</v>
      </c>
      <c r="W56" s="100">
        <f t="shared" si="11"/>
        <v>1.5506666037790284E-2</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0.14476628477261516</v>
      </c>
      <c r="J57" s="67">
        <f t="shared" si="4"/>
        <v>1.0496740015792292E-2</v>
      </c>
      <c r="K57" s="100">
        <f t="shared" si="6"/>
        <v>6.9978266771948613E-3</v>
      </c>
      <c r="O57" s="96">
        <f>Amnt_Deposited!B52</f>
        <v>2038</v>
      </c>
      <c r="P57" s="99">
        <f>Amnt_Deposited!D52</f>
        <v>0</v>
      </c>
      <c r="Q57" s="284">
        <f>MCF!R56</f>
        <v>1</v>
      </c>
      <c r="R57" s="67">
        <f t="shared" si="13"/>
        <v>0</v>
      </c>
      <c r="S57" s="67">
        <f t="shared" si="7"/>
        <v>0</v>
      </c>
      <c r="T57" s="67">
        <f t="shared" si="8"/>
        <v>0</v>
      </c>
      <c r="U57" s="67">
        <f t="shared" si="9"/>
        <v>0.2991038941582958</v>
      </c>
      <c r="V57" s="67">
        <f t="shared" si="10"/>
        <v>2.1687479371471679E-2</v>
      </c>
      <c r="W57" s="100">
        <f t="shared" si="11"/>
        <v>1.4458319580981118E-2</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0.13497918925273097</v>
      </c>
      <c r="J58" s="67">
        <f t="shared" si="4"/>
        <v>9.7870955198841991E-3</v>
      </c>
      <c r="K58" s="100">
        <f t="shared" si="6"/>
        <v>6.5247303465894657E-3</v>
      </c>
      <c r="O58" s="96">
        <f>Amnt_Deposited!B53</f>
        <v>2039</v>
      </c>
      <c r="P58" s="99">
        <f>Amnt_Deposited!D53</f>
        <v>0</v>
      </c>
      <c r="Q58" s="284">
        <f>MCF!R57</f>
        <v>1</v>
      </c>
      <c r="R58" s="67">
        <f t="shared" si="13"/>
        <v>0</v>
      </c>
      <c r="S58" s="67">
        <f t="shared" si="7"/>
        <v>0</v>
      </c>
      <c r="T58" s="67">
        <f t="shared" si="8"/>
        <v>0</v>
      </c>
      <c r="U58" s="67">
        <f t="shared" si="9"/>
        <v>0.27888262242299788</v>
      </c>
      <c r="V58" s="67">
        <f t="shared" si="10"/>
        <v>2.0221271735297933E-2</v>
      </c>
      <c r="W58" s="100">
        <f t="shared" si="11"/>
        <v>1.3480847823531955E-2</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0.12585376187516176</v>
      </c>
      <c r="J59" s="67">
        <f t="shared" si="4"/>
        <v>9.1254273775692209E-3</v>
      </c>
      <c r="K59" s="100">
        <f t="shared" si="6"/>
        <v>6.0836182517128136E-3</v>
      </c>
      <c r="O59" s="96">
        <f>Amnt_Deposited!B54</f>
        <v>2040</v>
      </c>
      <c r="P59" s="99">
        <f>Amnt_Deposited!D54</f>
        <v>0</v>
      </c>
      <c r="Q59" s="284">
        <f>MCF!R58</f>
        <v>1</v>
      </c>
      <c r="R59" s="67">
        <f t="shared" si="13"/>
        <v>0</v>
      </c>
      <c r="S59" s="67">
        <f t="shared" si="7"/>
        <v>0</v>
      </c>
      <c r="T59" s="67">
        <f t="shared" si="8"/>
        <v>0</v>
      </c>
      <c r="U59" s="67">
        <f t="shared" si="9"/>
        <v>0.26002843362636724</v>
      </c>
      <c r="V59" s="67">
        <f t="shared" si="10"/>
        <v>1.8854188796630623E-2</v>
      </c>
      <c r="W59" s="100">
        <f t="shared" si="11"/>
        <v>1.2569459197753749E-2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0.11734526978431567</v>
      </c>
      <c r="J60" s="67">
        <f t="shared" si="4"/>
        <v>8.508492090846087E-3</v>
      </c>
      <c r="K60" s="100">
        <f t="shared" si="6"/>
        <v>5.672328060564058E-3</v>
      </c>
      <c r="O60" s="96">
        <f>Amnt_Deposited!B55</f>
        <v>2041</v>
      </c>
      <c r="P60" s="99">
        <f>Amnt_Deposited!D55</f>
        <v>0</v>
      </c>
      <c r="Q60" s="284">
        <f>MCF!R59</f>
        <v>1</v>
      </c>
      <c r="R60" s="67">
        <f t="shared" si="13"/>
        <v>0</v>
      </c>
      <c r="S60" s="67">
        <f t="shared" si="7"/>
        <v>0</v>
      </c>
      <c r="T60" s="67">
        <f t="shared" si="8"/>
        <v>0</v>
      </c>
      <c r="U60" s="67">
        <f t="shared" si="9"/>
        <v>0.24244890451304887</v>
      </c>
      <c r="V60" s="67">
        <f t="shared" si="10"/>
        <v>1.7579529113318358E-2</v>
      </c>
      <c r="W60" s="100">
        <f t="shared" si="11"/>
        <v>1.1719686075545572E-2</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0.10941200434209214</v>
      </c>
      <c r="J61" s="67">
        <f t="shared" si="4"/>
        <v>7.9332654422235322E-3</v>
      </c>
      <c r="K61" s="100">
        <f t="shared" si="6"/>
        <v>5.2888436281490212E-3</v>
      </c>
      <c r="O61" s="96">
        <f>Amnt_Deposited!B56</f>
        <v>2042</v>
      </c>
      <c r="P61" s="99">
        <f>Amnt_Deposited!D56</f>
        <v>0</v>
      </c>
      <c r="Q61" s="284">
        <f>MCF!R60</f>
        <v>1</v>
      </c>
      <c r="R61" s="67">
        <f t="shared" si="13"/>
        <v>0</v>
      </c>
      <c r="S61" s="67">
        <f t="shared" si="7"/>
        <v>0</v>
      </c>
      <c r="T61" s="67">
        <f t="shared" si="8"/>
        <v>0</v>
      </c>
      <c r="U61" s="67">
        <f t="shared" si="9"/>
        <v>0.22605786021093413</v>
      </c>
      <c r="V61" s="67">
        <f t="shared" si="10"/>
        <v>1.6391044302114733E-2</v>
      </c>
      <c r="W61" s="100">
        <f t="shared" si="11"/>
        <v>1.0927362868076489E-2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0.10201507667208949</v>
      </c>
      <c r="J62" s="67">
        <f t="shared" si="4"/>
        <v>7.3969276700026508E-3</v>
      </c>
      <c r="K62" s="100">
        <f t="shared" si="6"/>
        <v>4.9312851133351005E-3</v>
      </c>
      <c r="O62" s="96">
        <f>Amnt_Deposited!B57</f>
        <v>2043</v>
      </c>
      <c r="P62" s="99">
        <f>Amnt_Deposited!D57</f>
        <v>0</v>
      </c>
      <c r="Q62" s="284">
        <f>MCF!R61</f>
        <v>1</v>
      </c>
      <c r="R62" s="67">
        <f t="shared" si="13"/>
        <v>0</v>
      </c>
      <c r="S62" s="67">
        <f t="shared" si="7"/>
        <v>0</v>
      </c>
      <c r="T62" s="67">
        <f t="shared" si="8"/>
        <v>0</v>
      </c>
      <c r="U62" s="67">
        <f t="shared" si="9"/>
        <v>0.21077495180183775</v>
      </c>
      <c r="V62" s="67">
        <f t="shared" si="10"/>
        <v>1.5282908409096383E-2</v>
      </c>
      <c r="W62" s="100">
        <f t="shared" si="11"/>
        <v>1.0188605606064254E-2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9.5118227026287708E-2</v>
      </c>
      <c r="J63" s="67">
        <f t="shared" si="4"/>
        <v>6.8968496458017775E-3</v>
      </c>
      <c r="K63" s="100">
        <f t="shared" si="6"/>
        <v>4.5978997638678517E-3</v>
      </c>
      <c r="O63" s="96">
        <f>Amnt_Deposited!B58</f>
        <v>2044</v>
      </c>
      <c r="P63" s="99">
        <f>Amnt_Deposited!D58</f>
        <v>0</v>
      </c>
      <c r="Q63" s="284">
        <f>MCF!R62</f>
        <v>1</v>
      </c>
      <c r="R63" s="67">
        <f t="shared" si="13"/>
        <v>0</v>
      </c>
      <c r="S63" s="67">
        <f t="shared" si="7"/>
        <v>0</v>
      </c>
      <c r="T63" s="67">
        <f t="shared" si="8"/>
        <v>0</v>
      </c>
      <c r="U63" s="67">
        <f t="shared" si="9"/>
        <v>0.19652526245100763</v>
      </c>
      <c r="V63" s="67">
        <f t="shared" si="10"/>
        <v>1.4249689350830116E-2</v>
      </c>
      <c r="W63" s="100">
        <f t="shared" si="11"/>
        <v>9.4997929005534096E-3</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8.8687647039721609E-2</v>
      </c>
      <c r="J64" s="67">
        <f t="shared" si="4"/>
        <v>6.4305799865661054E-3</v>
      </c>
      <c r="K64" s="100">
        <f t="shared" si="6"/>
        <v>4.2870533243774033E-3</v>
      </c>
      <c r="O64" s="96">
        <f>Amnt_Deposited!B59</f>
        <v>2045</v>
      </c>
      <c r="P64" s="99">
        <f>Amnt_Deposited!D59</f>
        <v>0</v>
      </c>
      <c r="Q64" s="284">
        <f>MCF!R63</f>
        <v>1</v>
      </c>
      <c r="R64" s="67">
        <f t="shared" si="13"/>
        <v>0</v>
      </c>
      <c r="S64" s="67">
        <f t="shared" si="7"/>
        <v>0</v>
      </c>
      <c r="T64" s="67">
        <f t="shared" si="8"/>
        <v>0</v>
      </c>
      <c r="U64" s="67">
        <f t="shared" si="9"/>
        <v>0.18323894016471404</v>
      </c>
      <c r="V64" s="67">
        <f t="shared" si="10"/>
        <v>1.3286322286293603E-2</v>
      </c>
      <c r="W64" s="100">
        <f t="shared" si="11"/>
        <v>8.8575481908624021E-3</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8.2691814001836492E-2</v>
      </c>
      <c r="J65" s="67">
        <f t="shared" si="4"/>
        <v>5.9958330378851125E-3</v>
      </c>
      <c r="K65" s="100">
        <f t="shared" si="6"/>
        <v>3.9972220252567411E-3</v>
      </c>
      <c r="O65" s="96">
        <f>Amnt_Deposited!B60</f>
        <v>2046</v>
      </c>
      <c r="P65" s="99">
        <f>Amnt_Deposited!D60</f>
        <v>0</v>
      </c>
      <c r="Q65" s="284">
        <f>MCF!R64</f>
        <v>1</v>
      </c>
      <c r="R65" s="67">
        <f t="shared" si="13"/>
        <v>0</v>
      </c>
      <c r="S65" s="67">
        <f t="shared" si="7"/>
        <v>0</v>
      </c>
      <c r="T65" s="67">
        <f t="shared" si="8"/>
        <v>0</v>
      </c>
      <c r="U65" s="67">
        <f t="shared" si="9"/>
        <v>0.17085085537569522</v>
      </c>
      <c r="V65" s="67">
        <f t="shared" si="10"/>
        <v>1.2388084789018825E-2</v>
      </c>
      <c r="W65" s="100">
        <f t="shared" si="11"/>
        <v>8.2587231926792154E-3</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7.7101336332124501E-2</v>
      </c>
      <c r="J66" s="67">
        <f t="shared" si="4"/>
        <v>5.5904776697119863E-3</v>
      </c>
      <c r="K66" s="100">
        <f t="shared" si="6"/>
        <v>3.7269851131413239E-3</v>
      </c>
      <c r="O66" s="96">
        <f>Amnt_Deposited!B61</f>
        <v>2047</v>
      </c>
      <c r="P66" s="99">
        <f>Amnt_Deposited!D61</f>
        <v>0</v>
      </c>
      <c r="Q66" s="284">
        <f>MCF!R65</f>
        <v>1</v>
      </c>
      <c r="R66" s="67">
        <f t="shared" si="13"/>
        <v>0</v>
      </c>
      <c r="S66" s="67">
        <f t="shared" si="7"/>
        <v>0</v>
      </c>
      <c r="T66" s="67">
        <f t="shared" si="8"/>
        <v>0</v>
      </c>
      <c r="U66" s="67">
        <f t="shared" si="9"/>
        <v>0.15930028167794319</v>
      </c>
      <c r="V66" s="67">
        <f t="shared" si="10"/>
        <v>1.1550573697752036E-2</v>
      </c>
      <c r="W66" s="100">
        <f t="shared" si="11"/>
        <v>7.7003824651680243E-3</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7.1888809502562837E-2</v>
      </c>
      <c r="J67" s="67">
        <f t="shared" si="4"/>
        <v>5.2125268295616627E-3</v>
      </c>
      <c r="K67" s="100">
        <f t="shared" si="6"/>
        <v>3.4750178863744417E-3</v>
      </c>
      <c r="O67" s="96">
        <f>Amnt_Deposited!B62</f>
        <v>2048</v>
      </c>
      <c r="P67" s="99">
        <f>Amnt_Deposited!D62</f>
        <v>0</v>
      </c>
      <c r="Q67" s="284">
        <f>MCF!R66</f>
        <v>1</v>
      </c>
      <c r="R67" s="67">
        <f t="shared" si="13"/>
        <v>0</v>
      </c>
      <c r="S67" s="67">
        <f t="shared" si="7"/>
        <v>0</v>
      </c>
      <c r="T67" s="67">
        <f t="shared" si="8"/>
        <v>0</v>
      </c>
      <c r="U67" s="67">
        <f t="shared" si="9"/>
        <v>0.148530598145791</v>
      </c>
      <c r="V67" s="67">
        <f t="shared" si="10"/>
        <v>1.0769683532152196E-2</v>
      </c>
      <c r="W67" s="100">
        <f t="shared" si="11"/>
        <v>7.1797890214347973E-3</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6.7028681700585596E-2</v>
      </c>
      <c r="J68" s="67">
        <f t="shared" si="4"/>
        <v>4.8601278019772404E-3</v>
      </c>
      <c r="K68" s="100">
        <f t="shared" si="6"/>
        <v>3.2400852013181602E-3</v>
      </c>
      <c r="O68" s="96">
        <f>Amnt_Deposited!B63</f>
        <v>2049</v>
      </c>
      <c r="P68" s="99">
        <f>Amnt_Deposited!D63</f>
        <v>0</v>
      </c>
      <c r="Q68" s="284">
        <f>MCF!R67</f>
        <v>1</v>
      </c>
      <c r="R68" s="67">
        <f t="shared" si="13"/>
        <v>0</v>
      </c>
      <c r="S68" s="67">
        <f t="shared" si="7"/>
        <v>0</v>
      </c>
      <c r="T68" s="67">
        <f t="shared" si="8"/>
        <v>0</v>
      </c>
      <c r="U68" s="67">
        <f t="shared" si="9"/>
        <v>0.13848901177806944</v>
      </c>
      <c r="V68" s="67">
        <f t="shared" si="10"/>
        <v>1.0041586367721572E-2</v>
      </c>
      <c r="W68" s="100">
        <f t="shared" si="11"/>
        <v>6.6943909118143807E-3</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6.2497128574068937E-2</v>
      </c>
      <c r="J69" s="67">
        <f t="shared" si="4"/>
        <v>4.5315531265166589E-3</v>
      </c>
      <c r="K69" s="100">
        <f t="shared" si="6"/>
        <v>3.0210354176777726E-3</v>
      </c>
      <c r="O69" s="96">
        <f>Amnt_Deposited!B64</f>
        <v>2050</v>
      </c>
      <c r="P69" s="99">
        <f>Amnt_Deposited!D64</f>
        <v>0</v>
      </c>
      <c r="Q69" s="284">
        <f>MCF!R68</f>
        <v>1</v>
      </c>
      <c r="R69" s="67">
        <f t="shared" si="13"/>
        <v>0</v>
      </c>
      <c r="S69" s="67">
        <f t="shared" si="7"/>
        <v>0</v>
      </c>
      <c r="T69" s="67">
        <f t="shared" si="8"/>
        <v>0</v>
      </c>
      <c r="U69" s="67">
        <f t="shared" si="9"/>
        <v>0.12912629870675402</v>
      </c>
      <c r="V69" s="67">
        <f t="shared" si="10"/>
        <v>9.3627130713154136E-3</v>
      </c>
      <c r="W69" s="100">
        <f t="shared" si="11"/>
        <v>6.2418087142102757E-3</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5.8271936444329327E-2</v>
      </c>
      <c r="J70" s="67">
        <f t="shared" si="4"/>
        <v>4.2251921297396106E-3</v>
      </c>
      <c r="K70" s="100">
        <f t="shared" si="6"/>
        <v>2.8167947531597404E-3</v>
      </c>
      <c r="O70" s="96">
        <f>Amnt_Deposited!B65</f>
        <v>2051</v>
      </c>
      <c r="P70" s="99">
        <f>Amnt_Deposited!D65</f>
        <v>0</v>
      </c>
      <c r="Q70" s="284">
        <f>MCF!R69</f>
        <v>1</v>
      </c>
      <c r="R70" s="67">
        <f t="shared" si="13"/>
        <v>0</v>
      </c>
      <c r="S70" s="67">
        <f t="shared" si="7"/>
        <v>0</v>
      </c>
      <c r="T70" s="67">
        <f t="shared" si="8"/>
        <v>0</v>
      </c>
      <c r="U70" s="67">
        <f t="shared" si="9"/>
        <v>0.12039656290150688</v>
      </c>
      <c r="V70" s="67">
        <f t="shared" si="10"/>
        <v>8.72973580524713E-3</v>
      </c>
      <c r="W70" s="100">
        <f t="shared" si="11"/>
        <v>5.8198238701647528E-3</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5.433239341464486E-2</v>
      </c>
      <c r="J71" s="67">
        <f t="shared" si="4"/>
        <v>3.9395430296844643E-3</v>
      </c>
      <c r="K71" s="100">
        <f t="shared" si="6"/>
        <v>2.6263620197896427E-3</v>
      </c>
      <c r="O71" s="96">
        <f>Amnt_Deposited!B66</f>
        <v>2052</v>
      </c>
      <c r="P71" s="99">
        <f>Amnt_Deposited!D66</f>
        <v>0</v>
      </c>
      <c r="Q71" s="284">
        <f>MCF!R70</f>
        <v>1</v>
      </c>
      <c r="R71" s="67">
        <f t="shared" si="13"/>
        <v>0</v>
      </c>
      <c r="S71" s="67">
        <f t="shared" si="7"/>
        <v>0</v>
      </c>
      <c r="T71" s="67">
        <f t="shared" si="8"/>
        <v>0</v>
      </c>
      <c r="U71" s="67">
        <f t="shared" si="9"/>
        <v>0.11225701118728278</v>
      </c>
      <c r="V71" s="67">
        <f t="shared" si="10"/>
        <v>8.1395517142241018E-3</v>
      </c>
      <c r="W71" s="100">
        <f t="shared" si="11"/>
        <v>5.426367809482734E-3</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5.0659187840513507E-2</v>
      </c>
      <c r="J72" s="67">
        <f t="shared" si="4"/>
        <v>3.6732055741313502E-3</v>
      </c>
      <c r="K72" s="100">
        <f t="shared" si="6"/>
        <v>2.4488037160875667E-3</v>
      </c>
      <c r="O72" s="96">
        <f>Amnt_Deposited!B67</f>
        <v>2053</v>
      </c>
      <c r="P72" s="99">
        <f>Amnt_Deposited!D67</f>
        <v>0</v>
      </c>
      <c r="Q72" s="284">
        <f>MCF!R71</f>
        <v>1</v>
      </c>
      <c r="R72" s="67">
        <f t="shared" si="13"/>
        <v>0</v>
      </c>
      <c r="S72" s="67">
        <f t="shared" si="7"/>
        <v>0</v>
      </c>
      <c r="T72" s="67">
        <f t="shared" si="8"/>
        <v>0</v>
      </c>
      <c r="U72" s="67">
        <f t="shared" si="9"/>
        <v>0.10466774347213535</v>
      </c>
      <c r="V72" s="67">
        <f t="shared" si="10"/>
        <v>7.5892677151474189E-3</v>
      </c>
      <c r="W72" s="100">
        <f t="shared" si="11"/>
        <v>5.0595118100982793E-3</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4.7234313663949354E-2</v>
      </c>
      <c r="J73" s="67">
        <f t="shared" si="4"/>
        <v>3.4248741765641514E-3</v>
      </c>
      <c r="K73" s="100">
        <f t="shared" si="6"/>
        <v>2.2832494510427676E-3</v>
      </c>
      <c r="O73" s="96">
        <f>Amnt_Deposited!B68</f>
        <v>2054</v>
      </c>
      <c r="P73" s="99">
        <f>Amnt_Deposited!D68</f>
        <v>0</v>
      </c>
      <c r="Q73" s="284">
        <f>MCF!R72</f>
        <v>1</v>
      </c>
      <c r="R73" s="67">
        <f t="shared" si="13"/>
        <v>0</v>
      </c>
      <c r="S73" s="67">
        <f t="shared" si="7"/>
        <v>0</v>
      </c>
      <c r="T73" s="67">
        <f t="shared" si="8"/>
        <v>0</v>
      </c>
      <c r="U73" s="67">
        <f t="shared" si="9"/>
        <v>9.7591557156920167E-2</v>
      </c>
      <c r="V73" s="67">
        <f t="shared" si="10"/>
        <v>7.0761863152151898E-3</v>
      </c>
      <c r="W73" s="100">
        <f t="shared" si="11"/>
        <v>4.7174575434767926E-3</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4.4040982147765466E-2</v>
      </c>
      <c r="J74" s="67">
        <f t="shared" si="4"/>
        <v>3.1933315161838884E-3</v>
      </c>
      <c r="K74" s="100">
        <f t="shared" si="6"/>
        <v>2.1288876774559254E-3</v>
      </c>
      <c r="O74" s="96">
        <f>Amnt_Deposited!B69</f>
        <v>2055</v>
      </c>
      <c r="P74" s="99">
        <f>Amnt_Deposited!D69</f>
        <v>0</v>
      </c>
      <c r="Q74" s="284">
        <f>MCF!R73</f>
        <v>1</v>
      </c>
      <c r="R74" s="67">
        <f t="shared" si="13"/>
        <v>0</v>
      </c>
      <c r="S74" s="67">
        <f t="shared" si="7"/>
        <v>0</v>
      </c>
      <c r="T74" s="67">
        <f t="shared" si="8"/>
        <v>0</v>
      </c>
      <c r="U74" s="67">
        <f t="shared" si="9"/>
        <v>9.0993764768110483E-2</v>
      </c>
      <c r="V74" s="67">
        <f t="shared" si="10"/>
        <v>6.5977923888096875E-3</v>
      </c>
      <c r="W74" s="100">
        <f t="shared" si="11"/>
        <v>4.398528259206458E-3</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4.1063539577164715E-2</v>
      </c>
      <c r="J75" s="67">
        <f t="shared" si="4"/>
        <v>2.9774425706007492E-3</v>
      </c>
      <c r="K75" s="100">
        <f t="shared" si="6"/>
        <v>1.9849617137338328E-3</v>
      </c>
      <c r="O75" s="96">
        <f>Amnt_Deposited!B70</f>
        <v>2056</v>
      </c>
      <c r="P75" s="99">
        <f>Amnt_Deposited!D70</f>
        <v>0</v>
      </c>
      <c r="Q75" s="284">
        <f>MCF!R74</f>
        <v>1</v>
      </c>
      <c r="R75" s="67">
        <f t="shared" si="13"/>
        <v>0</v>
      </c>
      <c r="S75" s="67">
        <f t="shared" si="7"/>
        <v>0</v>
      </c>
      <c r="T75" s="67">
        <f t="shared" si="8"/>
        <v>0</v>
      </c>
      <c r="U75" s="67">
        <f t="shared" si="9"/>
        <v>8.4842023919761825E-2</v>
      </c>
      <c r="V75" s="67">
        <f t="shared" si="10"/>
        <v>6.1517408483486562E-3</v>
      </c>
      <c r="W75" s="100">
        <f t="shared" si="11"/>
        <v>4.1011605655657708E-3</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3.8287390525211698E-2</v>
      </c>
      <c r="J76" s="67">
        <f t="shared" si="4"/>
        <v>2.7761490519530186E-3</v>
      </c>
      <c r="K76" s="100">
        <f t="shared" si="6"/>
        <v>1.8507660346353456E-3</v>
      </c>
      <c r="O76" s="96">
        <f>Amnt_Deposited!B71</f>
        <v>2057</v>
      </c>
      <c r="P76" s="99">
        <f>Amnt_Deposited!D71</f>
        <v>0</v>
      </c>
      <c r="Q76" s="284">
        <f>MCF!R75</f>
        <v>1</v>
      </c>
      <c r="R76" s="67">
        <f t="shared" si="13"/>
        <v>0</v>
      </c>
      <c r="S76" s="67">
        <f t="shared" si="7"/>
        <v>0</v>
      </c>
      <c r="T76" s="67">
        <f t="shared" si="8"/>
        <v>0</v>
      </c>
      <c r="U76" s="67">
        <f t="shared" si="9"/>
        <v>7.9106178771098559E-2</v>
      </c>
      <c r="V76" s="67">
        <f t="shared" si="10"/>
        <v>5.7358451486632621E-3</v>
      </c>
      <c r="W76" s="100">
        <f t="shared" si="11"/>
        <v>3.8238967657755079E-3</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3.5698926306032948E-2</v>
      </c>
      <c r="J77" s="67">
        <f t="shared" si="4"/>
        <v>2.5884642191787519E-3</v>
      </c>
      <c r="K77" s="100">
        <f t="shared" si="6"/>
        <v>1.7256428127858346E-3</v>
      </c>
      <c r="O77" s="96">
        <f>Amnt_Deposited!B72</f>
        <v>2058</v>
      </c>
      <c r="P77" s="99">
        <f>Amnt_Deposited!D72</f>
        <v>0</v>
      </c>
      <c r="Q77" s="284">
        <f>MCF!R76</f>
        <v>1</v>
      </c>
      <c r="R77" s="67">
        <f t="shared" si="13"/>
        <v>0</v>
      </c>
      <c r="S77" s="67">
        <f t="shared" si="7"/>
        <v>0</v>
      </c>
      <c r="T77" s="67">
        <f t="shared" si="8"/>
        <v>0</v>
      </c>
      <c r="U77" s="67">
        <f t="shared" si="9"/>
        <v>7.3758112202547424E-2</v>
      </c>
      <c r="V77" s="67">
        <f t="shared" si="10"/>
        <v>5.3480665685511405E-3</v>
      </c>
      <c r="W77" s="100">
        <f t="shared" si="11"/>
        <v>3.565377712367427E-3</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3.3285458265023E-2</v>
      </c>
      <c r="J78" s="67">
        <f t="shared" si="4"/>
        <v>2.4134680410099443E-3</v>
      </c>
      <c r="K78" s="100">
        <f t="shared" si="6"/>
        <v>1.6089786940066296E-3</v>
      </c>
      <c r="O78" s="96">
        <f>Amnt_Deposited!B73</f>
        <v>2059</v>
      </c>
      <c r="P78" s="99">
        <f>Amnt_Deposited!D73</f>
        <v>0</v>
      </c>
      <c r="Q78" s="284">
        <f>MCF!R77</f>
        <v>1</v>
      </c>
      <c r="R78" s="67">
        <f t="shared" si="13"/>
        <v>0</v>
      </c>
      <c r="S78" s="67">
        <f t="shared" si="7"/>
        <v>0</v>
      </c>
      <c r="T78" s="67">
        <f t="shared" si="8"/>
        <v>0</v>
      </c>
      <c r="U78" s="67">
        <f t="shared" si="9"/>
        <v>6.8771607985584723E-2</v>
      </c>
      <c r="V78" s="67">
        <f t="shared" si="10"/>
        <v>4.9865042169626953E-3</v>
      </c>
      <c r="W78" s="100">
        <f t="shared" si="11"/>
        <v>3.3243361446417966E-3</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3.1035155579044814E-2</v>
      </c>
      <c r="J79" s="67">
        <f t="shared" si="4"/>
        <v>2.2503026859781875E-3</v>
      </c>
      <c r="K79" s="100">
        <f t="shared" si="6"/>
        <v>1.500201790652125E-3</v>
      </c>
      <c r="O79" s="96">
        <f>Amnt_Deposited!B74</f>
        <v>2060</v>
      </c>
      <c r="P79" s="99">
        <f>Amnt_Deposited!D74</f>
        <v>0</v>
      </c>
      <c r="Q79" s="284">
        <f>MCF!R78</f>
        <v>1</v>
      </c>
      <c r="R79" s="67">
        <f t="shared" si="13"/>
        <v>0</v>
      </c>
      <c r="S79" s="67">
        <f t="shared" si="7"/>
        <v>0</v>
      </c>
      <c r="T79" s="67">
        <f t="shared" si="8"/>
        <v>0</v>
      </c>
      <c r="U79" s="67">
        <f t="shared" si="9"/>
        <v>6.4122222270753759E-2</v>
      </c>
      <c r="V79" s="67">
        <f t="shared" si="10"/>
        <v>4.6493857148309668E-3</v>
      </c>
      <c r="W79" s="100">
        <f t="shared" si="11"/>
        <v>3.0995904765539779E-3</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2.8936987261720996E-2</v>
      </c>
      <c r="J80" s="67">
        <f t="shared" si="4"/>
        <v>2.0981683173238179E-3</v>
      </c>
      <c r="K80" s="100">
        <f t="shared" si="6"/>
        <v>1.3987788782158785E-3</v>
      </c>
      <c r="O80" s="96">
        <f>Amnt_Deposited!B75</f>
        <v>2061</v>
      </c>
      <c r="P80" s="99">
        <f>Amnt_Deposited!D75</f>
        <v>0</v>
      </c>
      <c r="Q80" s="284">
        <f>MCF!R79</f>
        <v>1</v>
      </c>
      <c r="R80" s="67">
        <f t="shared" si="13"/>
        <v>0</v>
      </c>
      <c r="S80" s="67">
        <f t="shared" si="7"/>
        <v>0</v>
      </c>
      <c r="T80" s="67">
        <f t="shared" si="8"/>
        <v>0</v>
      </c>
      <c r="U80" s="67">
        <f t="shared" si="9"/>
        <v>5.9787163763886368E-2</v>
      </c>
      <c r="V80" s="67">
        <f t="shared" si="10"/>
        <v>4.3350585068673928E-3</v>
      </c>
      <c r="W80" s="100">
        <f t="shared" si="11"/>
        <v>2.8900390045782619E-3</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2.6980668089525806E-2</v>
      </c>
      <c r="J81" s="67">
        <f t="shared" si="4"/>
        <v>1.9563191721951906E-3</v>
      </c>
      <c r="K81" s="100">
        <f t="shared" si="6"/>
        <v>1.3042127814634603E-3</v>
      </c>
      <c r="O81" s="96">
        <f>Amnt_Deposited!B76</f>
        <v>2062</v>
      </c>
      <c r="P81" s="99">
        <f>Amnt_Deposited!D76</f>
        <v>0</v>
      </c>
      <c r="Q81" s="284">
        <f>MCF!R80</f>
        <v>1</v>
      </c>
      <c r="R81" s="67">
        <f t="shared" si="13"/>
        <v>0</v>
      </c>
      <c r="S81" s="67">
        <f t="shared" si="7"/>
        <v>0</v>
      </c>
      <c r="T81" s="67">
        <f t="shared" si="8"/>
        <v>0</v>
      </c>
      <c r="U81" s="67">
        <f t="shared" si="9"/>
        <v>5.5745182003152503E-2</v>
      </c>
      <c r="V81" s="67">
        <f t="shared" si="10"/>
        <v>4.0419817607338657E-3</v>
      </c>
      <c r="W81" s="100">
        <f t="shared" si="11"/>
        <v>2.6946545071559105E-3</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2.5156608183607491E-2</v>
      </c>
      <c r="J82" s="67">
        <f t="shared" si="4"/>
        <v>1.8240599059183161E-3</v>
      </c>
      <c r="K82" s="100">
        <f t="shared" si="6"/>
        <v>1.2160399372788773E-3</v>
      </c>
      <c r="O82" s="96">
        <f>Amnt_Deposited!B77</f>
        <v>2063</v>
      </c>
      <c r="P82" s="99">
        <f>Amnt_Deposited!D77</f>
        <v>0</v>
      </c>
      <c r="Q82" s="284">
        <f>MCF!R81</f>
        <v>1</v>
      </c>
      <c r="R82" s="67">
        <f t="shared" si="13"/>
        <v>0</v>
      </c>
      <c r="S82" s="67">
        <f t="shared" si="7"/>
        <v>0</v>
      </c>
      <c r="T82" s="67">
        <f t="shared" si="8"/>
        <v>0</v>
      </c>
      <c r="U82" s="67">
        <f t="shared" si="9"/>
        <v>5.1976463189271682E-2</v>
      </c>
      <c r="V82" s="67">
        <f t="shared" si="10"/>
        <v>3.7687188138808194E-3</v>
      </c>
      <c r="W82" s="100">
        <f t="shared" si="11"/>
        <v>2.5124792092538796E-3</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2.3455866000191027E-2</v>
      </c>
      <c r="J83" s="67">
        <f t="shared" ref="J83:J99" si="18">I82*(1-$K$10)+H83</f>
        <v>1.7007421834164635E-3</v>
      </c>
      <c r="K83" s="100">
        <f t="shared" si="6"/>
        <v>1.1338281222776424E-3</v>
      </c>
      <c r="O83" s="96">
        <f>Amnt_Deposited!B78</f>
        <v>2064</v>
      </c>
      <c r="P83" s="99">
        <f>Amnt_Deposited!D78</f>
        <v>0</v>
      </c>
      <c r="Q83" s="284">
        <f>MCF!R82</f>
        <v>1</v>
      </c>
      <c r="R83" s="67">
        <f t="shared" ref="R83:R99" si="19">P83*$W$6*DOCF*Q83</f>
        <v>0</v>
      </c>
      <c r="S83" s="67">
        <f t="shared" si="7"/>
        <v>0</v>
      </c>
      <c r="T83" s="67">
        <f t="shared" si="8"/>
        <v>0</v>
      </c>
      <c r="U83" s="67">
        <f t="shared" si="9"/>
        <v>4.8462533058245931E-2</v>
      </c>
      <c r="V83" s="67">
        <f t="shared" si="10"/>
        <v>3.5139301310257516E-3</v>
      </c>
      <c r="W83" s="100">
        <f t="shared" si="11"/>
        <v>2.3426200873505011E-3</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2.1870104499120167E-2</v>
      </c>
      <c r="J84" s="67">
        <f t="shared" si="18"/>
        <v>1.5857615010708593E-3</v>
      </c>
      <c r="K84" s="100">
        <f t="shared" si="6"/>
        <v>1.0571743340472394E-3</v>
      </c>
      <c r="O84" s="96">
        <f>Amnt_Deposited!B79</f>
        <v>2065</v>
      </c>
      <c r="P84" s="99">
        <f>Amnt_Deposited!D79</f>
        <v>0</v>
      </c>
      <c r="Q84" s="284">
        <f>MCF!R83</f>
        <v>1</v>
      </c>
      <c r="R84" s="67">
        <f t="shared" si="19"/>
        <v>0</v>
      </c>
      <c r="S84" s="67">
        <f t="shared" si="7"/>
        <v>0</v>
      </c>
      <c r="T84" s="67">
        <f t="shared" si="8"/>
        <v>0</v>
      </c>
      <c r="U84" s="67">
        <f t="shared" si="9"/>
        <v>4.518616632049622E-2</v>
      </c>
      <c r="V84" s="67">
        <f t="shared" si="10"/>
        <v>3.2763667377497096E-3</v>
      </c>
      <c r="W84" s="100">
        <f t="shared" si="11"/>
        <v>2.1842444918331394E-3</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2.0391550275676917E-2</v>
      </c>
      <c r="J85" s="67">
        <f t="shared" si="18"/>
        <v>1.4785542234432489E-3</v>
      </c>
      <c r="K85" s="100">
        <f t="shared" ref="K85:K99" si="20">J85*CH4_fraction*conv</f>
        <v>9.8570281562883246E-4</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4.213130222247298E-2</v>
      </c>
      <c r="V85" s="67">
        <f t="shared" ref="V85:V98" si="24">U84*(1-$W$10)+T85</f>
        <v>3.0548640980232419E-3</v>
      </c>
      <c r="W85" s="100">
        <f t="shared" ref="W85:W99" si="25">V85*CH4_fraction*conv</f>
        <v>2.0365760653488279E-3</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1.9012955455342592E-2</v>
      </c>
      <c r="J86" s="67">
        <f t="shared" si="18"/>
        <v>1.3785948203343238E-3</v>
      </c>
      <c r="K86" s="100">
        <f t="shared" si="20"/>
        <v>9.1906321355621581E-4</v>
      </c>
      <c r="O86" s="96">
        <f>Amnt_Deposited!B81</f>
        <v>2067</v>
      </c>
      <c r="P86" s="99">
        <f>Amnt_Deposited!D81</f>
        <v>0</v>
      </c>
      <c r="Q86" s="284">
        <f>MCF!R85</f>
        <v>1</v>
      </c>
      <c r="R86" s="67">
        <f t="shared" si="19"/>
        <v>0</v>
      </c>
      <c r="S86" s="67">
        <f t="shared" si="21"/>
        <v>0</v>
      </c>
      <c r="T86" s="67">
        <f t="shared" si="22"/>
        <v>0</v>
      </c>
      <c r="U86" s="67">
        <f t="shared" si="23"/>
        <v>3.9282965816823549E-2</v>
      </c>
      <c r="V86" s="67">
        <f t="shared" si="24"/>
        <v>2.8483364056494302E-3</v>
      </c>
      <c r="W86" s="100">
        <f t="shared" si="25"/>
        <v>1.89889093709962E-3</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1.7727562164708516E-2</v>
      </c>
      <c r="J87" s="67">
        <f t="shared" si="18"/>
        <v>1.2853932906340744E-3</v>
      </c>
      <c r="K87" s="100">
        <f t="shared" si="20"/>
        <v>8.5692886042271622E-4</v>
      </c>
      <c r="O87" s="96">
        <f>Amnt_Deposited!B82</f>
        <v>2068</v>
      </c>
      <c r="P87" s="99">
        <f>Amnt_Deposited!D82</f>
        <v>0</v>
      </c>
      <c r="Q87" s="284">
        <f>MCF!R86</f>
        <v>1</v>
      </c>
      <c r="R87" s="67">
        <f t="shared" si="19"/>
        <v>0</v>
      </c>
      <c r="S87" s="67">
        <f t="shared" si="21"/>
        <v>0</v>
      </c>
      <c r="T87" s="67">
        <f t="shared" si="22"/>
        <v>0</v>
      </c>
      <c r="U87" s="67">
        <f t="shared" si="23"/>
        <v>3.6627194555182901E-2</v>
      </c>
      <c r="V87" s="67">
        <f t="shared" si="24"/>
        <v>2.6557712616406505E-3</v>
      </c>
      <c r="W87" s="100">
        <f t="shared" si="25"/>
        <v>1.7705141744271003E-3</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1.6529069404372734E-2</v>
      </c>
      <c r="J88" s="67">
        <f t="shared" si="18"/>
        <v>1.1984927603357815E-3</v>
      </c>
      <c r="K88" s="100">
        <f t="shared" si="20"/>
        <v>7.9899517355718765E-4</v>
      </c>
      <c r="O88" s="96">
        <f>Amnt_Deposited!B83</f>
        <v>2069</v>
      </c>
      <c r="P88" s="99">
        <f>Amnt_Deposited!D83</f>
        <v>0</v>
      </c>
      <c r="Q88" s="284">
        <f>MCF!R87</f>
        <v>1</v>
      </c>
      <c r="R88" s="67">
        <f t="shared" si="19"/>
        <v>0</v>
      </c>
      <c r="S88" s="67">
        <f t="shared" si="21"/>
        <v>0</v>
      </c>
      <c r="T88" s="67">
        <f t="shared" si="22"/>
        <v>0</v>
      </c>
      <c r="U88" s="67">
        <f t="shared" si="23"/>
        <v>3.4150969843745334E-2</v>
      </c>
      <c r="V88" s="67">
        <f t="shared" si="24"/>
        <v>2.4762247114375659E-3</v>
      </c>
      <c r="W88" s="100">
        <f t="shared" si="25"/>
        <v>1.6508164742917106E-3</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1.541160216143363E-2</v>
      </c>
      <c r="J89" s="67">
        <f t="shared" si="18"/>
        <v>1.1174672429391033E-3</v>
      </c>
      <c r="K89" s="100">
        <f t="shared" si="20"/>
        <v>7.4497816195940214E-4</v>
      </c>
      <c r="O89" s="96">
        <f>Amnt_Deposited!B84</f>
        <v>2070</v>
      </c>
      <c r="P89" s="99">
        <f>Amnt_Deposited!D84</f>
        <v>0</v>
      </c>
      <c r="Q89" s="284">
        <f>MCF!R88</f>
        <v>1</v>
      </c>
      <c r="R89" s="67">
        <f t="shared" si="19"/>
        <v>0</v>
      </c>
      <c r="S89" s="67">
        <f t="shared" si="21"/>
        <v>0</v>
      </c>
      <c r="T89" s="67">
        <f t="shared" si="22"/>
        <v>0</v>
      </c>
      <c r="U89" s="67">
        <f t="shared" si="23"/>
        <v>3.1842153226102558E-2</v>
      </c>
      <c r="V89" s="67">
        <f t="shared" si="24"/>
        <v>2.3088166176427768E-3</v>
      </c>
      <c r="W89" s="100">
        <f t="shared" si="25"/>
        <v>1.5392110784285178E-3</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1.4369682610169871E-2</v>
      </c>
      <c r="J90" s="67">
        <f t="shared" si="18"/>
        <v>1.0419195512637589E-3</v>
      </c>
      <c r="K90" s="100">
        <f t="shared" si="20"/>
        <v>6.946130341758392E-4</v>
      </c>
      <c r="O90" s="96">
        <f>Amnt_Deposited!B85</f>
        <v>2071</v>
      </c>
      <c r="P90" s="99">
        <f>Amnt_Deposited!D85</f>
        <v>0</v>
      </c>
      <c r="Q90" s="284">
        <f>MCF!R89</f>
        <v>1</v>
      </c>
      <c r="R90" s="67">
        <f t="shared" si="19"/>
        <v>0</v>
      </c>
      <c r="S90" s="67">
        <f t="shared" si="21"/>
        <v>0</v>
      </c>
      <c r="T90" s="67">
        <f t="shared" si="22"/>
        <v>0</v>
      </c>
      <c r="U90" s="67">
        <f t="shared" si="23"/>
        <v>2.9689426880516279E-2</v>
      </c>
      <c r="V90" s="67">
        <f t="shared" si="24"/>
        <v>2.1527263455862799E-3</v>
      </c>
      <c r="W90" s="100">
        <f t="shared" si="25"/>
        <v>1.4351508970575199E-3</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1.3398203259732363E-2</v>
      </c>
      <c r="J91" s="67">
        <f t="shared" si="18"/>
        <v>9.714793504375076E-4</v>
      </c>
      <c r="K91" s="100">
        <f t="shared" si="20"/>
        <v>6.476529002916717E-4</v>
      </c>
      <c r="O91" s="96">
        <f>Amnt_Deposited!B86</f>
        <v>2072</v>
      </c>
      <c r="P91" s="99">
        <f>Amnt_Deposited!D86</f>
        <v>0</v>
      </c>
      <c r="Q91" s="284">
        <f>MCF!R90</f>
        <v>1</v>
      </c>
      <c r="R91" s="67">
        <f t="shared" si="19"/>
        <v>0</v>
      </c>
      <c r="S91" s="67">
        <f t="shared" si="21"/>
        <v>0</v>
      </c>
      <c r="T91" s="67">
        <f t="shared" si="22"/>
        <v>0</v>
      </c>
      <c r="U91" s="67">
        <f t="shared" si="23"/>
        <v>2.7682238139942916E-2</v>
      </c>
      <c r="V91" s="67">
        <f t="shared" si="24"/>
        <v>2.0071887405733639E-3</v>
      </c>
      <c r="W91" s="100">
        <f t="shared" si="25"/>
        <v>1.3381258270489093E-3</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1.2492401917218187E-2</v>
      </c>
      <c r="J92" s="67">
        <f t="shared" si="18"/>
        <v>9.0580134251417709E-4</v>
      </c>
      <c r="K92" s="100">
        <f t="shared" si="20"/>
        <v>6.0386756167611806E-4</v>
      </c>
      <c r="O92" s="96">
        <f>Amnt_Deposited!B87</f>
        <v>2073</v>
      </c>
      <c r="P92" s="99">
        <f>Amnt_Deposited!D87</f>
        <v>0</v>
      </c>
      <c r="Q92" s="284">
        <f>MCF!R91</f>
        <v>1</v>
      </c>
      <c r="R92" s="67">
        <f t="shared" si="19"/>
        <v>0</v>
      </c>
      <c r="S92" s="67">
        <f t="shared" si="21"/>
        <v>0</v>
      </c>
      <c r="T92" s="67">
        <f t="shared" si="22"/>
        <v>0</v>
      </c>
      <c r="U92" s="67">
        <f t="shared" si="23"/>
        <v>2.5810747762847509E-2</v>
      </c>
      <c r="V92" s="67">
        <f t="shared" si="24"/>
        <v>1.8714903770954082E-3</v>
      </c>
      <c r="W92" s="100">
        <f t="shared" si="25"/>
        <v>1.2476602513969387E-3</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1.1647838343395457E-2</v>
      </c>
      <c r="J93" s="67">
        <f t="shared" si="18"/>
        <v>8.4456357382272978E-4</v>
      </c>
      <c r="K93" s="100">
        <f t="shared" si="20"/>
        <v>5.6304238254848652E-4</v>
      </c>
      <c r="O93" s="96">
        <f>Amnt_Deposited!B88</f>
        <v>2074</v>
      </c>
      <c r="P93" s="99">
        <f>Amnt_Deposited!D88</f>
        <v>0</v>
      </c>
      <c r="Q93" s="284">
        <f>MCF!R92</f>
        <v>1</v>
      </c>
      <c r="R93" s="67">
        <f t="shared" si="19"/>
        <v>0</v>
      </c>
      <c r="S93" s="67">
        <f t="shared" si="21"/>
        <v>0</v>
      </c>
      <c r="T93" s="67">
        <f t="shared" si="22"/>
        <v>0</v>
      </c>
      <c r="U93" s="67">
        <f t="shared" si="23"/>
        <v>2.4065781701230297E-2</v>
      </c>
      <c r="V93" s="67">
        <f t="shared" si="24"/>
        <v>1.7449660616172115E-3</v>
      </c>
      <c r="W93" s="100">
        <f t="shared" si="25"/>
        <v>1.1633107077448075E-3</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1.0860372486645462E-2</v>
      </c>
      <c r="J94" s="67">
        <f t="shared" si="18"/>
        <v>7.874658567499944E-4</v>
      </c>
      <c r="K94" s="100">
        <f t="shared" si="20"/>
        <v>5.2497723783332957E-4</v>
      </c>
      <c r="O94" s="96">
        <f>Amnt_Deposited!B89</f>
        <v>2075</v>
      </c>
      <c r="P94" s="99">
        <f>Amnt_Deposited!D89</f>
        <v>0</v>
      </c>
      <c r="Q94" s="284">
        <f>MCF!R93</f>
        <v>1</v>
      </c>
      <c r="R94" s="67">
        <f t="shared" si="19"/>
        <v>0</v>
      </c>
      <c r="S94" s="67">
        <f t="shared" si="21"/>
        <v>0</v>
      </c>
      <c r="T94" s="67">
        <f t="shared" si="22"/>
        <v>0</v>
      </c>
      <c r="U94" s="67">
        <f t="shared" si="23"/>
        <v>2.2438786129432786E-2</v>
      </c>
      <c r="V94" s="67">
        <f t="shared" si="24"/>
        <v>1.62699557179751E-3</v>
      </c>
      <c r="W94" s="100">
        <f t="shared" si="25"/>
        <v>1.0846637145316732E-3</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1.0126144188424824E-2</v>
      </c>
      <c r="J95" s="67">
        <f t="shared" si="18"/>
        <v>7.3422829822063749E-4</v>
      </c>
      <c r="K95" s="100">
        <f t="shared" si="20"/>
        <v>4.8948553214709159E-4</v>
      </c>
      <c r="O95" s="96">
        <f>Amnt_Deposited!B90</f>
        <v>2076</v>
      </c>
      <c r="P95" s="99">
        <f>Amnt_Deposited!D90</f>
        <v>0</v>
      </c>
      <c r="Q95" s="284">
        <f>MCF!R94</f>
        <v>1</v>
      </c>
      <c r="R95" s="67">
        <f t="shared" si="19"/>
        <v>0</v>
      </c>
      <c r="S95" s="67">
        <f t="shared" si="21"/>
        <v>0</v>
      </c>
      <c r="T95" s="67">
        <f t="shared" si="22"/>
        <v>0</v>
      </c>
      <c r="U95" s="67">
        <f t="shared" si="23"/>
        <v>2.0921785513274442E-2</v>
      </c>
      <c r="V95" s="67">
        <f t="shared" si="24"/>
        <v>1.5170006161583428E-3</v>
      </c>
      <c r="W95" s="100">
        <f t="shared" si="25"/>
        <v>1.0113337441055618E-3</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9.4415542607638406E-3</v>
      </c>
      <c r="J96" s="67">
        <f t="shared" si="18"/>
        <v>6.8458992766098393E-4</v>
      </c>
      <c r="K96" s="100">
        <f t="shared" si="20"/>
        <v>4.563932851073226E-4</v>
      </c>
      <c r="O96" s="96">
        <f>Amnt_Deposited!B91</f>
        <v>2077</v>
      </c>
      <c r="P96" s="99">
        <f>Amnt_Deposited!D91</f>
        <v>0</v>
      </c>
      <c r="Q96" s="284">
        <f>MCF!R95</f>
        <v>1</v>
      </c>
      <c r="R96" s="67">
        <f t="shared" si="19"/>
        <v>0</v>
      </c>
      <c r="S96" s="67">
        <f t="shared" si="21"/>
        <v>0</v>
      </c>
      <c r="T96" s="67">
        <f t="shared" si="22"/>
        <v>0</v>
      </c>
      <c r="U96" s="67">
        <f t="shared" si="23"/>
        <v>1.9507343513974887E-2</v>
      </c>
      <c r="V96" s="67">
        <f t="shared" si="24"/>
        <v>1.4144419992995544E-3</v>
      </c>
      <c r="W96" s="100">
        <f t="shared" si="25"/>
        <v>9.4296133286636953E-4</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8.8032468430428792E-3</v>
      </c>
      <c r="J97" s="67">
        <f t="shared" si="18"/>
        <v>6.3830741772096162E-4</v>
      </c>
      <c r="K97" s="100">
        <f t="shared" si="20"/>
        <v>4.2553827848064104E-4</v>
      </c>
      <c r="O97" s="96">
        <f>Amnt_Deposited!B92</f>
        <v>2078</v>
      </c>
      <c r="P97" s="99">
        <f>Amnt_Deposited!D92</f>
        <v>0</v>
      </c>
      <c r="Q97" s="284">
        <f>MCF!R96</f>
        <v>1</v>
      </c>
      <c r="R97" s="67">
        <f t="shared" si="19"/>
        <v>0</v>
      </c>
      <c r="S97" s="67">
        <f t="shared" si="21"/>
        <v>0</v>
      </c>
      <c r="T97" s="67">
        <f t="shared" si="22"/>
        <v>0</v>
      </c>
      <c r="U97" s="67">
        <f t="shared" si="23"/>
        <v>1.8188526535212569E-2</v>
      </c>
      <c r="V97" s="67">
        <f t="shared" si="24"/>
        <v>1.3188169787623182E-3</v>
      </c>
      <c r="W97" s="100">
        <f t="shared" si="25"/>
        <v>8.7921131917487877E-4</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8.2080929515597305E-3</v>
      </c>
      <c r="J98" s="67">
        <f t="shared" si="18"/>
        <v>5.951538914831492E-4</v>
      </c>
      <c r="K98" s="100">
        <f t="shared" si="20"/>
        <v>3.9676926098876613E-4</v>
      </c>
      <c r="O98" s="96">
        <f>Amnt_Deposited!B93</f>
        <v>2079</v>
      </c>
      <c r="P98" s="99">
        <f>Amnt_Deposited!D93</f>
        <v>0</v>
      </c>
      <c r="Q98" s="284">
        <f>MCF!R97</f>
        <v>1</v>
      </c>
      <c r="R98" s="67">
        <f t="shared" si="19"/>
        <v>0</v>
      </c>
      <c r="S98" s="67">
        <f t="shared" si="21"/>
        <v>0</v>
      </c>
      <c r="T98" s="67">
        <f t="shared" si="22"/>
        <v>0</v>
      </c>
      <c r="U98" s="67">
        <f t="shared" si="23"/>
        <v>1.6958869734627548E-2</v>
      </c>
      <c r="V98" s="67">
        <f t="shared" si="24"/>
        <v>1.2296568005850195E-3</v>
      </c>
      <c r="W98" s="100">
        <f t="shared" si="25"/>
        <v>8.1977120039001291E-4</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7.6531751412478666E-3</v>
      </c>
      <c r="J99" s="68">
        <f t="shared" si="18"/>
        <v>5.5491781031186376E-4</v>
      </c>
      <c r="K99" s="102">
        <f t="shared" si="20"/>
        <v>3.6994520687457584E-4</v>
      </c>
      <c r="O99" s="97">
        <f>Amnt_Deposited!B94</f>
        <v>2080</v>
      </c>
      <c r="P99" s="101">
        <f>Amnt_Deposited!D94</f>
        <v>0</v>
      </c>
      <c r="Q99" s="285">
        <f>MCF!R98</f>
        <v>1</v>
      </c>
      <c r="R99" s="68">
        <f t="shared" si="19"/>
        <v>0</v>
      </c>
      <c r="S99" s="68">
        <f>R99*$W$12</f>
        <v>0</v>
      </c>
      <c r="T99" s="68">
        <f>R99*(1-$W$12)</f>
        <v>0</v>
      </c>
      <c r="U99" s="68">
        <f>S99+U98*$W$10</f>
        <v>1.5812345333156754E-2</v>
      </c>
      <c r="V99" s="68">
        <f>U98*(1-$W$10)+T99</f>
        <v>1.1465244014707931E-3</v>
      </c>
      <c r="W99" s="102">
        <f t="shared" si="25"/>
        <v>7.6434960098052868E-4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0.196161762909</v>
      </c>
      <c r="D30" s="418">
        <f>Dry_Matter_Content!E17</f>
        <v>0.44</v>
      </c>
      <c r="E30" s="284">
        <f>MCF!R29</f>
        <v>1</v>
      </c>
      <c r="F30" s="67">
        <f t="shared" si="0"/>
        <v>2.5893352703988001E-2</v>
      </c>
      <c r="G30" s="67">
        <f t="shared" si="1"/>
        <v>2.5893352703988001E-2</v>
      </c>
      <c r="H30" s="67">
        <f t="shared" si="2"/>
        <v>0</v>
      </c>
      <c r="I30" s="67">
        <f t="shared" si="3"/>
        <v>2.5893352703988001E-2</v>
      </c>
      <c r="J30" s="67">
        <f t="shared" si="4"/>
        <v>0</v>
      </c>
      <c r="K30" s="100">
        <f t="shared" si="6"/>
        <v>0</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0.19773452794200003</v>
      </c>
      <c r="D31" s="418">
        <f>Dry_Matter_Content!E18</f>
        <v>0.44</v>
      </c>
      <c r="E31" s="284">
        <f>MCF!R30</f>
        <v>1</v>
      </c>
      <c r="F31" s="67">
        <f t="shared" si="0"/>
        <v>2.6100957688344004E-2</v>
      </c>
      <c r="G31" s="67">
        <f t="shared" si="1"/>
        <v>2.6100957688344004E-2</v>
      </c>
      <c r="H31" s="67">
        <f t="shared" si="2"/>
        <v>0</v>
      </c>
      <c r="I31" s="67">
        <f t="shared" si="3"/>
        <v>4.7946268348419516E-2</v>
      </c>
      <c r="J31" s="67">
        <f t="shared" si="4"/>
        <v>4.0480420439124882E-3</v>
      </c>
      <c r="K31" s="100">
        <f t="shared" si="6"/>
        <v>2.6986946959416586E-3</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0.19894315525799997</v>
      </c>
      <c r="D32" s="418">
        <f>Dry_Matter_Content!E19</f>
        <v>0.44</v>
      </c>
      <c r="E32" s="284">
        <f>MCF!R31</f>
        <v>1</v>
      </c>
      <c r="F32" s="67">
        <f t="shared" si="0"/>
        <v>2.6260496494055995E-2</v>
      </c>
      <c r="G32" s="67">
        <f t="shared" si="1"/>
        <v>2.6260496494055995E-2</v>
      </c>
      <c r="H32" s="67">
        <f t="shared" si="2"/>
        <v>0</v>
      </c>
      <c r="I32" s="67">
        <f t="shared" si="3"/>
        <v>6.6711076186706339E-2</v>
      </c>
      <c r="J32" s="67">
        <f t="shared" si="4"/>
        <v>7.4956886557691676E-3</v>
      </c>
      <c r="K32" s="100">
        <f t="shared" si="6"/>
        <v>4.9971257705127784E-3</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0.200616639234</v>
      </c>
      <c r="D33" s="418">
        <f>Dry_Matter_Content!E20</f>
        <v>0.44</v>
      </c>
      <c r="E33" s="284">
        <f>MCF!R32</f>
        <v>1</v>
      </c>
      <c r="F33" s="67">
        <f t="shared" si="0"/>
        <v>2.6481396378887998E-2</v>
      </c>
      <c r="G33" s="67">
        <f t="shared" si="1"/>
        <v>2.6481396378887998E-2</v>
      </c>
      <c r="H33" s="67">
        <f t="shared" si="2"/>
        <v>0</v>
      </c>
      <c r="I33" s="67">
        <f t="shared" si="3"/>
        <v>8.2763184234892984E-2</v>
      </c>
      <c r="J33" s="67">
        <f t="shared" si="4"/>
        <v>1.0429288330701355E-2</v>
      </c>
      <c r="K33" s="100">
        <f t="shared" si="6"/>
        <v>6.9528588871342369E-3</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0.20120545767</v>
      </c>
      <c r="D34" s="418">
        <f>Dry_Matter_Content!E21</f>
        <v>0.44</v>
      </c>
      <c r="E34" s="284">
        <f>MCF!R33</f>
        <v>1</v>
      </c>
      <c r="F34" s="67">
        <f t="shared" si="0"/>
        <v>2.6559120412440001E-2</v>
      </c>
      <c r="G34" s="67">
        <f t="shared" si="1"/>
        <v>2.6559120412440001E-2</v>
      </c>
      <c r="H34" s="67">
        <f t="shared" si="2"/>
        <v>0</v>
      </c>
      <c r="I34" s="67">
        <f t="shared" si="3"/>
        <v>9.6383507060903706E-2</v>
      </c>
      <c r="J34" s="67">
        <f t="shared" si="4"/>
        <v>1.293879758642928E-2</v>
      </c>
      <c r="K34" s="100">
        <f t="shared" si="6"/>
        <v>8.6258650576195202E-3</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0.20212742337899997</v>
      </c>
      <c r="D35" s="418">
        <f>Dry_Matter_Content!E22</f>
        <v>0.44</v>
      </c>
      <c r="E35" s="284">
        <f>MCF!R34</f>
        <v>1</v>
      </c>
      <c r="F35" s="67">
        <f t="shared" si="0"/>
        <v>2.6680819886027995E-2</v>
      </c>
      <c r="G35" s="67">
        <f t="shared" si="1"/>
        <v>2.6680819886027995E-2</v>
      </c>
      <c r="H35" s="67">
        <f t="shared" si="2"/>
        <v>0</v>
      </c>
      <c r="I35" s="67">
        <f t="shared" si="3"/>
        <v>0.10799619369348157</v>
      </c>
      <c r="J35" s="67">
        <f t="shared" si="4"/>
        <v>1.5068133253450126E-2</v>
      </c>
      <c r="K35" s="100">
        <f t="shared" si="6"/>
        <v>1.004542216896675E-2</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0.19596140041627222</v>
      </c>
      <c r="D36" s="418">
        <f>Dry_Matter_Content!E23</f>
        <v>0.44</v>
      </c>
      <c r="E36" s="284">
        <f>MCF!R35</f>
        <v>1</v>
      </c>
      <c r="F36" s="67">
        <f t="shared" si="0"/>
        <v>2.5866904854947931E-2</v>
      </c>
      <c r="G36" s="67">
        <f t="shared" si="1"/>
        <v>2.5866904854947931E-2</v>
      </c>
      <c r="H36" s="67">
        <f t="shared" si="2"/>
        <v>0</v>
      </c>
      <c r="I36" s="67">
        <f t="shared" si="3"/>
        <v>0.11697949380046659</v>
      </c>
      <c r="J36" s="67">
        <f t="shared" si="4"/>
        <v>1.688360474796291E-2</v>
      </c>
      <c r="K36" s="100">
        <f t="shared" si="6"/>
        <v>1.1255736498641939E-2</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0.20152446045096395</v>
      </c>
      <c r="D37" s="418">
        <f>Dry_Matter_Content!E24</f>
        <v>0.44</v>
      </c>
      <c r="E37" s="284">
        <f>MCF!R36</f>
        <v>1</v>
      </c>
      <c r="F37" s="67">
        <f t="shared" si="0"/>
        <v>2.6601228779527242E-2</v>
      </c>
      <c r="G37" s="67">
        <f t="shared" si="1"/>
        <v>2.6601228779527242E-2</v>
      </c>
      <c r="H37" s="67">
        <f t="shared" si="2"/>
        <v>0</v>
      </c>
      <c r="I37" s="67">
        <f t="shared" si="3"/>
        <v>0.12529271196223568</v>
      </c>
      <c r="J37" s="67">
        <f t="shared" si="4"/>
        <v>1.828801061775814E-2</v>
      </c>
      <c r="K37" s="100">
        <f t="shared" si="6"/>
        <v>1.2192007078505426E-2</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0.20720701634366784</v>
      </c>
      <c r="D38" s="418">
        <f>Dry_Matter_Content!E25</f>
        <v>0.44</v>
      </c>
      <c r="E38" s="284">
        <f>MCF!R37</f>
        <v>1</v>
      </c>
      <c r="F38" s="67">
        <f t="shared" si="0"/>
        <v>2.7351326157364155E-2</v>
      </c>
      <c r="G38" s="67">
        <f t="shared" si="1"/>
        <v>2.7351326157364155E-2</v>
      </c>
      <c r="H38" s="67">
        <f t="shared" si="2"/>
        <v>0</v>
      </c>
      <c r="I38" s="67">
        <f t="shared" si="3"/>
        <v>0.13305637901584724</v>
      </c>
      <c r="J38" s="67">
        <f t="shared" si="4"/>
        <v>1.9587659103752583E-2</v>
      </c>
      <c r="K38" s="100">
        <f t="shared" si="6"/>
        <v>1.3058439402501721E-2</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0.21300867543685292</v>
      </c>
      <c r="D39" s="418">
        <f>Dry_Matter_Content!E26</f>
        <v>0.44</v>
      </c>
      <c r="E39" s="284">
        <f>MCF!R38</f>
        <v>1</v>
      </c>
      <c r="F39" s="67">
        <f t="shared" si="0"/>
        <v>2.8117145157664586E-2</v>
      </c>
      <c r="G39" s="67">
        <f t="shared" si="1"/>
        <v>2.8117145157664586E-2</v>
      </c>
      <c r="H39" s="67">
        <f t="shared" si="2"/>
        <v>0</v>
      </c>
      <c r="I39" s="67">
        <f t="shared" si="3"/>
        <v>0.14037213075704827</v>
      </c>
      <c r="J39" s="67">
        <f t="shared" si="4"/>
        <v>2.0801393416463563E-2</v>
      </c>
      <c r="K39" s="100">
        <f t="shared" si="6"/>
        <v>1.3867595610975707E-2</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0.21892872447606229</v>
      </c>
      <c r="D40" s="418">
        <f>Dry_Matter_Content!E27</f>
        <v>0.44</v>
      </c>
      <c r="E40" s="284">
        <f>MCF!R39</f>
        <v>1</v>
      </c>
      <c r="F40" s="67">
        <f t="shared" si="0"/>
        <v>2.8898591630840222E-2</v>
      </c>
      <c r="G40" s="67">
        <f t="shared" si="1"/>
        <v>2.8898591630840222E-2</v>
      </c>
      <c r="H40" s="67">
        <f t="shared" si="2"/>
        <v>0</v>
      </c>
      <c r="I40" s="67">
        <f t="shared" si="3"/>
        <v>0.14732561958122894</v>
      </c>
      <c r="J40" s="67">
        <f t="shared" si="4"/>
        <v>2.1945102806659549E-2</v>
      </c>
      <c r="K40" s="100">
        <f t="shared" si="6"/>
        <v>1.4630068537773032E-2</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0.22496609626781133</v>
      </c>
      <c r="D41" s="418">
        <f>Dry_Matter_Content!E28</f>
        <v>0.44</v>
      </c>
      <c r="E41" s="284">
        <f>MCF!R40</f>
        <v>1</v>
      </c>
      <c r="F41" s="67">
        <f t="shared" si="0"/>
        <v>2.9695524707351095E-2</v>
      </c>
      <c r="G41" s="67">
        <f t="shared" si="1"/>
        <v>2.9695524707351095E-2</v>
      </c>
      <c r="H41" s="67">
        <f t="shared" si="2"/>
        <v>0</v>
      </c>
      <c r="I41" s="67">
        <f t="shared" si="3"/>
        <v>0.15398896653129721</v>
      </c>
      <c r="J41" s="67">
        <f t="shared" si="4"/>
        <v>2.3032177757282831E-2</v>
      </c>
      <c r="K41" s="100">
        <f t="shared" si="6"/>
        <v>1.5354785171521886E-2</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0.23111933351511607</v>
      </c>
      <c r="D42" s="418">
        <f>Dry_Matter_Content!E29</f>
        <v>0.44</v>
      </c>
      <c r="E42" s="284">
        <f>MCF!R41</f>
        <v>1</v>
      </c>
      <c r="F42" s="67">
        <f t="shared" si="0"/>
        <v>3.0507752023995322E-2</v>
      </c>
      <c r="G42" s="67">
        <f t="shared" si="1"/>
        <v>3.0507752023995322E-2</v>
      </c>
      <c r="H42" s="67">
        <f t="shared" si="2"/>
        <v>0</v>
      </c>
      <c r="I42" s="67">
        <f t="shared" si="3"/>
        <v>0.16042282523048887</v>
      </c>
      <c r="J42" s="67">
        <f t="shared" si="4"/>
        <v>2.4073893324803679E-2</v>
      </c>
      <c r="K42" s="100">
        <f t="shared" si="6"/>
        <v>1.6049262216535784E-2</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0.23738654960606509</v>
      </c>
      <c r="D43" s="418">
        <f>Dry_Matter_Content!E30</f>
        <v>0.44</v>
      </c>
      <c r="E43" s="284">
        <f>MCF!R42</f>
        <v>1</v>
      </c>
      <c r="F43" s="67">
        <f t="shared" si="0"/>
        <v>3.1335024548000592E-2</v>
      </c>
      <c r="G43" s="67">
        <f t="shared" si="1"/>
        <v>3.1335024548000592E-2</v>
      </c>
      <c r="H43" s="67">
        <f t="shared" si="2"/>
        <v>0</v>
      </c>
      <c r="I43" s="67">
        <f t="shared" si="3"/>
        <v>0.16667811797395471</v>
      </c>
      <c r="J43" s="67">
        <f t="shared" si="4"/>
        <v>2.5079731804534763E-2</v>
      </c>
      <c r="K43" s="100">
        <f t="shared" si="6"/>
        <v>1.6719821203023174E-2</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0.24376538611337895</v>
      </c>
      <c r="D44" s="418">
        <f>Dry_Matter_Content!E31</f>
        <v>0.44</v>
      </c>
      <c r="E44" s="284">
        <f>MCF!R43</f>
        <v>1</v>
      </c>
      <c r="F44" s="67">
        <f t="shared" si="0"/>
        <v>3.2177030966966017E-2</v>
      </c>
      <c r="G44" s="67">
        <f t="shared" si="1"/>
        <v>3.2177030966966017E-2</v>
      </c>
      <c r="H44" s="67">
        <f t="shared" si="2"/>
        <v>0</v>
      </c>
      <c r="I44" s="67">
        <f t="shared" si="3"/>
        <v>0.17279749479809292</v>
      </c>
      <c r="J44" s="67">
        <f t="shared" si="4"/>
        <v>2.6057654142827805E-2</v>
      </c>
      <c r="K44" s="100">
        <f t="shared" si="6"/>
        <v>1.737176942855187E-2</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0.25025296674408332</v>
      </c>
      <c r="D45" s="418">
        <f>Dry_Matter_Content!E32</f>
        <v>0.44</v>
      </c>
      <c r="E45" s="284">
        <f>MCF!R44</f>
        <v>1</v>
      </c>
      <c r="F45" s="67">
        <f t="shared" si="0"/>
        <v>3.3033391610218996E-2</v>
      </c>
      <c r="G45" s="67">
        <f t="shared" si="1"/>
        <v>3.3033391610218996E-2</v>
      </c>
      <c r="H45" s="67">
        <f t="shared" si="2"/>
        <v>0</v>
      </c>
      <c r="I45" s="67">
        <f t="shared" si="3"/>
        <v>0.17881655836736665</v>
      </c>
      <c r="J45" s="67">
        <f t="shared" si="4"/>
        <v>2.7014328040945289E-2</v>
      </c>
      <c r="K45" s="100">
        <f t="shared" si="6"/>
        <v>1.8009552027296857E-2</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0.25684584745816336</v>
      </c>
      <c r="D46" s="418">
        <f>Dry_Matter_Content!E33</f>
        <v>0.44</v>
      </c>
      <c r="E46" s="284">
        <f>MCF!R45</f>
        <v>1</v>
      </c>
      <c r="F46" s="67">
        <f t="shared" si="0"/>
        <v>3.3903651864477559E-2</v>
      </c>
      <c r="G46" s="67">
        <f t="shared" si="1"/>
        <v>3.3903651864477559E-2</v>
      </c>
      <c r="H46" s="67">
        <f t="shared" si="2"/>
        <v>0</v>
      </c>
      <c r="I46" s="67">
        <f t="shared" si="3"/>
        <v>0.18476489078387848</v>
      </c>
      <c r="J46" s="67">
        <f t="shared" si="4"/>
        <v>2.7955319447965723E-2</v>
      </c>
      <c r="K46" s="100">
        <f t="shared" si="6"/>
        <v>1.8636879631977146E-2</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0.26353996245323996</v>
      </c>
      <c r="D47" s="418">
        <f>Dry_Matter_Content!E34</f>
        <v>0.44</v>
      </c>
      <c r="E47" s="284">
        <f>MCF!R46</f>
        <v>1</v>
      </c>
      <c r="F47" s="67">
        <f t="shared" si="0"/>
        <v>3.4787275043827677E-2</v>
      </c>
      <c r="G47" s="67">
        <f t="shared" si="1"/>
        <v>3.4787275043827677E-2</v>
      </c>
      <c r="H47" s="67">
        <f t="shared" si="2"/>
        <v>0</v>
      </c>
      <c r="I47" s="67">
        <f t="shared" si="3"/>
        <v>0.19066691274045938</v>
      </c>
      <c r="J47" s="67">
        <f t="shared" si="4"/>
        <v>2.8885253087246775E-2</v>
      </c>
      <c r="K47" s="100">
        <f t="shared" si="6"/>
        <v>1.9256835391497848E-2</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0.27033056568880681</v>
      </c>
      <c r="D48" s="418">
        <f>Dry_Matter_Content!E35</f>
        <v>0.44</v>
      </c>
      <c r="E48" s="284">
        <f>MCF!R47</f>
        <v>1</v>
      </c>
      <c r="F48" s="67">
        <f t="shared" si="0"/>
        <v>3.5683634670922497E-2</v>
      </c>
      <c r="G48" s="67">
        <f t="shared" si="1"/>
        <v>3.5683634670922497E-2</v>
      </c>
      <c r="H48" s="67">
        <f t="shared" si="2"/>
        <v>0</v>
      </c>
      <c r="I48" s="67">
        <f t="shared" si="3"/>
        <v>0.19654260063910087</v>
      </c>
      <c r="J48" s="67">
        <f t="shared" si="4"/>
        <v>2.9807946772281022E-2</v>
      </c>
      <c r="K48" s="100">
        <f t="shared" si="6"/>
        <v>1.9871964514854012E-2</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0.27740810160000001</v>
      </c>
      <c r="D49" s="418">
        <f>Dry_Matter_Content!E36</f>
        <v>0.44</v>
      </c>
      <c r="E49" s="284">
        <f>MCF!R48</f>
        <v>1</v>
      </c>
      <c r="F49" s="67">
        <f t="shared" si="0"/>
        <v>3.6617869411200002E-2</v>
      </c>
      <c r="G49" s="67">
        <f t="shared" si="1"/>
        <v>3.6617869411200002E-2</v>
      </c>
      <c r="H49" s="67">
        <f t="shared" si="2"/>
        <v>0</v>
      </c>
      <c r="I49" s="67">
        <f t="shared" si="3"/>
        <v>0.20243394653276331</v>
      </c>
      <c r="J49" s="67">
        <f t="shared" si="4"/>
        <v>3.0726523517537546E-2</v>
      </c>
      <c r="K49" s="100">
        <f t="shared" si="6"/>
        <v>2.0484349011691695E-2</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0.1707863983744459</v>
      </c>
      <c r="J50" s="67">
        <f t="shared" si="4"/>
        <v>3.1647548158317405E-2</v>
      </c>
      <c r="K50" s="100">
        <f t="shared" si="6"/>
        <v>2.1098365438878268E-2</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0.14408647546173381</v>
      </c>
      <c r="J51" s="67">
        <f t="shared" si="4"/>
        <v>2.6699922912712077E-2</v>
      </c>
      <c r="K51" s="100">
        <f t="shared" si="6"/>
        <v>1.7799948608474718E-2</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0.12156068989444299</v>
      </c>
      <c r="J52" s="67">
        <f t="shared" si="4"/>
        <v>2.2525785567290815E-2</v>
      </c>
      <c r="K52" s="100">
        <f t="shared" si="6"/>
        <v>1.5017190378193875E-2</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0.10255647714512513</v>
      </c>
      <c r="J53" s="67">
        <f t="shared" si="4"/>
        <v>1.9004212749317871E-2</v>
      </c>
      <c r="K53" s="100">
        <f t="shared" si="6"/>
        <v>1.2669475166211914E-2</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8.6523291481413203E-2</v>
      </c>
      <c r="J54" s="67">
        <f t="shared" si="4"/>
        <v>1.6033185663711921E-2</v>
      </c>
      <c r="K54" s="100">
        <f t="shared" si="6"/>
        <v>1.0688790442474613E-2</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7.2996656838981919E-2</v>
      </c>
      <c r="J55" s="67">
        <f t="shared" si="4"/>
        <v>1.3526634642431284E-2</v>
      </c>
      <c r="K55" s="100">
        <f t="shared" si="6"/>
        <v>9.0177564282875218E-3</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6.1584711104208836E-2</v>
      </c>
      <c r="J56" s="67">
        <f t="shared" si="4"/>
        <v>1.1411945734773081E-2</v>
      </c>
      <c r="K56" s="100">
        <f t="shared" si="6"/>
        <v>7.6079638231820535E-3</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5.195685399887362E-2</v>
      </c>
      <c r="J57" s="67">
        <f t="shared" si="4"/>
        <v>9.6278571053352129E-3</v>
      </c>
      <c r="K57" s="100">
        <f t="shared" si="6"/>
        <v>6.4185714035568083E-3</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4.3834169699884795E-2</v>
      </c>
      <c r="J58" s="67">
        <f t="shared" si="4"/>
        <v>8.1226842989888214E-3</v>
      </c>
      <c r="K58" s="100">
        <f t="shared" si="6"/>
        <v>5.4151228659925473E-3</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3.6981346740508063E-2</v>
      </c>
      <c r="J59" s="67">
        <f t="shared" si="4"/>
        <v>6.8528229593767297E-3</v>
      </c>
      <c r="K59" s="100">
        <f t="shared" si="6"/>
        <v>4.5685486395844865E-3</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3.1199861115318007E-2</v>
      </c>
      <c r="J60" s="67">
        <f t="shared" si="4"/>
        <v>5.7814856251900554E-3</v>
      </c>
      <c r="K60" s="100">
        <f t="shared" si="6"/>
        <v>3.8543237501267036E-3</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2.6322225105687411E-2</v>
      </c>
      <c r="J61" s="67">
        <f t="shared" si="4"/>
        <v>4.877636009630597E-3</v>
      </c>
      <c r="K61" s="100">
        <f t="shared" si="6"/>
        <v>3.2517573397537313E-3</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2.2207135216198496E-2</v>
      </c>
      <c r="J62" s="67">
        <f t="shared" si="4"/>
        <v>4.1150898894889145E-3</v>
      </c>
      <c r="K62" s="100">
        <f t="shared" si="6"/>
        <v>2.7433932596592761E-3</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1.8735378659305198E-2</v>
      </c>
      <c r="J63" s="67">
        <f t="shared" si="4"/>
        <v>3.4717565568932983E-3</v>
      </c>
      <c r="K63" s="100">
        <f t="shared" si="6"/>
        <v>2.3145043712621987E-3</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1.5806379800466522E-2</v>
      </c>
      <c r="J64" s="67">
        <f t="shared" si="4"/>
        <v>2.9289988588386768E-3</v>
      </c>
      <c r="K64" s="100">
        <f t="shared" si="6"/>
        <v>1.952665905892451E-3</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1.3335286515413372E-2</v>
      </c>
      <c r="J65" s="67">
        <f t="shared" si="4"/>
        <v>2.4710932850531496E-3</v>
      </c>
      <c r="K65" s="100">
        <f t="shared" si="6"/>
        <v>1.6473955233687664E-3</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1.125051205228645E-2</v>
      </c>
      <c r="J66" s="67">
        <f t="shared" si="4"/>
        <v>2.0847744631269207E-3</v>
      </c>
      <c r="K66" s="100">
        <f t="shared" si="6"/>
        <v>1.3898496420846136E-3</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9.4916611872076524E-3</v>
      </c>
      <c r="J67" s="67">
        <f t="shared" si="4"/>
        <v>1.7588508650787978E-3</v>
      </c>
      <c r="K67" s="100">
        <f t="shared" si="6"/>
        <v>1.1725672433858651E-3</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8.007780594700557E-3</v>
      </c>
      <c r="J68" s="67">
        <f t="shared" si="4"/>
        <v>1.4838805925070947E-3</v>
      </c>
      <c r="K68" s="100">
        <f t="shared" si="6"/>
        <v>9.8925372833806309E-4</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6.7558827467721254E-3</v>
      </c>
      <c r="J69" s="67">
        <f t="shared" si="4"/>
        <v>1.2518978479284311E-3</v>
      </c>
      <c r="K69" s="100">
        <f t="shared" si="6"/>
        <v>8.345985652856207E-4</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5.6997005785021778E-3</v>
      </c>
      <c r="J70" s="67">
        <f t="shared" si="4"/>
        <v>1.0561821682699471E-3</v>
      </c>
      <c r="K70" s="100">
        <f t="shared" si="6"/>
        <v>7.0412144551329806E-4</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4.808636843216342E-3</v>
      </c>
      <c r="J71" s="67">
        <f t="shared" si="4"/>
        <v>8.910637352858359E-4</v>
      </c>
      <c r="K71" s="100">
        <f t="shared" si="6"/>
        <v>5.9404249019055723E-4</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4.0568777204107289E-3</v>
      </c>
      <c r="J72" s="67">
        <f t="shared" si="4"/>
        <v>7.5175912280561329E-4</v>
      </c>
      <c r="K72" s="100">
        <f t="shared" si="6"/>
        <v>5.0117274853707545E-4</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3.4226449979442727E-3</v>
      </c>
      <c r="J73" s="67">
        <f t="shared" si="4"/>
        <v>6.3423272246645611E-4</v>
      </c>
      <c r="K73" s="100">
        <f t="shared" si="6"/>
        <v>4.2282181497763739E-4</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2.8875651644651849E-3</v>
      </c>
      <c r="J74" s="67">
        <f t="shared" si="4"/>
        <v>5.3507983347908777E-4</v>
      </c>
      <c r="K74" s="100">
        <f t="shared" si="6"/>
        <v>3.5671988898605851E-4</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2.4361371348886269E-3</v>
      </c>
      <c r="J75" s="67">
        <f t="shared" si="4"/>
        <v>4.5142802957655814E-4</v>
      </c>
      <c r="K75" s="100">
        <f t="shared" si="6"/>
        <v>3.0095201971770539E-4</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2.0552831891094531E-3</v>
      </c>
      <c r="J76" s="67">
        <f t="shared" si="4"/>
        <v>3.8085394577917379E-4</v>
      </c>
      <c r="K76" s="100">
        <f t="shared" si="6"/>
        <v>2.5390263051944917E-4</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1.7339701147936575E-3</v>
      </c>
      <c r="J77" s="67">
        <f t="shared" si="4"/>
        <v>3.2131307431579575E-4</v>
      </c>
      <c r="K77" s="100">
        <f t="shared" si="6"/>
        <v>2.1420871621053049E-4</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1.4628895788810015E-3</v>
      </c>
      <c r="J78" s="67">
        <f t="shared" si="4"/>
        <v>2.7108053591265604E-4</v>
      </c>
      <c r="K78" s="100">
        <f t="shared" si="6"/>
        <v>1.8072035727510402E-4</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1.2341884682674012E-3</v>
      </c>
      <c r="J79" s="67">
        <f t="shared" si="4"/>
        <v>2.2870111061360038E-4</v>
      </c>
      <c r="K79" s="100">
        <f t="shared" si="6"/>
        <v>1.5246740707573357E-4</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1.0412413877261887E-3</v>
      </c>
      <c r="J80" s="67">
        <f t="shared" si="4"/>
        <v>1.9294708054121243E-4</v>
      </c>
      <c r="K80" s="100">
        <f t="shared" si="6"/>
        <v>1.2863138702747494E-4</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8.7845872440857895E-4</v>
      </c>
      <c r="J81" s="67">
        <f t="shared" si="4"/>
        <v>1.6278266331760965E-4</v>
      </c>
      <c r="K81" s="100">
        <f t="shared" si="6"/>
        <v>1.0852177554507309E-4</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7.411247186156569E-4</v>
      </c>
      <c r="J82" s="67">
        <f t="shared" si="4"/>
        <v>1.3733400579292202E-4</v>
      </c>
      <c r="K82" s="100">
        <f t="shared" si="6"/>
        <v>9.1556003861948009E-5</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6.2526084980592462E-4</v>
      </c>
      <c r="J83" s="67">
        <f t="shared" ref="J83:J99" si="16">I82*(1-$K$10)+H83</f>
        <v>1.1586386880973224E-4</v>
      </c>
      <c r="K83" s="100">
        <f t="shared" si="6"/>
        <v>7.7242579206488154E-5</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5.2751058017641442E-4</v>
      </c>
      <c r="J84" s="67">
        <f t="shared" si="16"/>
        <v>9.7750269629510211E-5</v>
      </c>
      <c r="K84" s="100">
        <f t="shared" si="6"/>
        <v>6.5166846419673465E-5</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4.4504211687718663E-4</v>
      </c>
      <c r="J85" s="67">
        <f t="shared" si="16"/>
        <v>8.2468463299227782E-5</v>
      </c>
      <c r="K85" s="100">
        <f t="shared" ref="K85:K99" si="18">J85*CH4_fraction*conv</f>
        <v>5.4978975532818522E-5</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3.75466375912858E-4</v>
      </c>
      <c r="J86" s="67">
        <f t="shared" si="16"/>
        <v>6.9575740964328614E-5</v>
      </c>
      <c r="K86" s="100">
        <f t="shared" si="18"/>
        <v>4.6383827309552407E-5</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3.1676777117263023E-4</v>
      </c>
      <c r="J87" s="67">
        <f t="shared" si="16"/>
        <v>5.8698604740227797E-5</v>
      </c>
      <c r="K87" s="100">
        <f t="shared" si="18"/>
        <v>3.913240316015186E-5</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2.6724582357000234E-4</v>
      </c>
      <c r="J88" s="67">
        <f t="shared" si="16"/>
        <v>4.9521947602627905E-5</v>
      </c>
      <c r="K88" s="100">
        <f t="shared" si="18"/>
        <v>3.301463173508527E-5</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2.2546589872833554E-4</v>
      </c>
      <c r="J89" s="67">
        <f t="shared" si="16"/>
        <v>4.1779924841666799E-5</v>
      </c>
      <c r="K89" s="100">
        <f t="shared" si="18"/>
        <v>2.7853283227777866E-5</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1.9021764609938001E-4</v>
      </c>
      <c r="J90" s="67">
        <f t="shared" si="16"/>
        <v>3.5248252628955514E-5</v>
      </c>
      <c r="K90" s="100">
        <f t="shared" si="18"/>
        <v>2.3498835085970343E-5</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1.6047993550982926E-4</v>
      </c>
      <c r="J91" s="67">
        <f t="shared" si="16"/>
        <v>2.9737710589550753E-5</v>
      </c>
      <c r="K91" s="100">
        <f t="shared" si="18"/>
        <v>1.9825140393033835E-5</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1.353912753592996E-4</v>
      </c>
      <c r="J92" s="67">
        <f t="shared" si="16"/>
        <v>2.5088660150529674E-5</v>
      </c>
      <c r="K92" s="100">
        <f t="shared" si="18"/>
        <v>1.6725773433686447E-5</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1.1422485549475399E-4</v>
      </c>
      <c r="J93" s="67">
        <f t="shared" si="16"/>
        <v>2.1166419864545621E-5</v>
      </c>
      <c r="K93" s="100">
        <f t="shared" si="18"/>
        <v>1.4110946576363747E-5</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9.6367491761730059E-5</v>
      </c>
      <c r="J94" s="67">
        <f t="shared" si="16"/>
        <v>1.7857363733023934E-5</v>
      </c>
      <c r="K94" s="100">
        <f t="shared" si="18"/>
        <v>1.1904909155349288E-5</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8.1301862263013513E-5</v>
      </c>
      <c r="J95" s="67">
        <f t="shared" si="16"/>
        <v>1.5065629498716551E-5</v>
      </c>
      <c r="K95" s="100">
        <f t="shared" si="18"/>
        <v>1.0043752999144366E-5</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6.8591520715069744E-5</v>
      </c>
      <c r="J96" s="67">
        <f t="shared" si="16"/>
        <v>1.2710341547943768E-5</v>
      </c>
      <c r="K96" s="100">
        <f t="shared" si="18"/>
        <v>8.4735610319625118E-6</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5.7868252744146367E-5</v>
      </c>
      <c r="J97" s="67">
        <f t="shared" si="16"/>
        <v>1.0723267970923375E-5</v>
      </c>
      <c r="K97" s="100">
        <f t="shared" si="18"/>
        <v>7.1488453139489162E-6</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4.8821408838143426E-5</v>
      </c>
      <c r="J98" s="67">
        <f t="shared" si="16"/>
        <v>9.0468439060029445E-6</v>
      </c>
      <c r="K98" s="100">
        <f t="shared" si="18"/>
        <v>6.0312292706686296E-6</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4.1188904933409341E-5</v>
      </c>
      <c r="J99" s="68">
        <f t="shared" si="16"/>
        <v>7.6325039047340853E-6</v>
      </c>
      <c r="K99" s="102">
        <f t="shared" si="18"/>
        <v>5.0883359364893902E-6</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0.15054274827899999</v>
      </c>
      <c r="Q30" s="284">
        <f>MCF!R29</f>
        <v>1</v>
      </c>
      <c r="R30" s="67">
        <f t="shared" si="5"/>
        <v>3.2366690879984998E-2</v>
      </c>
      <c r="S30" s="67">
        <f t="shared" si="7"/>
        <v>3.2366690879984998E-2</v>
      </c>
      <c r="T30" s="67">
        <f t="shared" si="8"/>
        <v>0</v>
      </c>
      <c r="U30" s="67">
        <f t="shared" si="9"/>
        <v>3.2366690879984998E-2</v>
      </c>
      <c r="V30" s="67">
        <f t="shared" si="10"/>
        <v>0</v>
      </c>
      <c r="W30" s="100">
        <f t="shared" si="11"/>
        <v>0</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0.15174975400200003</v>
      </c>
      <c r="Q31" s="284">
        <f>MCF!R30</f>
        <v>1</v>
      </c>
      <c r="R31" s="67">
        <f t="shared" si="5"/>
        <v>3.2626197110430008E-2</v>
      </c>
      <c r="S31" s="67">
        <f t="shared" si="7"/>
        <v>3.2626197110430008E-2</v>
      </c>
      <c r="T31" s="67">
        <f t="shared" si="8"/>
        <v>0</v>
      </c>
      <c r="U31" s="67">
        <f t="shared" si="9"/>
        <v>6.3879649130477903E-2</v>
      </c>
      <c r="V31" s="67">
        <f t="shared" si="10"/>
        <v>1.1132388599371038E-3</v>
      </c>
      <c r="W31" s="100">
        <f t="shared" si="11"/>
        <v>7.421592399580692E-4</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0.15267730519799999</v>
      </c>
      <c r="Q32" s="284">
        <f>MCF!R31</f>
        <v>1</v>
      </c>
      <c r="R32" s="67">
        <f t="shared" si="5"/>
        <v>3.2825620617569995E-2</v>
      </c>
      <c r="S32" s="67">
        <f t="shared" si="7"/>
        <v>3.2825620617569995E-2</v>
      </c>
      <c r="T32" s="67">
        <f t="shared" si="8"/>
        <v>0</v>
      </c>
      <c r="U32" s="67">
        <f t="shared" si="9"/>
        <v>9.4508155806592414E-2</v>
      </c>
      <c r="V32" s="67">
        <f t="shared" si="10"/>
        <v>2.197113941455494E-3</v>
      </c>
      <c r="W32" s="100">
        <f t="shared" si="11"/>
        <v>1.464742627636996E-3</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0.15396160685400001</v>
      </c>
      <c r="Q33" s="284">
        <f>MCF!R32</f>
        <v>1</v>
      </c>
      <c r="R33" s="67">
        <f t="shared" si="5"/>
        <v>3.310174547361E-2</v>
      </c>
      <c r="S33" s="67">
        <f t="shared" si="7"/>
        <v>3.310174547361E-2</v>
      </c>
      <c r="T33" s="67">
        <f t="shared" si="8"/>
        <v>0</v>
      </c>
      <c r="U33" s="67">
        <f t="shared" si="9"/>
        <v>0.12435933260096961</v>
      </c>
      <c r="V33" s="67">
        <f t="shared" si="10"/>
        <v>3.250568679232799E-3</v>
      </c>
      <c r="W33" s="100">
        <f t="shared" si="11"/>
        <v>2.1670457861551994E-3</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0.15441349077000002</v>
      </c>
      <c r="Q34" s="284">
        <f>MCF!R33</f>
        <v>1</v>
      </c>
      <c r="R34" s="67">
        <f t="shared" si="5"/>
        <v>3.3198900515550002E-2</v>
      </c>
      <c r="S34" s="67">
        <f t="shared" si="7"/>
        <v>3.3198900515550002E-2</v>
      </c>
      <c r="T34" s="67">
        <f t="shared" si="8"/>
        <v>0</v>
      </c>
      <c r="U34" s="67">
        <f t="shared" si="9"/>
        <v>0.15328094563722242</v>
      </c>
      <c r="V34" s="67">
        <f t="shared" si="10"/>
        <v>4.2772874792971942E-3</v>
      </c>
      <c r="W34" s="100">
        <f t="shared" si="11"/>
        <v>2.8515249861981295E-3</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0.15512104584899999</v>
      </c>
      <c r="Q35" s="284">
        <f>MCF!R34</f>
        <v>1</v>
      </c>
      <c r="R35" s="67">
        <f t="shared" si="5"/>
        <v>3.3351024857535001E-2</v>
      </c>
      <c r="S35" s="67">
        <f t="shared" si="7"/>
        <v>3.3351024857535001E-2</v>
      </c>
      <c r="T35" s="67">
        <f t="shared" si="8"/>
        <v>0</v>
      </c>
      <c r="U35" s="67">
        <f t="shared" si="9"/>
        <v>0.18135993617391857</v>
      </c>
      <c r="V35" s="67">
        <f t="shared" si="10"/>
        <v>5.2720343208388486E-3</v>
      </c>
      <c r="W35" s="100">
        <f t="shared" si="11"/>
        <v>3.5146895472258988E-3</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0.15038898171481357</v>
      </c>
      <c r="Q36" s="284">
        <f>MCF!R35</f>
        <v>1</v>
      </c>
      <c r="R36" s="67">
        <f t="shared" si="5"/>
        <v>3.233363106868492E-2</v>
      </c>
      <c r="S36" s="67">
        <f t="shared" si="7"/>
        <v>3.233363106868492E-2</v>
      </c>
      <c r="T36" s="67">
        <f t="shared" si="8"/>
        <v>0</v>
      </c>
      <c r="U36" s="67">
        <f t="shared" si="9"/>
        <v>0.20745576773034724</v>
      </c>
      <c r="V36" s="67">
        <f t="shared" si="10"/>
        <v>6.237799512256244E-3</v>
      </c>
      <c r="W36" s="100">
        <f t="shared" si="11"/>
        <v>4.1585330081708293E-3</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0.15465830685771653</v>
      </c>
      <c r="Q37" s="284">
        <f>MCF!R36</f>
        <v>1</v>
      </c>
      <c r="R37" s="67">
        <f t="shared" si="5"/>
        <v>3.3251535974409052E-2</v>
      </c>
      <c r="S37" s="67">
        <f t="shared" si="7"/>
        <v>3.3251535974409052E-2</v>
      </c>
      <c r="T37" s="67">
        <f t="shared" si="8"/>
        <v>0</v>
      </c>
      <c r="U37" s="67">
        <f t="shared" si="9"/>
        <v>0.23357194892870403</v>
      </c>
      <c r="V37" s="67">
        <f t="shared" si="10"/>
        <v>7.1353547760522693E-3</v>
      </c>
      <c r="W37" s="100">
        <f t="shared" si="11"/>
        <v>4.7569031840348462E-3</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0.15901933812421021</v>
      </c>
      <c r="Q38" s="284">
        <f>MCF!R37</f>
        <v>1</v>
      </c>
      <c r="R38" s="67">
        <f t="shared" si="5"/>
        <v>3.4189157696705191E-2</v>
      </c>
      <c r="S38" s="67">
        <f t="shared" si="7"/>
        <v>3.4189157696705191E-2</v>
      </c>
      <c r="T38" s="67">
        <f t="shared" si="8"/>
        <v>0</v>
      </c>
      <c r="U38" s="67">
        <f t="shared" si="9"/>
        <v>0.25972749666809747</v>
      </c>
      <c r="V38" s="67">
        <f t="shared" si="10"/>
        <v>8.0336099573117201E-3</v>
      </c>
      <c r="W38" s="100">
        <f t="shared" si="11"/>
        <v>5.3557399715411461E-3</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0.16347177417246853</v>
      </c>
      <c r="Q39" s="284">
        <f>MCF!R38</f>
        <v>1</v>
      </c>
      <c r="R39" s="67">
        <f t="shared" si="5"/>
        <v>3.5146431447080732E-2</v>
      </c>
      <c r="S39" s="67">
        <f t="shared" si="7"/>
        <v>3.5146431447080732E-2</v>
      </c>
      <c r="T39" s="67">
        <f t="shared" si="8"/>
        <v>0</v>
      </c>
      <c r="U39" s="67">
        <f t="shared" si="9"/>
        <v>0.2859407089808147</v>
      </c>
      <c r="V39" s="67">
        <f t="shared" si="10"/>
        <v>8.9332191343635056E-3</v>
      </c>
      <c r="W39" s="100">
        <f t="shared" si="11"/>
        <v>5.9554794229090035E-3</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0.16801506762116408</v>
      </c>
      <c r="Q40" s="284">
        <f>MCF!R39</f>
        <v>1</v>
      </c>
      <c r="R40" s="67">
        <f t="shared" si="5"/>
        <v>3.6123239538550275E-2</v>
      </c>
      <c r="S40" s="67">
        <f t="shared" si="7"/>
        <v>3.6123239538550275E-2</v>
      </c>
      <c r="T40" s="67">
        <f t="shared" si="8"/>
        <v>0</v>
      </c>
      <c r="U40" s="67">
        <f t="shared" si="9"/>
        <v>0.31222913685895354</v>
      </c>
      <c r="V40" s="67">
        <f t="shared" si="10"/>
        <v>9.8348116604114483E-3</v>
      </c>
      <c r="W40" s="100">
        <f t="shared" si="11"/>
        <v>6.5565411069409656E-3</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0.17264839946134358</v>
      </c>
      <c r="Q41" s="284">
        <f>MCF!R40</f>
        <v>1</v>
      </c>
      <c r="R41" s="67">
        <f t="shared" si="5"/>
        <v>3.7119405884188869E-2</v>
      </c>
      <c r="S41" s="67">
        <f t="shared" si="7"/>
        <v>3.7119405884188869E-2</v>
      </c>
      <c r="T41" s="67">
        <f t="shared" si="8"/>
        <v>0</v>
      </c>
      <c r="U41" s="67">
        <f t="shared" si="9"/>
        <v>0.33860955154861938</v>
      </c>
      <c r="V41" s="67">
        <f t="shared" si="10"/>
        <v>1.0738991194523019E-2</v>
      </c>
      <c r="W41" s="100">
        <f t="shared" si="11"/>
        <v>7.1593274630153457E-3</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0.17737065130229837</v>
      </c>
      <c r="Q42" s="284">
        <f>MCF!R41</f>
        <v>1</v>
      </c>
      <c r="R42" s="67">
        <f t="shared" si="5"/>
        <v>3.8134690029994152E-2</v>
      </c>
      <c r="S42" s="67">
        <f t="shared" si="7"/>
        <v>3.8134690029994152E-2</v>
      </c>
      <c r="T42" s="67">
        <f t="shared" si="8"/>
        <v>0</v>
      </c>
      <c r="U42" s="67">
        <f t="shared" si="9"/>
        <v>0.36509790700188666</v>
      </c>
      <c r="V42" s="67">
        <f t="shared" si="10"/>
        <v>1.1646334576726855E-2</v>
      </c>
      <c r="W42" s="100">
        <f t="shared" si="11"/>
        <v>7.7642230511512367E-3</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0.18218037527907321</v>
      </c>
      <c r="Q43" s="284">
        <f>MCF!R42</f>
        <v>1</v>
      </c>
      <c r="R43" s="67">
        <f t="shared" si="5"/>
        <v>3.9168780685000744E-2</v>
      </c>
      <c r="S43" s="67">
        <f t="shared" si="7"/>
        <v>3.9168780685000744E-2</v>
      </c>
      <c r="T43" s="67">
        <f t="shared" si="8"/>
        <v>0</v>
      </c>
      <c r="U43" s="67">
        <f t="shared" si="9"/>
        <v>0.39170929715032377</v>
      </c>
      <c r="V43" s="67">
        <f t="shared" si="10"/>
        <v>1.2557390536563602E-2</v>
      </c>
      <c r="W43" s="100">
        <f t="shared" si="11"/>
        <v>8.3715936910424005E-3</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0.18707576143584898</v>
      </c>
      <c r="Q44" s="284">
        <f>MCF!R43</f>
        <v>1</v>
      </c>
      <c r="R44" s="67">
        <f t="shared" si="5"/>
        <v>4.0221288708707531E-2</v>
      </c>
      <c r="S44" s="67">
        <f t="shared" si="7"/>
        <v>4.0221288708707531E-2</v>
      </c>
      <c r="T44" s="67">
        <f t="shared" si="8"/>
        <v>0</v>
      </c>
      <c r="U44" s="67">
        <f t="shared" si="9"/>
        <v>0.41845790763550472</v>
      </c>
      <c r="V44" s="67">
        <f t="shared" si="10"/>
        <v>1.3472678223526593E-2</v>
      </c>
      <c r="W44" s="100">
        <f t="shared" si="11"/>
        <v>8.9817854823510609E-3</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0.19205460238499417</v>
      </c>
      <c r="Q45" s="284">
        <f>MCF!R44</f>
        <v>1</v>
      </c>
      <c r="R45" s="67">
        <f t="shared" si="5"/>
        <v>4.1291739512773748E-2</v>
      </c>
      <c r="S45" s="67">
        <f t="shared" si="7"/>
        <v>4.1291739512773748E-2</v>
      </c>
      <c r="T45" s="67">
        <f t="shared" si="8"/>
        <v>0</v>
      </c>
      <c r="U45" s="67">
        <f t="shared" si="9"/>
        <v>0.44535696160142557</v>
      </c>
      <c r="V45" s="67">
        <f t="shared" si="10"/>
        <v>1.4392685546852886E-2</v>
      </c>
      <c r="W45" s="100">
        <f t="shared" si="11"/>
        <v>9.5951236979019243E-3</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0.19711425502603233</v>
      </c>
      <c r="Q46" s="284">
        <f>MCF!R45</f>
        <v>1</v>
      </c>
      <c r="R46" s="67">
        <f t="shared" si="5"/>
        <v>4.2379564830596954E-2</v>
      </c>
      <c r="S46" s="67">
        <f t="shared" si="7"/>
        <v>4.2379564830596954E-2</v>
      </c>
      <c r="T46" s="67">
        <f t="shared" si="8"/>
        <v>0</v>
      </c>
      <c r="U46" s="67">
        <f t="shared" si="9"/>
        <v>0.47241865912094655</v>
      </c>
      <c r="V46" s="67">
        <f t="shared" si="10"/>
        <v>1.5317867311075989E-2</v>
      </c>
      <c r="W46" s="100">
        <f t="shared" si="11"/>
        <v>1.0211911540717326E-2</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0.20225159909202139</v>
      </c>
      <c r="Q47" s="284">
        <f>MCF!R46</f>
        <v>1</v>
      </c>
      <c r="R47" s="67">
        <f t="shared" si="5"/>
        <v>4.3484093804784602E-2</v>
      </c>
      <c r="S47" s="67">
        <f t="shared" si="7"/>
        <v>4.3484093804784602E-2</v>
      </c>
      <c r="T47" s="67">
        <f t="shared" si="8"/>
        <v>0</v>
      </c>
      <c r="U47" s="67">
        <f t="shared" si="9"/>
        <v>0.49965410979310754</v>
      </c>
      <c r="V47" s="67">
        <f t="shared" si="10"/>
        <v>1.6248643132623558E-2</v>
      </c>
      <c r="W47" s="100">
        <f t="shared" si="11"/>
        <v>1.0832428755082371E-2</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0.20746299227280524</v>
      </c>
      <c r="Q48" s="284">
        <f>MCF!R47</f>
        <v>1</v>
      </c>
      <c r="R48" s="67">
        <f t="shared" si="5"/>
        <v>4.4604543338653123E-2</v>
      </c>
      <c r="S48" s="67">
        <f t="shared" si="7"/>
        <v>4.4604543338653123E-2</v>
      </c>
      <c r="T48" s="67">
        <f t="shared" si="8"/>
        <v>0</v>
      </c>
      <c r="U48" s="67">
        <f t="shared" si="9"/>
        <v>0.52707325801023053</v>
      </c>
      <c r="V48" s="67">
        <f t="shared" si="10"/>
        <v>1.7185395121530118E-2</v>
      </c>
      <c r="W48" s="100">
        <f t="shared" si="11"/>
        <v>1.1456930081020078E-2</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0.21289458960000002</v>
      </c>
      <c r="Q49" s="284">
        <f>MCF!R48</f>
        <v>1</v>
      </c>
      <c r="R49" s="67">
        <f t="shared" si="5"/>
        <v>4.5772336764000006E-2</v>
      </c>
      <c r="S49" s="67">
        <f t="shared" si="7"/>
        <v>4.5772336764000006E-2</v>
      </c>
      <c r="T49" s="67">
        <f t="shared" si="8"/>
        <v>0</v>
      </c>
      <c r="U49" s="67">
        <f t="shared" si="9"/>
        <v>0.5547171294632004</v>
      </c>
      <c r="V49" s="67">
        <f t="shared" si="10"/>
        <v>1.8128465311030153E-2</v>
      </c>
      <c r="W49" s="100">
        <f t="shared" si="11"/>
        <v>1.2085643540686768E-2</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0.535637864700516</v>
      </c>
      <c r="V50" s="67">
        <f t="shared" si="10"/>
        <v>1.9079264762684393E-2</v>
      </c>
      <c r="W50" s="100">
        <f t="shared" si="11"/>
        <v>1.2719509841789595E-2</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0.51721482330745583</v>
      </c>
      <c r="V51" s="67">
        <f t="shared" si="10"/>
        <v>1.8423041393060183E-2</v>
      </c>
      <c r="W51" s="100">
        <f t="shared" si="11"/>
        <v>1.2282027595373455E-2</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0.49942543475437956</v>
      </c>
      <c r="V52" s="67">
        <f t="shared" si="10"/>
        <v>1.7789388553076255E-2</v>
      </c>
      <c r="W52" s="100">
        <f t="shared" si="11"/>
        <v>1.1859592368717503E-2</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0.4822479048156188</v>
      </c>
      <c r="V53" s="67">
        <f t="shared" si="10"/>
        <v>1.7177529938760785E-2</v>
      </c>
      <c r="W53" s="100">
        <f t="shared" si="11"/>
        <v>1.1451686625840523E-2</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0.4656611888688249</v>
      </c>
      <c r="V54" s="67">
        <f t="shared" si="10"/>
        <v>1.6586715946793919E-2</v>
      </c>
      <c r="W54" s="100">
        <f t="shared" si="11"/>
        <v>1.1057810631195946E-2</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0.44964496611267496</v>
      </c>
      <c r="V55" s="67">
        <f t="shared" si="10"/>
        <v>1.6016222756149959E-2</v>
      </c>
      <c r="W55" s="100">
        <f t="shared" si="11"/>
        <v>1.0677481837433306E-2</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0.43417961467134886</v>
      </c>
      <c r="V56" s="67">
        <f t="shared" si="10"/>
        <v>1.5465351441326089E-2</v>
      </c>
      <c r="W56" s="100">
        <f t="shared" si="11"/>
        <v>1.0310234294217391E-2</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0.41924618755527765</v>
      </c>
      <c r="V57" s="67">
        <f t="shared" si="10"/>
        <v>1.4933427116071233E-2</v>
      </c>
      <c r="W57" s="100">
        <f t="shared" si="11"/>
        <v>9.9556180773808216E-3</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0.40482638944871163</v>
      </c>
      <c r="V58" s="67">
        <f t="shared" si="10"/>
        <v>1.4419798106565995E-2</v>
      </c>
      <c r="W58" s="100">
        <f t="shared" si="11"/>
        <v>9.6131987377106633E-3</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0.39090255429567089</v>
      </c>
      <c r="V59" s="67">
        <f t="shared" si="10"/>
        <v>1.3923835153040725E-2</v>
      </c>
      <c r="W59" s="100">
        <f t="shared" si="11"/>
        <v>9.282556768693816E-3</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0.37745762365681729</v>
      </c>
      <c r="V60" s="67">
        <f t="shared" si="10"/>
        <v>1.3444930638853625E-2</v>
      </c>
      <c r="W60" s="100">
        <f t="shared" si="11"/>
        <v>8.9632870925690829E-3</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0.36447512581073294</v>
      </c>
      <c r="V61" s="67">
        <f t="shared" si="10"/>
        <v>1.2982497846084365E-2</v>
      </c>
      <c r="W61" s="100">
        <f t="shared" si="11"/>
        <v>8.6549985640562432E-3</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0.35193915557400168</v>
      </c>
      <c r="V62" s="67">
        <f t="shared" si="10"/>
        <v>1.2535970236731253E-2</v>
      </c>
      <c r="W62" s="100">
        <f t="shared" si="11"/>
        <v>8.3573134911541676E-3</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0.33983435481537033</v>
      </c>
      <c r="V63" s="67">
        <f t="shared" si="10"/>
        <v>1.2104800758631346E-2</v>
      </c>
      <c r="W63" s="100">
        <f t="shared" si="11"/>
        <v>8.0698671724208967E-3</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0.3281458936401172</v>
      </c>
      <c r="V64" s="67">
        <f t="shared" si="10"/>
        <v>1.1688461175253127E-2</v>
      </c>
      <c r="W64" s="100">
        <f t="shared" si="11"/>
        <v>7.7923074501687513E-3</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0.31685945222157652</v>
      </c>
      <c r="V65" s="67">
        <f t="shared" si="10"/>
        <v>1.12864414185407E-2</v>
      </c>
      <c r="W65" s="100">
        <f t="shared" si="11"/>
        <v>7.5242942790271329E-3</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0.30596120325755988</v>
      </c>
      <c r="V66" s="67">
        <f t="shared" si="10"/>
        <v>1.0898248964016631E-2</v>
      </c>
      <c r="W66" s="100">
        <f t="shared" si="11"/>
        <v>7.2654993093444207E-3</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0.29543779503018203</v>
      </c>
      <c r="V67" s="67">
        <f t="shared" si="10"/>
        <v>1.0523408227377871E-2</v>
      </c>
      <c r="W67" s="100">
        <f t="shared" si="11"/>
        <v>7.0156054849185804E-3</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0.28527633504833649</v>
      </c>
      <c r="V68" s="67">
        <f t="shared" si="10"/>
        <v>1.0161459981845511E-2</v>
      </c>
      <c r="W68" s="100">
        <f t="shared" si="11"/>
        <v>6.7743066545636731E-3</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0.27546437425278197</v>
      </c>
      <c r="V69" s="67">
        <f t="shared" si="10"/>
        <v>9.811960795554537E-3</v>
      </c>
      <c r="W69" s="100">
        <f t="shared" si="11"/>
        <v>6.5413071970363574E-3</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0.26598989176448762</v>
      </c>
      <c r="V70" s="67">
        <f t="shared" si="10"/>
        <v>9.4744824882943626E-3</v>
      </c>
      <c r="W70" s="100">
        <f t="shared" si="11"/>
        <v>6.3163216588629084E-3</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0.25684128015755314</v>
      </c>
      <c r="V71" s="67">
        <f t="shared" si="10"/>
        <v>9.1486116069345019E-3</v>
      </c>
      <c r="W71" s="100">
        <f t="shared" si="11"/>
        <v>6.0990744046230012E-3</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0.24800733123866034</v>
      </c>
      <c r="V72" s="67">
        <f t="shared" si="10"/>
        <v>8.8339489188927946E-3</v>
      </c>
      <c r="W72" s="100">
        <f t="shared" si="11"/>
        <v>5.8892992792618625E-3</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0.23947722231563479</v>
      </c>
      <c r="V73" s="67">
        <f t="shared" si="10"/>
        <v>8.5301089230255568E-3</v>
      </c>
      <c r="W73" s="100">
        <f t="shared" si="11"/>
        <v>5.6867392820170379E-3</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0.23124050293829432</v>
      </c>
      <c r="V74" s="67">
        <f t="shared" si="10"/>
        <v>8.2367193773404748E-3</v>
      </c>
      <c r="W74" s="100">
        <f t="shared" si="11"/>
        <v>5.4911462515603165E-3</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0.22328708209534071</v>
      </c>
      <c r="V75" s="67">
        <f t="shared" si="10"/>
        <v>7.9534208429536124E-3</v>
      </c>
      <c r="W75" s="100">
        <f t="shared" si="11"/>
        <v>5.3022805619690749E-3</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0.21560721585160889</v>
      </c>
      <c r="V76" s="67">
        <f t="shared" si="10"/>
        <v>7.6798662437318277E-3</v>
      </c>
      <c r="W76" s="100">
        <f t="shared" si="11"/>
        <v>5.1199108291545515E-3</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0.20819149541052778</v>
      </c>
      <c r="V77" s="67">
        <f t="shared" si="10"/>
        <v>7.4157204410811054E-3</v>
      </c>
      <c r="W77" s="100">
        <f t="shared" si="11"/>
        <v>4.9438136273874033E-3</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0.20103083558716792</v>
      </c>
      <c r="V78" s="67">
        <f t="shared" si="10"/>
        <v>7.1606598233598653E-3</v>
      </c>
      <c r="W78" s="100">
        <f t="shared" si="11"/>
        <v>4.7737732155732435E-3</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0.19411646367775368</v>
      </c>
      <c r="V79" s="67">
        <f t="shared" si="10"/>
        <v>6.9143719094142348E-3</v>
      </c>
      <c r="W79" s="100">
        <f t="shared" si="11"/>
        <v>4.6095812729428226E-3</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0.18743990871200411</v>
      </c>
      <c r="V80" s="67">
        <f t="shared" si="10"/>
        <v>6.6765549657495571E-3</v>
      </c>
      <c r="W80" s="100">
        <f t="shared" si="11"/>
        <v>4.4510366438330375E-3</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0.180992991075135</v>
      </c>
      <c r="V81" s="67">
        <f t="shared" si="10"/>
        <v>6.4469176368691233E-3</v>
      </c>
      <c r="W81" s="100">
        <f t="shared" si="11"/>
        <v>4.2979450912460819E-3</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0.17476781248680776</v>
      </c>
      <c r="V82" s="67">
        <f t="shared" si="10"/>
        <v>6.2251785883272563E-3</v>
      </c>
      <c r="W82" s="100">
        <f t="shared" si="11"/>
        <v>4.150119058884837E-3</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0.16875674632474832</v>
      </c>
      <c r="V83" s="67">
        <f t="shared" si="10"/>
        <v>6.0110661620594308E-3</v>
      </c>
      <c r="W83" s="100">
        <f t="shared" si="11"/>
        <v>4.0073774413729533E-3</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0.16295242828118114</v>
      </c>
      <c r="V84" s="67">
        <f t="shared" si="10"/>
        <v>5.8043180435671691E-3</v>
      </c>
      <c r="W84" s="100">
        <f t="shared" si="11"/>
        <v>3.8695453623781126E-3</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0.15734774734063117</v>
      </c>
      <c r="V85" s="67">
        <f t="shared" ref="V85:V98" si="22">U84*(1-$W$10)+T85</f>
        <v>5.6046809405499798E-3</v>
      </c>
      <c r="W85" s="100">
        <f t="shared" ref="W85:W99" si="23">V85*CH4_fraction*conv</f>
        <v>3.7364539603666532E-3</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0.15193583706804056</v>
      </c>
      <c r="V86" s="67">
        <f t="shared" si="22"/>
        <v>5.4119102725906131E-3</v>
      </c>
      <c r="W86" s="100">
        <f t="shared" si="23"/>
        <v>3.6079401817270752E-3</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0.1467100671965271</v>
      </c>
      <c r="V87" s="67">
        <f t="shared" si="22"/>
        <v>5.2257698715134585E-3</v>
      </c>
      <c r="W87" s="100">
        <f t="shared" si="23"/>
        <v>3.4838465810089723E-3</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0.14166403550447809</v>
      </c>
      <c r="V88" s="67">
        <f t="shared" si="22"/>
        <v>5.0460316920490026E-3</v>
      </c>
      <c r="W88" s="100">
        <f t="shared" si="23"/>
        <v>3.3640211280326683E-3</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0.13679155997202824</v>
      </c>
      <c r="V89" s="67">
        <f t="shared" si="22"/>
        <v>4.8724755324498492E-3</v>
      </c>
      <c r="W89" s="100">
        <f t="shared" si="23"/>
        <v>3.2483170216332327E-3</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0.13208667120731218</v>
      </c>
      <c r="V90" s="67">
        <f t="shared" si="22"/>
        <v>4.7048887647160448E-3</v>
      </c>
      <c r="W90" s="100">
        <f t="shared" si="23"/>
        <v>3.1365925098106964E-3</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0.127543605133213</v>
      </c>
      <c r="V91" s="67">
        <f t="shared" si="22"/>
        <v>4.5430660740991835E-3</v>
      </c>
      <c r="W91" s="100">
        <f t="shared" si="23"/>
        <v>3.0287107160661222E-3</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0.12315679592564684</v>
      </c>
      <c r="V92" s="67">
        <f t="shared" si="22"/>
        <v>4.3868092075661702E-3</v>
      </c>
      <c r="W92" s="100">
        <f t="shared" si="23"/>
        <v>2.9245394717107801E-3</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0.11892086919473238</v>
      </c>
      <c r="V93" s="67">
        <f t="shared" si="22"/>
        <v>4.2359267309144575E-3</v>
      </c>
      <c r="W93" s="100">
        <f t="shared" si="23"/>
        <v>2.8239511539429715E-3</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0.11483063540049117</v>
      </c>
      <c r="V94" s="67">
        <f t="shared" si="22"/>
        <v>4.0902337942412079E-3</v>
      </c>
      <c r="W94" s="100">
        <f t="shared" si="23"/>
        <v>2.7268225294941385E-3</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0.11088108349501212</v>
      </c>
      <c r="V95" s="67">
        <f t="shared" si="22"/>
        <v>3.9495519054790467E-3</v>
      </c>
      <c r="W95" s="100">
        <f t="shared" si="23"/>
        <v>2.6330346036526975E-3</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0.10706737478329116</v>
      </c>
      <c r="V96" s="67">
        <f t="shared" si="22"/>
        <v>3.8137087117209594E-3</v>
      </c>
      <c r="W96" s="100">
        <f t="shared" si="23"/>
        <v>2.5424724744806393E-3</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0.10338483699522473</v>
      </c>
      <c r="V97" s="67">
        <f t="shared" si="22"/>
        <v>3.6825377880664247E-3</v>
      </c>
      <c r="W97" s="100">
        <f t="shared" si="23"/>
        <v>2.4550251920442828E-3</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9.9828958561494638E-2</v>
      </c>
      <c r="V98" s="67">
        <f t="shared" si="22"/>
        <v>3.555878433730098E-3</v>
      </c>
      <c r="W98" s="100">
        <f t="shared" si="23"/>
        <v>2.370585622486732E-3</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9.6395383086331388E-2</v>
      </c>
      <c r="V99" s="68">
        <f>U98*(1-$W$10)+T99</f>
        <v>3.433575475163255E-3</v>
      </c>
      <c r="W99" s="102">
        <f t="shared" si="23"/>
        <v>2.2890503167755033E-3</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4.1057113166999996E-2</v>
      </c>
      <c r="D30" s="418">
        <f>Dry_Matter_Content!H17</f>
        <v>0.73</v>
      </c>
      <c r="E30" s="284">
        <f>MCF!R29</f>
        <v>1</v>
      </c>
      <c r="F30" s="67">
        <f t="shared" si="0"/>
        <v>4.4957538917864996E-3</v>
      </c>
      <c r="G30" s="67">
        <f t="shared" si="1"/>
        <v>4.4957538917864996E-3</v>
      </c>
      <c r="H30" s="67">
        <f t="shared" si="2"/>
        <v>0</v>
      </c>
      <c r="I30" s="67">
        <f t="shared" si="3"/>
        <v>4.4957538917864996E-3</v>
      </c>
      <c r="J30" s="67">
        <f t="shared" si="4"/>
        <v>0</v>
      </c>
      <c r="K30" s="100">
        <f t="shared" si="6"/>
        <v>0</v>
      </c>
      <c r="O30" s="96">
        <f>Amnt_Deposited!B25</f>
        <v>2011</v>
      </c>
      <c r="P30" s="99">
        <f>Amnt_Deposited!H25</f>
        <v>4.1057113166999996E-2</v>
      </c>
      <c r="Q30" s="284">
        <f>MCF!R29</f>
        <v>1</v>
      </c>
      <c r="R30" s="67">
        <f t="shared" si="5"/>
        <v>4.9268535800399997E-3</v>
      </c>
      <c r="S30" s="67">
        <f t="shared" si="7"/>
        <v>4.9268535800399997E-3</v>
      </c>
      <c r="T30" s="67">
        <f t="shared" si="8"/>
        <v>0</v>
      </c>
      <c r="U30" s="67">
        <f t="shared" si="9"/>
        <v>4.9268535800399997E-3</v>
      </c>
      <c r="V30" s="67">
        <f t="shared" si="10"/>
        <v>0</v>
      </c>
      <c r="W30" s="100">
        <f t="shared" si="11"/>
        <v>0</v>
      </c>
    </row>
    <row r="31" spans="2:23">
      <c r="B31" s="96">
        <f>Amnt_Deposited!B26</f>
        <v>2012</v>
      </c>
      <c r="C31" s="99">
        <f>Amnt_Deposited!H26</f>
        <v>4.1386296546000005E-2</v>
      </c>
      <c r="D31" s="418">
        <f>Dry_Matter_Content!H18</f>
        <v>0.73</v>
      </c>
      <c r="E31" s="284">
        <f>MCF!R30</f>
        <v>1</v>
      </c>
      <c r="F31" s="67">
        <f t="shared" si="0"/>
        <v>4.5317994717870005E-3</v>
      </c>
      <c r="G31" s="67">
        <f t="shared" si="1"/>
        <v>4.5317994717870005E-3</v>
      </c>
      <c r="H31" s="67">
        <f t="shared" si="2"/>
        <v>0</v>
      </c>
      <c r="I31" s="67">
        <f t="shared" si="3"/>
        <v>8.7236126163068479E-3</v>
      </c>
      <c r="J31" s="67">
        <f t="shared" si="4"/>
        <v>3.0394074726665203E-4</v>
      </c>
      <c r="K31" s="100">
        <f t="shared" si="6"/>
        <v>2.0262716484443469E-4</v>
      </c>
      <c r="O31" s="96">
        <f>Amnt_Deposited!B26</f>
        <v>2012</v>
      </c>
      <c r="P31" s="99">
        <f>Amnt_Deposited!H26</f>
        <v>4.1386296546000005E-2</v>
      </c>
      <c r="Q31" s="284">
        <f>MCF!R30</f>
        <v>1</v>
      </c>
      <c r="R31" s="67">
        <f t="shared" si="5"/>
        <v>4.9663555855200001E-3</v>
      </c>
      <c r="S31" s="67">
        <f t="shared" si="7"/>
        <v>4.9663555855200001E-3</v>
      </c>
      <c r="T31" s="67">
        <f t="shared" si="8"/>
        <v>0</v>
      </c>
      <c r="U31" s="67">
        <f t="shared" si="9"/>
        <v>9.5601234151307911E-3</v>
      </c>
      <c r="V31" s="67">
        <f t="shared" si="10"/>
        <v>3.3308575042920771E-4</v>
      </c>
      <c r="W31" s="100">
        <f t="shared" si="11"/>
        <v>2.2205716695280513E-4</v>
      </c>
    </row>
    <row r="32" spans="2:23">
      <c r="B32" s="96">
        <f>Amnt_Deposited!B27</f>
        <v>2013</v>
      </c>
      <c r="C32" s="99">
        <f>Amnt_Deposited!H27</f>
        <v>4.1639265053999994E-2</v>
      </c>
      <c r="D32" s="418">
        <f>Dry_Matter_Content!H19</f>
        <v>0.73</v>
      </c>
      <c r="E32" s="284">
        <f>MCF!R31</f>
        <v>1</v>
      </c>
      <c r="F32" s="67">
        <f t="shared" si="0"/>
        <v>4.5594995234129994E-3</v>
      </c>
      <c r="G32" s="67">
        <f t="shared" si="1"/>
        <v>4.5594995234129994E-3</v>
      </c>
      <c r="H32" s="67">
        <f t="shared" si="2"/>
        <v>0</v>
      </c>
      <c r="I32" s="67">
        <f t="shared" si="3"/>
        <v>1.2693342014111066E-2</v>
      </c>
      <c r="J32" s="67">
        <f t="shared" si="4"/>
        <v>5.8977012560878248E-4</v>
      </c>
      <c r="K32" s="100">
        <f t="shared" si="6"/>
        <v>3.931800837391883E-4</v>
      </c>
      <c r="O32" s="96">
        <f>Amnt_Deposited!B27</f>
        <v>2013</v>
      </c>
      <c r="P32" s="99">
        <f>Amnt_Deposited!H27</f>
        <v>4.1639265053999994E-2</v>
      </c>
      <c r="Q32" s="284">
        <f>MCF!R31</f>
        <v>1</v>
      </c>
      <c r="R32" s="67">
        <f t="shared" si="5"/>
        <v>4.9967118064799991E-3</v>
      </c>
      <c r="S32" s="67">
        <f t="shared" si="7"/>
        <v>4.9967118064799991E-3</v>
      </c>
      <c r="T32" s="67">
        <f t="shared" si="8"/>
        <v>0</v>
      </c>
      <c r="U32" s="67">
        <f t="shared" si="9"/>
        <v>1.3910511796286096E-2</v>
      </c>
      <c r="V32" s="67">
        <f t="shared" si="10"/>
        <v>6.4632342532469308E-4</v>
      </c>
      <c r="W32" s="100">
        <f t="shared" si="11"/>
        <v>4.3088228354979535E-4</v>
      </c>
    </row>
    <row r="33" spans="2:23">
      <c r="B33" s="96">
        <f>Amnt_Deposited!B28</f>
        <v>2014</v>
      </c>
      <c r="C33" s="99">
        <f>Amnt_Deposited!H28</f>
        <v>4.1989529142E-2</v>
      </c>
      <c r="D33" s="418">
        <f>Dry_Matter_Content!H20</f>
        <v>0.73</v>
      </c>
      <c r="E33" s="284">
        <f>MCF!R32</f>
        <v>1</v>
      </c>
      <c r="F33" s="67">
        <f t="shared" si="0"/>
        <v>4.5978534410490001E-3</v>
      </c>
      <c r="G33" s="67">
        <f t="shared" si="1"/>
        <v>4.5978534410490001E-3</v>
      </c>
      <c r="H33" s="67">
        <f t="shared" si="2"/>
        <v>0</v>
      </c>
      <c r="I33" s="67">
        <f t="shared" si="3"/>
        <v>1.643304708895868E-2</v>
      </c>
      <c r="J33" s="67">
        <f t="shared" si="4"/>
        <v>8.5814836620138604E-4</v>
      </c>
      <c r="K33" s="100">
        <f t="shared" si="6"/>
        <v>5.7209891080092399E-4</v>
      </c>
      <c r="O33" s="96">
        <f>Amnt_Deposited!B28</f>
        <v>2014</v>
      </c>
      <c r="P33" s="99">
        <f>Amnt_Deposited!H28</f>
        <v>4.1989529142E-2</v>
      </c>
      <c r="Q33" s="284">
        <f>MCF!R32</f>
        <v>1</v>
      </c>
      <c r="R33" s="67">
        <f t="shared" si="5"/>
        <v>5.0387434970399995E-3</v>
      </c>
      <c r="S33" s="67">
        <f t="shared" si="7"/>
        <v>5.0387434970399995E-3</v>
      </c>
      <c r="T33" s="67">
        <f t="shared" si="8"/>
        <v>0</v>
      </c>
      <c r="U33" s="67">
        <f t="shared" si="9"/>
        <v>1.8008818727625948E-2</v>
      </c>
      <c r="V33" s="67">
        <f t="shared" si="10"/>
        <v>9.4043656570014884E-4</v>
      </c>
      <c r="W33" s="100">
        <f t="shared" si="11"/>
        <v>6.2695771046676586E-4</v>
      </c>
    </row>
    <row r="34" spans="2:23">
      <c r="B34" s="96">
        <f>Amnt_Deposited!B29</f>
        <v>2015</v>
      </c>
      <c r="C34" s="99">
        <f>Amnt_Deposited!H29</f>
        <v>4.2112770210000004E-2</v>
      </c>
      <c r="D34" s="418">
        <f>Dry_Matter_Content!H21</f>
        <v>0.73</v>
      </c>
      <c r="E34" s="284">
        <f>MCF!R33</f>
        <v>1</v>
      </c>
      <c r="F34" s="67">
        <f t="shared" si="0"/>
        <v>4.6113483379950004E-3</v>
      </c>
      <c r="G34" s="67">
        <f t="shared" si="1"/>
        <v>4.6113483379950004E-3</v>
      </c>
      <c r="H34" s="67">
        <f t="shared" si="2"/>
        <v>0</v>
      </c>
      <c r="I34" s="67">
        <f t="shared" si="3"/>
        <v>1.9933419885963508E-2</v>
      </c>
      <c r="J34" s="67">
        <f t="shared" si="4"/>
        <v>1.110975540990173E-3</v>
      </c>
      <c r="K34" s="100">
        <f t="shared" si="6"/>
        <v>7.406503606601153E-4</v>
      </c>
      <c r="O34" s="96">
        <f>Amnt_Deposited!B29</f>
        <v>2015</v>
      </c>
      <c r="P34" s="99">
        <f>Amnt_Deposited!H29</f>
        <v>4.2112770210000004E-2</v>
      </c>
      <c r="Q34" s="284">
        <f>MCF!R33</f>
        <v>1</v>
      </c>
      <c r="R34" s="67">
        <f t="shared" si="5"/>
        <v>5.0535324252000005E-3</v>
      </c>
      <c r="S34" s="67">
        <f t="shared" si="7"/>
        <v>5.0535324252000005E-3</v>
      </c>
      <c r="T34" s="67">
        <f t="shared" si="8"/>
        <v>0</v>
      </c>
      <c r="U34" s="67">
        <f t="shared" si="9"/>
        <v>2.1844843710644938E-2</v>
      </c>
      <c r="V34" s="67">
        <f t="shared" si="10"/>
        <v>1.2175074421810113E-3</v>
      </c>
      <c r="W34" s="100">
        <f t="shared" si="11"/>
        <v>8.116716281206741E-4</v>
      </c>
    </row>
    <row r="35" spans="2:23">
      <c r="B35" s="96">
        <f>Amnt_Deposited!B30</f>
        <v>2016</v>
      </c>
      <c r="C35" s="99">
        <f>Amnt_Deposited!H30</f>
        <v>4.2305739776999994E-2</v>
      </c>
      <c r="D35" s="418">
        <f>Dry_Matter_Content!H22</f>
        <v>0.73</v>
      </c>
      <c r="E35" s="284">
        <f>MCF!R34</f>
        <v>1</v>
      </c>
      <c r="F35" s="67">
        <f t="shared" si="0"/>
        <v>4.6324785055814992E-3</v>
      </c>
      <c r="G35" s="67">
        <f t="shared" si="1"/>
        <v>4.6324785055814992E-3</v>
      </c>
      <c r="H35" s="67">
        <f t="shared" si="2"/>
        <v>0</v>
      </c>
      <c r="I35" s="67">
        <f t="shared" si="3"/>
        <v>2.3218276016844206E-2</v>
      </c>
      <c r="J35" s="67">
        <f t="shared" si="4"/>
        <v>1.3476223747008009E-3</v>
      </c>
      <c r="K35" s="100">
        <f t="shared" si="6"/>
        <v>8.9841491646720057E-4</v>
      </c>
      <c r="O35" s="96">
        <f>Amnt_Deposited!B30</f>
        <v>2016</v>
      </c>
      <c r="P35" s="99">
        <f>Amnt_Deposited!H30</f>
        <v>4.2305739776999994E-2</v>
      </c>
      <c r="Q35" s="284">
        <f>MCF!R34</f>
        <v>1</v>
      </c>
      <c r="R35" s="67">
        <f t="shared" si="5"/>
        <v>5.0766887732399991E-3</v>
      </c>
      <c r="S35" s="67">
        <f t="shared" si="7"/>
        <v>5.0766887732399991E-3</v>
      </c>
      <c r="T35" s="67">
        <f t="shared" si="8"/>
        <v>0</v>
      </c>
      <c r="U35" s="67">
        <f t="shared" si="9"/>
        <v>2.5444686045856663E-2</v>
      </c>
      <c r="V35" s="67">
        <f t="shared" si="10"/>
        <v>1.4768464380282749E-3</v>
      </c>
      <c r="W35" s="100">
        <f t="shared" si="11"/>
        <v>9.8456429201884991E-4</v>
      </c>
    </row>
    <row r="36" spans="2:23">
      <c r="B36" s="96">
        <f>Amnt_Deposited!B31</f>
        <v>2017</v>
      </c>
      <c r="C36" s="99">
        <f>Amnt_Deposited!H31</f>
        <v>4.101517683131279E-2</v>
      </c>
      <c r="D36" s="418">
        <f>Dry_Matter_Content!H23</f>
        <v>0.73</v>
      </c>
      <c r="E36" s="284">
        <f>MCF!R35</f>
        <v>1</v>
      </c>
      <c r="F36" s="67">
        <f t="shared" si="0"/>
        <v>4.4911618630287505E-3</v>
      </c>
      <c r="G36" s="67">
        <f t="shared" si="1"/>
        <v>4.4911618630287505E-3</v>
      </c>
      <c r="H36" s="67">
        <f t="shared" si="2"/>
        <v>0</v>
      </c>
      <c r="I36" s="67">
        <f t="shared" si="3"/>
        <v>2.6139738930004784E-2</v>
      </c>
      <c r="J36" s="67">
        <f t="shared" si="4"/>
        <v>1.5696989498681713E-3</v>
      </c>
      <c r="K36" s="100">
        <f t="shared" si="6"/>
        <v>1.0464659665787809E-3</v>
      </c>
      <c r="O36" s="96">
        <f>Amnt_Deposited!B31</f>
        <v>2017</v>
      </c>
      <c r="P36" s="99">
        <f>Amnt_Deposited!H31</f>
        <v>4.101517683131279E-2</v>
      </c>
      <c r="Q36" s="284">
        <f>MCF!R35</f>
        <v>1</v>
      </c>
      <c r="R36" s="67">
        <f t="shared" si="5"/>
        <v>4.9218212197575349E-3</v>
      </c>
      <c r="S36" s="67">
        <f t="shared" si="7"/>
        <v>4.9218212197575349E-3</v>
      </c>
      <c r="T36" s="67">
        <f t="shared" si="8"/>
        <v>0</v>
      </c>
      <c r="U36" s="67">
        <f t="shared" si="9"/>
        <v>2.8646289238361409E-2</v>
      </c>
      <c r="V36" s="67">
        <f t="shared" si="10"/>
        <v>1.7202180272527904E-3</v>
      </c>
      <c r="W36" s="100">
        <f t="shared" si="11"/>
        <v>1.1468120181685269E-3</v>
      </c>
    </row>
    <row r="37" spans="2:23">
      <c r="B37" s="96">
        <f>Amnt_Deposited!B32</f>
        <v>2018</v>
      </c>
      <c r="C37" s="99">
        <f>Amnt_Deposited!H32</f>
        <v>4.2179538233922682E-2</v>
      </c>
      <c r="D37" s="418">
        <f>Dry_Matter_Content!H24</f>
        <v>0.73</v>
      </c>
      <c r="E37" s="284">
        <f>MCF!R36</f>
        <v>1</v>
      </c>
      <c r="F37" s="67">
        <f t="shared" si="0"/>
        <v>4.6186594366145334E-3</v>
      </c>
      <c r="G37" s="67">
        <f t="shared" si="1"/>
        <v>4.6186594366145334E-3</v>
      </c>
      <c r="H37" s="67">
        <f t="shared" si="2"/>
        <v>0</v>
      </c>
      <c r="I37" s="67">
        <f t="shared" si="3"/>
        <v>2.8991190468905918E-2</v>
      </c>
      <c r="J37" s="67">
        <f t="shared" si="4"/>
        <v>1.7672078977133984E-3</v>
      </c>
      <c r="K37" s="100">
        <f t="shared" si="6"/>
        <v>1.178138598475599E-3</v>
      </c>
      <c r="O37" s="96">
        <f>Amnt_Deposited!B32</f>
        <v>2018</v>
      </c>
      <c r="P37" s="99">
        <f>Amnt_Deposited!H32</f>
        <v>4.2179538233922682E-2</v>
      </c>
      <c r="Q37" s="284">
        <f>MCF!R36</f>
        <v>1</v>
      </c>
      <c r="R37" s="67">
        <f t="shared" si="5"/>
        <v>5.0615445880707217E-3</v>
      </c>
      <c r="S37" s="67">
        <f t="shared" si="7"/>
        <v>5.0615445880707217E-3</v>
      </c>
      <c r="T37" s="67">
        <f t="shared" si="8"/>
        <v>0</v>
      </c>
      <c r="U37" s="67">
        <f t="shared" si="9"/>
        <v>3.1771167637157177E-2</v>
      </c>
      <c r="V37" s="67">
        <f t="shared" si="10"/>
        <v>1.9366661892749573E-3</v>
      </c>
      <c r="W37" s="100">
        <f t="shared" si="11"/>
        <v>1.2911107928499715E-3</v>
      </c>
    </row>
    <row r="38" spans="2:23">
      <c r="B38" s="96">
        <f>Amnt_Deposited!B33</f>
        <v>2019</v>
      </c>
      <c r="C38" s="99">
        <f>Amnt_Deposited!H33</f>
        <v>4.3368910397511874E-2</v>
      </c>
      <c r="D38" s="418">
        <f>Dry_Matter_Content!H25</f>
        <v>0.73</v>
      </c>
      <c r="E38" s="284">
        <f>MCF!R37</f>
        <v>1</v>
      </c>
      <c r="F38" s="67">
        <f t="shared" si="0"/>
        <v>4.7488956885275496E-3</v>
      </c>
      <c r="G38" s="67">
        <f t="shared" si="1"/>
        <v>4.7488956885275496E-3</v>
      </c>
      <c r="H38" s="67">
        <f t="shared" si="2"/>
        <v>0</v>
      </c>
      <c r="I38" s="67">
        <f t="shared" si="3"/>
        <v>3.1780102513451654E-2</v>
      </c>
      <c r="J38" s="67">
        <f t="shared" si="4"/>
        <v>1.9599836439818095E-3</v>
      </c>
      <c r="K38" s="100">
        <f t="shared" si="6"/>
        <v>1.3066557626545397E-3</v>
      </c>
      <c r="O38" s="96">
        <f>Amnt_Deposited!B33</f>
        <v>2019</v>
      </c>
      <c r="P38" s="99">
        <f>Amnt_Deposited!H33</f>
        <v>4.3368910397511874E-2</v>
      </c>
      <c r="Q38" s="284">
        <f>MCF!R37</f>
        <v>1</v>
      </c>
      <c r="R38" s="67">
        <f t="shared" si="5"/>
        <v>5.2042692477014246E-3</v>
      </c>
      <c r="S38" s="67">
        <f t="shared" si="7"/>
        <v>5.2042692477014246E-3</v>
      </c>
      <c r="T38" s="67">
        <f t="shared" si="8"/>
        <v>0</v>
      </c>
      <c r="U38" s="67">
        <f t="shared" si="9"/>
        <v>3.4827509603782648E-2</v>
      </c>
      <c r="V38" s="67">
        <f t="shared" si="10"/>
        <v>2.1479272810759559E-3</v>
      </c>
      <c r="W38" s="100">
        <f t="shared" si="11"/>
        <v>1.4319515207173038E-3</v>
      </c>
    </row>
    <row r="39" spans="2:23">
      <c r="B39" s="96">
        <f>Amnt_Deposited!B34</f>
        <v>2020</v>
      </c>
      <c r="C39" s="99">
        <f>Amnt_Deposited!H34</f>
        <v>4.4583211137945958E-2</v>
      </c>
      <c r="D39" s="418">
        <f>Dry_Matter_Content!H26</f>
        <v>0.73</v>
      </c>
      <c r="E39" s="284">
        <f>MCF!R38</f>
        <v>1</v>
      </c>
      <c r="F39" s="67">
        <f t="shared" si="0"/>
        <v>4.881861619605082E-3</v>
      </c>
      <c r="G39" s="67">
        <f t="shared" si="1"/>
        <v>4.881861619605082E-3</v>
      </c>
      <c r="H39" s="67">
        <f t="shared" si="2"/>
        <v>0</v>
      </c>
      <c r="I39" s="67">
        <f t="shared" si="3"/>
        <v>3.4513432799124895E-2</v>
      </c>
      <c r="J39" s="67">
        <f t="shared" si="4"/>
        <v>2.1485313339318383E-3</v>
      </c>
      <c r="K39" s="100">
        <f t="shared" si="6"/>
        <v>1.4323542226212255E-3</v>
      </c>
      <c r="O39" s="96">
        <f>Amnt_Deposited!B34</f>
        <v>2020</v>
      </c>
      <c r="P39" s="99">
        <f>Amnt_Deposited!H34</f>
        <v>4.4583211137945958E-2</v>
      </c>
      <c r="Q39" s="284">
        <f>MCF!R38</f>
        <v>1</v>
      </c>
      <c r="R39" s="67">
        <f t="shared" si="5"/>
        <v>5.3499853365535149E-3</v>
      </c>
      <c r="S39" s="67">
        <f t="shared" si="7"/>
        <v>5.3499853365535149E-3</v>
      </c>
      <c r="T39" s="67">
        <f t="shared" si="8"/>
        <v>0</v>
      </c>
      <c r="U39" s="67">
        <f t="shared" si="9"/>
        <v>3.7822940053835519E-2</v>
      </c>
      <c r="V39" s="67">
        <f t="shared" si="10"/>
        <v>2.3545548865006459E-3</v>
      </c>
      <c r="W39" s="100">
        <f t="shared" si="11"/>
        <v>1.5697032576670973E-3</v>
      </c>
    </row>
    <row r="40" spans="2:23">
      <c r="B40" s="96">
        <f>Amnt_Deposited!B35</f>
        <v>2021</v>
      </c>
      <c r="C40" s="99">
        <f>Amnt_Deposited!H35</f>
        <v>4.5822291169408384E-2</v>
      </c>
      <c r="D40" s="418">
        <f>Dry_Matter_Content!H27</f>
        <v>0.73</v>
      </c>
      <c r="E40" s="284">
        <f>MCF!R39</f>
        <v>1</v>
      </c>
      <c r="F40" s="67">
        <f t="shared" si="0"/>
        <v>5.017540883050218E-3</v>
      </c>
      <c r="G40" s="67">
        <f t="shared" si="1"/>
        <v>5.017540883050218E-3</v>
      </c>
      <c r="H40" s="67">
        <f t="shared" si="2"/>
        <v>0</v>
      </c>
      <c r="I40" s="67">
        <f t="shared" si="3"/>
        <v>3.7197652328693522E-2</v>
      </c>
      <c r="J40" s="67">
        <f t="shared" si="4"/>
        <v>2.3333213534815892E-3</v>
      </c>
      <c r="K40" s="100">
        <f t="shared" si="6"/>
        <v>1.5555475689877261E-3</v>
      </c>
      <c r="O40" s="96">
        <f>Amnt_Deposited!B35</f>
        <v>2021</v>
      </c>
      <c r="P40" s="99">
        <f>Amnt_Deposited!H35</f>
        <v>4.5822291169408384E-2</v>
      </c>
      <c r="Q40" s="284">
        <f>MCF!R39</f>
        <v>1</v>
      </c>
      <c r="R40" s="67">
        <f t="shared" si="5"/>
        <v>5.4986749403290059E-3</v>
      </c>
      <c r="S40" s="67">
        <f t="shared" si="7"/>
        <v>5.4986749403290059E-3</v>
      </c>
      <c r="T40" s="67">
        <f t="shared" si="8"/>
        <v>0</v>
      </c>
      <c r="U40" s="67">
        <f t="shared" si="9"/>
        <v>4.0764550497198397E-2</v>
      </c>
      <c r="V40" s="67">
        <f t="shared" si="10"/>
        <v>2.5570644969661266E-3</v>
      </c>
      <c r="W40" s="100">
        <f t="shared" si="11"/>
        <v>1.7047096646440843E-3</v>
      </c>
    </row>
    <row r="41" spans="2:23">
      <c r="B41" s="96">
        <f>Amnt_Deposited!B36</f>
        <v>2022</v>
      </c>
      <c r="C41" s="99">
        <f>Amnt_Deposited!H36</f>
        <v>4.7085927125820978E-2</v>
      </c>
      <c r="D41" s="418">
        <f>Dry_Matter_Content!H28</f>
        <v>0.73</v>
      </c>
      <c r="E41" s="284">
        <f>MCF!R40</f>
        <v>1</v>
      </c>
      <c r="F41" s="67">
        <f t="shared" si="0"/>
        <v>5.1559090202773971E-3</v>
      </c>
      <c r="G41" s="67">
        <f t="shared" si="1"/>
        <v>5.1559090202773971E-3</v>
      </c>
      <c r="H41" s="67">
        <f t="shared" si="2"/>
        <v>0</v>
      </c>
      <c r="I41" s="67">
        <f t="shared" si="3"/>
        <v>3.9838770166561344E-2</v>
      </c>
      <c r="J41" s="67">
        <f t="shared" si="4"/>
        <v>2.5147911824095768E-3</v>
      </c>
      <c r="K41" s="100">
        <f t="shared" si="6"/>
        <v>1.6765274549397178E-3</v>
      </c>
      <c r="O41" s="96">
        <f>Amnt_Deposited!B36</f>
        <v>2022</v>
      </c>
      <c r="P41" s="99">
        <f>Amnt_Deposited!H36</f>
        <v>4.7085927125820978E-2</v>
      </c>
      <c r="Q41" s="284">
        <f>MCF!R40</f>
        <v>1</v>
      </c>
      <c r="R41" s="67">
        <f t="shared" si="5"/>
        <v>5.6503112550985168E-3</v>
      </c>
      <c r="S41" s="67">
        <f t="shared" si="7"/>
        <v>5.6503112550985168E-3</v>
      </c>
      <c r="T41" s="67">
        <f t="shared" si="8"/>
        <v>0</v>
      </c>
      <c r="U41" s="67">
        <f t="shared" si="9"/>
        <v>4.3658926209930254E-2</v>
      </c>
      <c r="V41" s="67">
        <f t="shared" si="10"/>
        <v>2.7559355423666609E-3</v>
      </c>
      <c r="W41" s="100">
        <f t="shared" si="11"/>
        <v>1.8372903615777739E-3</v>
      </c>
    </row>
    <row r="42" spans="2:23">
      <c r="B42" s="96">
        <f>Amnt_Deposited!B37</f>
        <v>2023</v>
      </c>
      <c r="C42" s="99">
        <f>Amnt_Deposited!H37</f>
        <v>4.8373813991535917E-2</v>
      </c>
      <c r="D42" s="418">
        <f>Dry_Matter_Content!H29</f>
        <v>0.73</v>
      </c>
      <c r="E42" s="284">
        <f>MCF!R41</f>
        <v>1</v>
      </c>
      <c r="F42" s="67">
        <f t="shared" si="0"/>
        <v>5.2969326320731827E-3</v>
      </c>
      <c r="G42" s="67">
        <f t="shared" si="1"/>
        <v>5.2969326320731827E-3</v>
      </c>
      <c r="H42" s="67">
        <f t="shared" si="2"/>
        <v>0</v>
      </c>
      <c r="I42" s="67">
        <f t="shared" si="3"/>
        <v>4.2442355728028444E-2</v>
      </c>
      <c r="J42" s="67">
        <f t="shared" si="4"/>
        <v>2.6933470706060813E-3</v>
      </c>
      <c r="K42" s="100">
        <f t="shared" si="6"/>
        <v>1.7955647137373875E-3</v>
      </c>
      <c r="O42" s="96">
        <f>Amnt_Deposited!B37</f>
        <v>2023</v>
      </c>
      <c r="P42" s="99">
        <f>Amnt_Deposited!H37</f>
        <v>4.8373813991535917E-2</v>
      </c>
      <c r="Q42" s="284">
        <f>MCF!R41</f>
        <v>1</v>
      </c>
      <c r="R42" s="67">
        <f t="shared" si="5"/>
        <v>5.8048576789843098E-3</v>
      </c>
      <c r="S42" s="67">
        <f t="shared" si="7"/>
        <v>5.8048576789843098E-3</v>
      </c>
      <c r="T42" s="67">
        <f t="shared" si="8"/>
        <v>0</v>
      </c>
      <c r="U42" s="67">
        <f t="shared" si="9"/>
        <v>4.6512170660853107E-2</v>
      </c>
      <c r="V42" s="67">
        <f t="shared" si="10"/>
        <v>2.95161322806146E-3</v>
      </c>
      <c r="W42" s="100">
        <f t="shared" si="11"/>
        <v>1.9677421520409733E-3</v>
      </c>
    </row>
    <row r="43" spans="2:23">
      <c r="B43" s="96">
        <f>Amnt_Deposited!B38</f>
        <v>2024</v>
      </c>
      <c r="C43" s="99">
        <f>Amnt_Deposited!H38</f>
        <v>4.9685556894292687E-2</v>
      </c>
      <c r="D43" s="418">
        <f>Dry_Matter_Content!H30</f>
        <v>0.73</v>
      </c>
      <c r="E43" s="284">
        <f>MCF!R42</f>
        <v>1</v>
      </c>
      <c r="F43" s="67">
        <f t="shared" si="0"/>
        <v>5.4405684799250483E-3</v>
      </c>
      <c r="G43" s="67">
        <f t="shared" si="1"/>
        <v>5.4405684799250483E-3</v>
      </c>
      <c r="H43" s="67">
        <f t="shared" si="2"/>
        <v>0</v>
      </c>
      <c r="I43" s="67">
        <f t="shared" si="3"/>
        <v>4.5013558662988597E-2</v>
      </c>
      <c r="J43" s="67">
        <f t="shared" si="4"/>
        <v>2.8693655449648988E-3</v>
      </c>
      <c r="K43" s="100">
        <f t="shared" si="6"/>
        <v>1.9129103633099324E-3</v>
      </c>
      <c r="O43" s="96">
        <f>Amnt_Deposited!B38</f>
        <v>2024</v>
      </c>
      <c r="P43" s="99">
        <f>Amnt_Deposited!H38</f>
        <v>4.9685556894292687E-2</v>
      </c>
      <c r="Q43" s="284">
        <f>MCF!R42</f>
        <v>1</v>
      </c>
      <c r="R43" s="67">
        <f t="shared" si="5"/>
        <v>5.9622668273151226E-3</v>
      </c>
      <c r="S43" s="67">
        <f t="shared" si="7"/>
        <v>5.9622668273151226E-3</v>
      </c>
      <c r="T43" s="67">
        <f t="shared" si="8"/>
        <v>0</v>
      </c>
      <c r="U43" s="67">
        <f t="shared" si="9"/>
        <v>4.9329927301905323E-2</v>
      </c>
      <c r="V43" s="67">
        <f t="shared" si="10"/>
        <v>3.1445101862629041E-3</v>
      </c>
      <c r="W43" s="100">
        <f t="shared" si="11"/>
        <v>2.0963401241752694E-3</v>
      </c>
    </row>
    <row r="44" spans="2:23">
      <c r="B44" s="96">
        <f>Amnt_Deposited!B39</f>
        <v>2025</v>
      </c>
      <c r="C44" s="99">
        <f>Amnt_Deposited!H39</f>
        <v>5.1020662209776989E-2</v>
      </c>
      <c r="D44" s="418">
        <f>Dry_Matter_Content!H31</f>
        <v>0.73</v>
      </c>
      <c r="E44" s="284">
        <f>MCF!R43</f>
        <v>1</v>
      </c>
      <c r="F44" s="67">
        <f t="shared" si="0"/>
        <v>5.58676251197058E-3</v>
      </c>
      <c r="G44" s="67">
        <f t="shared" si="1"/>
        <v>5.58676251197058E-3</v>
      </c>
      <c r="H44" s="67">
        <f t="shared" si="2"/>
        <v>0</v>
      </c>
      <c r="I44" s="67">
        <f t="shared" si="3"/>
        <v>4.7557126421315009E-2</v>
      </c>
      <c r="J44" s="67">
        <f t="shared" si="4"/>
        <v>3.0431947536441691E-3</v>
      </c>
      <c r="K44" s="100">
        <f t="shared" si="6"/>
        <v>2.0287965024294459E-3</v>
      </c>
      <c r="O44" s="96">
        <f>Amnt_Deposited!B39</f>
        <v>2025</v>
      </c>
      <c r="P44" s="99">
        <f>Amnt_Deposited!H39</f>
        <v>5.1020662209776989E-2</v>
      </c>
      <c r="Q44" s="284">
        <f>MCF!R43</f>
        <v>1</v>
      </c>
      <c r="R44" s="67">
        <f t="shared" si="5"/>
        <v>6.1224794651732386E-3</v>
      </c>
      <c r="S44" s="67">
        <f t="shared" si="7"/>
        <v>6.1224794651732386E-3</v>
      </c>
      <c r="T44" s="67">
        <f t="shared" si="8"/>
        <v>0</v>
      </c>
      <c r="U44" s="67">
        <f t="shared" si="9"/>
        <v>5.2117398817879475E-2</v>
      </c>
      <c r="V44" s="67">
        <f t="shared" si="10"/>
        <v>3.3350079491990905E-3</v>
      </c>
      <c r="W44" s="100">
        <f t="shared" si="11"/>
        <v>2.2233386327993937E-3</v>
      </c>
    </row>
    <row r="45" spans="2:23">
      <c r="B45" s="96">
        <f>Amnt_Deposited!B40</f>
        <v>2026</v>
      </c>
      <c r="C45" s="99">
        <f>Amnt_Deposited!H40</f>
        <v>5.2378527923180221E-2</v>
      </c>
      <c r="D45" s="418">
        <f>Dry_Matter_Content!H32</f>
        <v>0.73</v>
      </c>
      <c r="E45" s="284">
        <f>MCF!R44</f>
        <v>1</v>
      </c>
      <c r="F45" s="67">
        <f t="shared" si="0"/>
        <v>5.7354488075882339E-3</v>
      </c>
      <c r="G45" s="67">
        <f t="shared" si="1"/>
        <v>5.7354488075882339E-3</v>
      </c>
      <c r="H45" s="67">
        <f t="shared" si="2"/>
        <v>0</v>
      </c>
      <c r="I45" s="67">
        <f t="shared" si="3"/>
        <v>5.0077419575308237E-2</v>
      </c>
      <c r="J45" s="67">
        <f t="shared" si="4"/>
        <v>3.2151556535950083E-3</v>
      </c>
      <c r="K45" s="100">
        <f t="shared" si="6"/>
        <v>2.1434371023966721E-3</v>
      </c>
      <c r="O45" s="96">
        <f>Amnt_Deposited!B40</f>
        <v>2026</v>
      </c>
      <c r="P45" s="99">
        <f>Amnt_Deposited!H40</f>
        <v>5.2378527923180221E-2</v>
      </c>
      <c r="Q45" s="284">
        <f>MCF!R44</f>
        <v>1</v>
      </c>
      <c r="R45" s="67">
        <f t="shared" si="5"/>
        <v>6.285423350781626E-3</v>
      </c>
      <c r="S45" s="67">
        <f t="shared" si="7"/>
        <v>6.285423350781626E-3</v>
      </c>
      <c r="T45" s="67">
        <f t="shared" si="8"/>
        <v>0</v>
      </c>
      <c r="U45" s="67">
        <f t="shared" si="9"/>
        <v>5.4879363918146018E-2</v>
      </c>
      <c r="V45" s="67">
        <f t="shared" si="10"/>
        <v>3.5234582505150784E-3</v>
      </c>
      <c r="W45" s="100">
        <f t="shared" si="11"/>
        <v>2.348972167010052E-3</v>
      </c>
    </row>
    <row r="46" spans="2:23">
      <c r="B46" s="96">
        <f>Amnt_Deposited!B41</f>
        <v>2027</v>
      </c>
      <c r="C46" s="99">
        <f>Amnt_Deposited!H41</f>
        <v>5.375843318891791E-2</v>
      </c>
      <c r="D46" s="418">
        <f>Dry_Matter_Content!H33</f>
        <v>0.73</v>
      </c>
      <c r="E46" s="284">
        <f>MCF!R45</f>
        <v>1</v>
      </c>
      <c r="F46" s="67">
        <f t="shared" si="0"/>
        <v>5.8865484341865107E-3</v>
      </c>
      <c r="G46" s="67">
        <f t="shared" si="1"/>
        <v>5.8865484341865107E-3</v>
      </c>
      <c r="H46" s="67">
        <f t="shared" si="2"/>
        <v>0</v>
      </c>
      <c r="I46" s="67">
        <f t="shared" si="3"/>
        <v>5.2578424963041069E-2</v>
      </c>
      <c r="J46" s="67">
        <f t="shared" si="4"/>
        <v>3.3855430464536799E-3</v>
      </c>
      <c r="K46" s="100">
        <f t="shared" si="6"/>
        <v>2.2570286976357863E-3</v>
      </c>
      <c r="O46" s="96">
        <f>Amnt_Deposited!B41</f>
        <v>2027</v>
      </c>
      <c r="P46" s="99">
        <f>Amnt_Deposited!H41</f>
        <v>5.375843318891791E-2</v>
      </c>
      <c r="Q46" s="284">
        <f>MCF!R45</f>
        <v>1</v>
      </c>
      <c r="R46" s="67">
        <f t="shared" si="5"/>
        <v>6.4510119826701488E-3</v>
      </c>
      <c r="S46" s="67">
        <f t="shared" si="7"/>
        <v>6.4510119826701488E-3</v>
      </c>
      <c r="T46" s="67">
        <f t="shared" si="8"/>
        <v>0</v>
      </c>
      <c r="U46" s="67">
        <f t="shared" si="9"/>
        <v>5.7620191740318981E-2</v>
      </c>
      <c r="V46" s="67">
        <f t="shared" si="10"/>
        <v>3.7101841604971837E-3</v>
      </c>
      <c r="W46" s="100">
        <f t="shared" si="11"/>
        <v>2.4734561069981223E-3</v>
      </c>
    </row>
    <row r="47" spans="2:23">
      <c r="B47" s="96">
        <f>Amnt_Deposited!B42</f>
        <v>2028</v>
      </c>
      <c r="C47" s="99">
        <f>Amnt_Deposited!H42</f>
        <v>5.5159527025096737E-2</v>
      </c>
      <c r="D47" s="418">
        <f>Dry_Matter_Content!H34</f>
        <v>0.73</v>
      </c>
      <c r="E47" s="284">
        <f>MCF!R46</f>
        <v>1</v>
      </c>
      <c r="F47" s="67">
        <f t="shared" si="0"/>
        <v>6.0399682092480925E-3</v>
      </c>
      <c r="G47" s="67">
        <f t="shared" si="1"/>
        <v>6.0399682092480925E-3</v>
      </c>
      <c r="H47" s="67">
        <f t="shared" si="2"/>
        <v>0</v>
      </c>
      <c r="I47" s="67">
        <f t="shared" si="3"/>
        <v>5.5063766705176223E-2</v>
      </c>
      <c r="J47" s="67">
        <f t="shared" si="4"/>
        <v>3.5546264671129394E-3</v>
      </c>
      <c r="K47" s="100">
        <f t="shared" si="6"/>
        <v>2.369750978075293E-3</v>
      </c>
      <c r="O47" s="96">
        <f>Amnt_Deposited!B42</f>
        <v>2028</v>
      </c>
      <c r="P47" s="99">
        <f>Amnt_Deposited!H42</f>
        <v>5.5159527025096737E-2</v>
      </c>
      <c r="Q47" s="284">
        <f>MCF!R46</f>
        <v>1</v>
      </c>
      <c r="R47" s="67">
        <f t="shared" si="5"/>
        <v>6.6191432430116083E-3</v>
      </c>
      <c r="S47" s="67">
        <f t="shared" si="7"/>
        <v>6.6191432430116083E-3</v>
      </c>
      <c r="T47" s="67">
        <f t="shared" si="8"/>
        <v>0</v>
      </c>
      <c r="U47" s="67">
        <f t="shared" si="9"/>
        <v>6.0343853923480795E-2</v>
      </c>
      <c r="V47" s="67">
        <f t="shared" si="10"/>
        <v>3.8954810598497967E-3</v>
      </c>
      <c r="W47" s="100">
        <f t="shared" si="11"/>
        <v>2.5969873732331976E-3</v>
      </c>
    </row>
    <row r="48" spans="2:23">
      <c r="B48" s="96">
        <f>Amnt_Deposited!B43</f>
        <v>2029</v>
      </c>
      <c r="C48" s="99">
        <f>Amnt_Deposited!H43</f>
        <v>5.6580816074401429E-2</v>
      </c>
      <c r="D48" s="418">
        <f>Dry_Matter_Content!H35</f>
        <v>0.73</v>
      </c>
      <c r="E48" s="284">
        <f>MCF!R47</f>
        <v>1</v>
      </c>
      <c r="F48" s="67">
        <f t="shared" si="0"/>
        <v>6.1955993601469561E-3</v>
      </c>
      <c r="G48" s="67">
        <f t="shared" si="1"/>
        <v>6.1955993601469561E-3</v>
      </c>
      <c r="H48" s="67">
        <f t="shared" si="2"/>
        <v>0</v>
      </c>
      <c r="I48" s="67">
        <f t="shared" si="3"/>
        <v>5.7536715136796188E-2</v>
      </c>
      <c r="J48" s="67">
        <f t="shared" si="4"/>
        <v>3.7226509285269928E-3</v>
      </c>
      <c r="K48" s="100">
        <f t="shared" si="6"/>
        <v>2.4817672856846619E-3</v>
      </c>
      <c r="O48" s="96">
        <f>Amnt_Deposited!B43</f>
        <v>2029</v>
      </c>
      <c r="P48" s="99">
        <f>Amnt_Deposited!H43</f>
        <v>5.6580816074401429E-2</v>
      </c>
      <c r="Q48" s="284">
        <f>MCF!R47</f>
        <v>1</v>
      </c>
      <c r="R48" s="67">
        <f t="shared" si="5"/>
        <v>6.7896979289281713E-3</v>
      </c>
      <c r="S48" s="67">
        <f t="shared" si="7"/>
        <v>6.7896979289281713E-3</v>
      </c>
      <c r="T48" s="67">
        <f t="shared" si="8"/>
        <v>0</v>
      </c>
      <c r="U48" s="67">
        <f t="shared" si="9"/>
        <v>6.3053934396488973E-2</v>
      </c>
      <c r="V48" s="67">
        <f t="shared" si="10"/>
        <v>4.0796174559199925E-3</v>
      </c>
      <c r="W48" s="100">
        <f t="shared" si="11"/>
        <v>2.7197449706133281E-3</v>
      </c>
    </row>
    <row r="49" spans="2:23">
      <c r="B49" s="96">
        <f>Amnt_Deposited!B44</f>
        <v>2030</v>
      </c>
      <c r="C49" s="99">
        <f>Amnt_Deposited!H44</f>
        <v>5.8062160799999998E-2</v>
      </c>
      <c r="D49" s="418">
        <f>Dry_Matter_Content!H36</f>
        <v>0.73</v>
      </c>
      <c r="E49" s="284">
        <f>MCF!R48</f>
        <v>1</v>
      </c>
      <c r="F49" s="67">
        <f t="shared" si="0"/>
        <v>6.3578066075999995E-3</v>
      </c>
      <c r="G49" s="67">
        <f t="shared" si="1"/>
        <v>6.3578066075999995E-3</v>
      </c>
      <c r="H49" s="67">
        <f t="shared" si="2"/>
        <v>0</v>
      </c>
      <c r="I49" s="67">
        <f t="shared" si="3"/>
        <v>6.0004684218837791E-2</v>
      </c>
      <c r="J49" s="67">
        <f t="shared" si="4"/>
        <v>3.8898375255583951E-3</v>
      </c>
      <c r="K49" s="100">
        <f t="shared" si="6"/>
        <v>2.5932250170389299E-3</v>
      </c>
      <c r="O49" s="96">
        <f>Amnt_Deposited!B44</f>
        <v>2030</v>
      </c>
      <c r="P49" s="99">
        <f>Amnt_Deposited!H44</f>
        <v>5.8062160799999998E-2</v>
      </c>
      <c r="Q49" s="284">
        <f>MCF!R48</f>
        <v>1</v>
      </c>
      <c r="R49" s="67">
        <f t="shared" si="5"/>
        <v>6.9674592959999993E-3</v>
      </c>
      <c r="S49" s="67">
        <f t="shared" si="7"/>
        <v>6.9674592959999993E-3</v>
      </c>
      <c r="T49" s="67">
        <f t="shared" si="8"/>
        <v>0</v>
      </c>
      <c r="U49" s="67">
        <f t="shared" si="9"/>
        <v>6.5758558048041413E-2</v>
      </c>
      <c r="V49" s="67">
        <f t="shared" si="10"/>
        <v>4.2628356444475565E-3</v>
      </c>
      <c r="W49" s="100">
        <f t="shared" si="11"/>
        <v>2.841890429631704E-3</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5.5947996731052337E-2</v>
      </c>
      <c r="J50" s="67">
        <f t="shared" si="4"/>
        <v>4.0566874877854516E-3</v>
      </c>
      <c r="K50" s="100">
        <f t="shared" si="6"/>
        <v>2.7044583251903008E-3</v>
      </c>
      <c r="O50" s="96">
        <f>Amnt_Deposited!B45</f>
        <v>2031</v>
      </c>
      <c r="P50" s="99">
        <f>Amnt_Deposited!H45</f>
        <v>0</v>
      </c>
      <c r="Q50" s="284">
        <f>MCF!R49</f>
        <v>1</v>
      </c>
      <c r="R50" s="67">
        <f t="shared" si="5"/>
        <v>0</v>
      </c>
      <c r="S50" s="67">
        <f t="shared" si="7"/>
        <v>0</v>
      </c>
      <c r="T50" s="67">
        <f t="shared" si="8"/>
        <v>0</v>
      </c>
      <c r="U50" s="67">
        <f t="shared" si="9"/>
        <v>6.131287312992037E-2</v>
      </c>
      <c r="V50" s="67">
        <f t="shared" si="10"/>
        <v>4.445684918121042E-3</v>
      </c>
      <c r="W50" s="100">
        <f t="shared" si="11"/>
        <v>2.963789945414028E-3</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5.2165566388151396E-2</v>
      </c>
      <c r="J51" s="67">
        <f t="shared" si="4"/>
        <v>3.7824303429009414E-3</v>
      </c>
      <c r="K51" s="100">
        <f t="shared" si="6"/>
        <v>2.5216202286006276E-3</v>
      </c>
      <c r="O51" s="96">
        <f>Amnt_Deposited!B46</f>
        <v>2032</v>
      </c>
      <c r="P51" s="99">
        <f>Amnt_Deposited!H46</f>
        <v>0</v>
      </c>
      <c r="Q51" s="284">
        <f>MCF!R50</f>
        <v>1</v>
      </c>
      <c r="R51" s="67">
        <f t="shared" ref="R51:R82" si="13">P51*$W$6*DOCF*Q51</f>
        <v>0</v>
      </c>
      <c r="S51" s="67">
        <f t="shared" si="7"/>
        <v>0</v>
      </c>
      <c r="T51" s="67">
        <f t="shared" si="8"/>
        <v>0</v>
      </c>
      <c r="U51" s="67">
        <f t="shared" si="9"/>
        <v>5.7167743987015227E-2</v>
      </c>
      <c r="V51" s="67">
        <f t="shared" si="10"/>
        <v>4.1451291429051417E-3</v>
      </c>
      <c r="W51" s="100">
        <f t="shared" si="11"/>
        <v>2.7634194286034275E-3</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4.8638851712205819E-2</v>
      </c>
      <c r="J52" s="67">
        <f t="shared" si="4"/>
        <v>3.5267146759455749E-3</v>
      </c>
      <c r="K52" s="100">
        <f t="shared" si="6"/>
        <v>2.3511431172970497E-3</v>
      </c>
      <c r="O52" s="96">
        <f>Amnt_Deposited!B47</f>
        <v>2033</v>
      </c>
      <c r="P52" s="99">
        <f>Amnt_Deposited!H47</f>
        <v>0</v>
      </c>
      <c r="Q52" s="284">
        <f>MCF!R51</f>
        <v>1</v>
      </c>
      <c r="R52" s="67">
        <f t="shared" si="13"/>
        <v>0</v>
      </c>
      <c r="S52" s="67">
        <f t="shared" si="7"/>
        <v>0</v>
      </c>
      <c r="T52" s="67">
        <f t="shared" si="8"/>
        <v>0</v>
      </c>
      <c r="U52" s="67">
        <f t="shared" si="9"/>
        <v>5.3302851191458431E-2</v>
      </c>
      <c r="V52" s="67">
        <f t="shared" si="10"/>
        <v>3.864892795556794E-3</v>
      </c>
      <c r="W52" s="100">
        <f t="shared" si="11"/>
        <v>2.5765951970378627E-3</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4.5350564743782559E-2</v>
      </c>
      <c r="J53" s="67">
        <f t="shared" si="4"/>
        <v>3.2882869684232627E-3</v>
      </c>
      <c r="K53" s="100">
        <f t="shared" si="6"/>
        <v>2.192191312282175E-3</v>
      </c>
      <c r="O53" s="96">
        <f>Amnt_Deposited!B48</f>
        <v>2034</v>
      </c>
      <c r="P53" s="99">
        <f>Amnt_Deposited!H48</f>
        <v>0</v>
      </c>
      <c r="Q53" s="284">
        <f>MCF!R52</f>
        <v>1</v>
      </c>
      <c r="R53" s="67">
        <f t="shared" si="13"/>
        <v>0</v>
      </c>
      <c r="S53" s="67">
        <f t="shared" si="7"/>
        <v>0</v>
      </c>
      <c r="T53" s="67">
        <f t="shared" si="8"/>
        <v>0</v>
      </c>
      <c r="U53" s="67">
        <f t="shared" si="9"/>
        <v>4.9699249034282252E-2</v>
      </c>
      <c r="V53" s="67">
        <f t="shared" si="10"/>
        <v>3.6036021571761783E-3</v>
      </c>
      <c r="W53" s="100">
        <f t="shared" si="11"/>
        <v>2.4024014381174522E-3</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4.2284586296347446E-2</v>
      </c>
      <c r="J54" s="67">
        <f t="shared" si="4"/>
        <v>3.0659784474351163E-3</v>
      </c>
      <c r="K54" s="100">
        <f t="shared" si="6"/>
        <v>2.0439856316234106E-3</v>
      </c>
      <c r="O54" s="96">
        <f>Amnt_Deposited!B49</f>
        <v>2035</v>
      </c>
      <c r="P54" s="99">
        <f>Amnt_Deposited!H49</f>
        <v>0</v>
      </c>
      <c r="Q54" s="284">
        <f>MCF!R53</f>
        <v>1</v>
      </c>
      <c r="R54" s="67">
        <f t="shared" si="13"/>
        <v>0</v>
      </c>
      <c r="S54" s="67">
        <f t="shared" si="7"/>
        <v>0</v>
      </c>
      <c r="T54" s="67">
        <f t="shared" si="8"/>
        <v>0</v>
      </c>
      <c r="U54" s="67">
        <f t="shared" si="9"/>
        <v>4.6339272653531438E-2</v>
      </c>
      <c r="V54" s="67">
        <f t="shared" si="10"/>
        <v>3.3599763807508122E-3</v>
      </c>
      <c r="W54" s="100">
        <f t="shared" si="11"/>
        <v>2.2399842538338745E-3</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3.9425886939994111E-2</v>
      </c>
      <c r="J55" s="67">
        <f t="shared" si="4"/>
        <v>2.8586993563533372E-3</v>
      </c>
      <c r="K55" s="100">
        <f t="shared" si="6"/>
        <v>1.9057995709022247E-3</v>
      </c>
      <c r="O55" s="96">
        <f>Amnt_Deposited!B50</f>
        <v>2036</v>
      </c>
      <c r="P55" s="99">
        <f>Amnt_Deposited!H50</f>
        <v>0</v>
      </c>
      <c r="Q55" s="284">
        <f>MCF!R54</f>
        <v>1</v>
      </c>
      <c r="R55" s="67">
        <f t="shared" si="13"/>
        <v>0</v>
      </c>
      <c r="S55" s="67">
        <f t="shared" si="7"/>
        <v>0</v>
      </c>
      <c r="T55" s="67">
        <f t="shared" si="8"/>
        <v>0</v>
      </c>
      <c r="U55" s="67">
        <f t="shared" si="9"/>
        <v>4.3206451441089429E-2</v>
      </c>
      <c r="V55" s="67">
        <f t="shared" si="10"/>
        <v>3.1328212124420128E-3</v>
      </c>
      <c r="W55" s="100">
        <f t="shared" si="11"/>
        <v>2.0885474749613416E-3</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3.6760453327161144E-2</v>
      </c>
      <c r="J56" s="67">
        <f t="shared" si="4"/>
        <v>2.6654336128329637E-3</v>
      </c>
      <c r="K56" s="100">
        <f t="shared" si="6"/>
        <v>1.7769557418886423E-3</v>
      </c>
      <c r="O56" s="96">
        <f>Amnt_Deposited!B51</f>
        <v>2037</v>
      </c>
      <c r="P56" s="99">
        <f>Amnt_Deposited!H51</f>
        <v>0</v>
      </c>
      <c r="Q56" s="284">
        <f>MCF!R55</f>
        <v>1</v>
      </c>
      <c r="R56" s="67">
        <f t="shared" si="13"/>
        <v>0</v>
      </c>
      <c r="S56" s="67">
        <f t="shared" si="7"/>
        <v>0</v>
      </c>
      <c r="T56" s="67">
        <f t="shared" si="8"/>
        <v>0</v>
      </c>
      <c r="U56" s="67">
        <f t="shared" si="9"/>
        <v>4.0285428303738234E-2</v>
      </c>
      <c r="V56" s="67">
        <f t="shared" si="10"/>
        <v>2.9210231373511925E-3</v>
      </c>
      <c r="W56" s="100">
        <f t="shared" si="11"/>
        <v>1.9473487582341283E-3</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3.4275219499186105E-2</v>
      </c>
      <c r="J57" s="67">
        <f t="shared" si="4"/>
        <v>2.4852338279750391E-3</v>
      </c>
      <c r="K57" s="100">
        <f t="shared" si="6"/>
        <v>1.6568225519833593E-3</v>
      </c>
      <c r="O57" s="96">
        <f>Amnt_Deposited!B52</f>
        <v>2038</v>
      </c>
      <c r="P57" s="99">
        <f>Amnt_Deposited!H52</f>
        <v>0</v>
      </c>
      <c r="Q57" s="284">
        <f>MCF!R56</f>
        <v>1</v>
      </c>
      <c r="R57" s="67">
        <f t="shared" si="13"/>
        <v>0</v>
      </c>
      <c r="S57" s="67">
        <f t="shared" si="7"/>
        <v>0</v>
      </c>
      <c r="T57" s="67">
        <f t="shared" si="8"/>
        <v>0</v>
      </c>
      <c r="U57" s="67">
        <f t="shared" si="9"/>
        <v>3.7561884382669698E-2</v>
      </c>
      <c r="V57" s="67">
        <f t="shared" si="10"/>
        <v>2.7235439210685358E-3</v>
      </c>
      <c r="W57" s="100">
        <f t="shared" si="11"/>
        <v>1.8156959473790237E-3</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3.1958002836960979E-2</v>
      </c>
      <c r="J58" s="67">
        <f t="shared" si="4"/>
        <v>2.3172166622251293E-3</v>
      </c>
      <c r="K58" s="100">
        <f t="shared" si="6"/>
        <v>1.5448111081500862E-3</v>
      </c>
      <c r="O58" s="96">
        <f>Amnt_Deposited!B53</f>
        <v>2039</v>
      </c>
      <c r="P58" s="99">
        <f>Amnt_Deposited!H53</f>
        <v>0</v>
      </c>
      <c r="Q58" s="284">
        <f>MCF!R57</f>
        <v>1</v>
      </c>
      <c r="R58" s="67">
        <f t="shared" si="13"/>
        <v>0</v>
      </c>
      <c r="S58" s="67">
        <f t="shared" si="7"/>
        <v>0</v>
      </c>
      <c r="T58" s="67">
        <f t="shared" si="8"/>
        <v>0</v>
      </c>
      <c r="U58" s="67">
        <f t="shared" si="9"/>
        <v>3.5022468862422981E-2</v>
      </c>
      <c r="V58" s="67">
        <f t="shared" si="10"/>
        <v>2.5394155202467165E-3</v>
      </c>
      <c r="W58" s="100">
        <f t="shared" si="11"/>
        <v>1.6929436801644776E-3</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2.979744434171918E-2</v>
      </c>
      <c r="J59" s="67">
        <f t="shared" si="4"/>
        <v>2.1605584952417997E-3</v>
      </c>
      <c r="K59" s="100">
        <f t="shared" si="6"/>
        <v>1.4403723301611997E-3</v>
      </c>
      <c r="O59" s="96">
        <f>Amnt_Deposited!B54</f>
        <v>2040</v>
      </c>
      <c r="P59" s="99">
        <f>Amnt_Deposited!H54</f>
        <v>0</v>
      </c>
      <c r="Q59" s="284">
        <f>MCF!R58</f>
        <v>1</v>
      </c>
      <c r="R59" s="67">
        <f t="shared" si="13"/>
        <v>0</v>
      </c>
      <c r="S59" s="67">
        <f t="shared" si="7"/>
        <v>0</v>
      </c>
      <c r="T59" s="67">
        <f t="shared" si="8"/>
        <v>0</v>
      </c>
      <c r="U59" s="67">
        <f t="shared" si="9"/>
        <v>3.2654733525171696E-2</v>
      </c>
      <c r="V59" s="67">
        <f t="shared" si="10"/>
        <v>2.3677353372512869E-3</v>
      </c>
      <c r="W59" s="100">
        <f t="shared" si="11"/>
        <v>1.5784902248341913E-3</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2.778295295321043E-2</v>
      </c>
      <c r="J60" s="67">
        <f t="shared" si="4"/>
        <v>2.0144913885087497E-3</v>
      </c>
      <c r="K60" s="100">
        <f t="shared" si="6"/>
        <v>1.342994259005833E-3</v>
      </c>
      <c r="O60" s="96">
        <f>Amnt_Deposited!B55</f>
        <v>2041</v>
      </c>
      <c r="P60" s="99">
        <f>Amnt_Deposited!H55</f>
        <v>0</v>
      </c>
      <c r="Q60" s="284">
        <f>MCF!R59</f>
        <v>1</v>
      </c>
      <c r="R60" s="67">
        <f t="shared" si="13"/>
        <v>0</v>
      </c>
      <c r="S60" s="67">
        <f t="shared" si="7"/>
        <v>0</v>
      </c>
      <c r="T60" s="67">
        <f t="shared" si="8"/>
        <v>0</v>
      </c>
      <c r="U60" s="67">
        <f t="shared" si="9"/>
        <v>3.044707172954567E-2</v>
      </c>
      <c r="V60" s="67">
        <f t="shared" si="10"/>
        <v>2.2076617956260261E-3</v>
      </c>
      <c r="W60" s="100">
        <f t="shared" si="11"/>
        <v>1.4717745304173506E-3</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2.590465363231112E-2</v>
      </c>
      <c r="J61" s="67">
        <f t="shared" si="4"/>
        <v>1.8782993208993105E-3</v>
      </c>
      <c r="K61" s="100">
        <f t="shared" si="6"/>
        <v>1.252199547266207E-3</v>
      </c>
      <c r="O61" s="96">
        <f>Amnt_Deposited!B56</f>
        <v>2042</v>
      </c>
      <c r="P61" s="99">
        <f>Amnt_Deposited!H56</f>
        <v>0</v>
      </c>
      <c r="Q61" s="284">
        <f>MCF!R60</f>
        <v>1</v>
      </c>
      <c r="R61" s="67">
        <f t="shared" si="13"/>
        <v>0</v>
      </c>
      <c r="S61" s="67">
        <f t="shared" si="7"/>
        <v>0</v>
      </c>
      <c r="T61" s="67">
        <f t="shared" si="8"/>
        <v>0</v>
      </c>
      <c r="U61" s="67">
        <f t="shared" si="9"/>
        <v>2.8388661514861493E-2</v>
      </c>
      <c r="V61" s="67">
        <f t="shared" si="10"/>
        <v>2.0584102146841755E-3</v>
      </c>
      <c r="W61" s="100">
        <f t="shared" si="11"/>
        <v>1.372273476456117E-3</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2.4153338953571062E-2</v>
      </c>
      <c r="J62" s="67">
        <f t="shared" si="4"/>
        <v>1.7513146787400567E-3</v>
      </c>
      <c r="K62" s="100">
        <f t="shared" si="6"/>
        <v>1.1675431191600378E-3</v>
      </c>
      <c r="O62" s="96">
        <f>Amnt_Deposited!B57</f>
        <v>2043</v>
      </c>
      <c r="P62" s="99">
        <f>Amnt_Deposited!H57</f>
        <v>0</v>
      </c>
      <c r="Q62" s="284">
        <f>MCF!R61</f>
        <v>1</v>
      </c>
      <c r="R62" s="67">
        <f t="shared" si="13"/>
        <v>0</v>
      </c>
      <c r="S62" s="67">
        <f t="shared" si="7"/>
        <v>0</v>
      </c>
      <c r="T62" s="67">
        <f t="shared" si="8"/>
        <v>0</v>
      </c>
      <c r="U62" s="67">
        <f t="shared" si="9"/>
        <v>2.6469412551858692E-2</v>
      </c>
      <c r="V62" s="67">
        <f t="shared" si="10"/>
        <v>1.9192489630028013E-3</v>
      </c>
      <c r="W62" s="100">
        <f t="shared" si="11"/>
        <v>1.2794993086685342E-3</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2.2520423970403262E-2</v>
      </c>
      <c r="J63" s="67">
        <f t="shared" si="4"/>
        <v>1.6329149831678001E-3</v>
      </c>
      <c r="K63" s="100">
        <f t="shared" si="6"/>
        <v>1.0886099887785334E-3</v>
      </c>
      <c r="O63" s="96">
        <f>Amnt_Deposited!B58</f>
        <v>2044</v>
      </c>
      <c r="P63" s="99">
        <f>Amnt_Deposited!H58</f>
        <v>0</v>
      </c>
      <c r="Q63" s="284">
        <f>MCF!R62</f>
        <v>1</v>
      </c>
      <c r="R63" s="67">
        <f t="shared" si="13"/>
        <v>0</v>
      </c>
      <c r="S63" s="67">
        <f t="shared" si="7"/>
        <v>0</v>
      </c>
      <c r="T63" s="67">
        <f t="shared" si="8"/>
        <v>0</v>
      </c>
      <c r="U63" s="67">
        <f t="shared" si="9"/>
        <v>2.4679916679893981E-2</v>
      </c>
      <c r="V63" s="67">
        <f t="shared" si="10"/>
        <v>1.7894958719647119E-3</v>
      </c>
      <c r="W63" s="100">
        <f t="shared" si="11"/>
        <v>1.1929972479764745E-3</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2.099790413166578E-2</v>
      </c>
      <c r="J64" s="67">
        <f t="shared" si="4"/>
        <v>1.5225198387374824E-3</v>
      </c>
      <c r="K64" s="100">
        <f t="shared" si="6"/>
        <v>1.0150132258249882E-3</v>
      </c>
      <c r="O64" s="96">
        <f>Amnt_Deposited!B59</f>
        <v>2045</v>
      </c>
      <c r="P64" s="99">
        <f>Amnt_Deposited!H59</f>
        <v>0</v>
      </c>
      <c r="Q64" s="284">
        <f>MCF!R63</f>
        <v>1</v>
      </c>
      <c r="R64" s="67">
        <f t="shared" si="13"/>
        <v>0</v>
      </c>
      <c r="S64" s="67">
        <f t="shared" si="7"/>
        <v>0</v>
      </c>
      <c r="T64" s="67">
        <f t="shared" si="8"/>
        <v>0</v>
      </c>
      <c r="U64" s="67">
        <f t="shared" si="9"/>
        <v>2.3011401788126877E-2</v>
      </c>
      <c r="V64" s="67">
        <f t="shared" si="10"/>
        <v>1.6685148917671036E-3</v>
      </c>
      <c r="W64" s="100">
        <f t="shared" si="11"/>
        <v>1.112343261178069E-3</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1.9578316043342751E-2</v>
      </c>
      <c r="J65" s="67">
        <f t="shared" si="4"/>
        <v>1.4195880883230295E-3</v>
      </c>
      <c r="K65" s="100">
        <f t="shared" si="6"/>
        <v>9.463920588820196E-4</v>
      </c>
      <c r="O65" s="96">
        <f>Amnt_Deposited!B60</f>
        <v>2046</v>
      </c>
      <c r="P65" s="99">
        <f>Amnt_Deposited!H60</f>
        <v>0</v>
      </c>
      <c r="Q65" s="284">
        <f>MCF!R64</f>
        <v>1</v>
      </c>
      <c r="R65" s="67">
        <f t="shared" si="13"/>
        <v>0</v>
      </c>
      <c r="S65" s="67">
        <f t="shared" si="7"/>
        <v>0</v>
      </c>
      <c r="T65" s="67">
        <f t="shared" si="8"/>
        <v>0</v>
      </c>
      <c r="U65" s="67">
        <f t="shared" si="9"/>
        <v>2.1455688814622186E-2</v>
      </c>
      <c r="V65" s="67">
        <f t="shared" si="10"/>
        <v>1.5557129735046895E-3</v>
      </c>
      <c r="W65" s="100">
        <f t="shared" si="11"/>
        <v>1.0371419823364597E-3</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1.8254700882978259E-2</v>
      </c>
      <c r="J66" s="67">
        <f t="shared" si="4"/>
        <v>1.3236151603644923E-3</v>
      </c>
      <c r="K66" s="100">
        <f t="shared" si="6"/>
        <v>8.8241010690966149E-4</v>
      </c>
      <c r="O66" s="96">
        <f>Amnt_Deposited!B61</f>
        <v>2047</v>
      </c>
      <c r="P66" s="99">
        <f>Amnt_Deposited!H61</f>
        <v>0</v>
      </c>
      <c r="Q66" s="284">
        <f>MCF!R65</f>
        <v>1</v>
      </c>
      <c r="R66" s="67">
        <f t="shared" si="13"/>
        <v>0</v>
      </c>
      <c r="S66" s="67">
        <f t="shared" si="7"/>
        <v>0</v>
      </c>
      <c r="T66" s="67">
        <f t="shared" si="8"/>
        <v>0</v>
      </c>
      <c r="U66" s="67">
        <f t="shared" si="9"/>
        <v>2.0005151652578906E-2</v>
      </c>
      <c r="V66" s="67">
        <f t="shared" si="10"/>
        <v>1.4505371620432788E-3</v>
      </c>
      <c r="W66" s="100">
        <f t="shared" si="11"/>
        <v>9.6702477469551914E-4</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1.7020570287520586E-2</v>
      </c>
      <c r="J67" s="67">
        <f t="shared" si="4"/>
        <v>1.2341305954576731E-3</v>
      </c>
      <c r="K67" s="100">
        <f t="shared" si="6"/>
        <v>8.2275373030511539E-4</v>
      </c>
      <c r="O67" s="96">
        <f>Amnt_Deposited!B62</f>
        <v>2048</v>
      </c>
      <c r="P67" s="99">
        <f>Amnt_Deposited!H62</f>
        <v>0</v>
      </c>
      <c r="Q67" s="284">
        <f>MCF!R66</f>
        <v>1</v>
      </c>
      <c r="R67" s="67">
        <f t="shared" si="13"/>
        <v>0</v>
      </c>
      <c r="S67" s="67">
        <f t="shared" si="7"/>
        <v>0</v>
      </c>
      <c r="T67" s="67">
        <f t="shared" si="8"/>
        <v>0</v>
      </c>
      <c r="U67" s="67">
        <f t="shared" si="9"/>
        <v>1.8652679767145842E-2</v>
      </c>
      <c r="V67" s="67">
        <f t="shared" si="10"/>
        <v>1.3524718854330661E-3</v>
      </c>
      <c r="W67" s="100">
        <f t="shared" si="11"/>
        <v>9.0164792362204408E-4</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1.5869874547359004E-2</v>
      </c>
      <c r="J68" s="67">
        <f t="shared" si="4"/>
        <v>1.1506957401615826E-3</v>
      </c>
      <c r="K68" s="100">
        <f t="shared" si="6"/>
        <v>7.6713049344105503E-4</v>
      </c>
      <c r="O68" s="96">
        <f>Amnt_Deposited!B63</f>
        <v>2049</v>
      </c>
      <c r="P68" s="99">
        <f>Amnt_Deposited!H63</f>
        <v>0</v>
      </c>
      <c r="Q68" s="284">
        <f>MCF!R67</f>
        <v>1</v>
      </c>
      <c r="R68" s="67">
        <f t="shared" si="13"/>
        <v>0</v>
      </c>
      <c r="S68" s="67">
        <f t="shared" si="7"/>
        <v>0</v>
      </c>
      <c r="T68" s="67">
        <f t="shared" si="8"/>
        <v>0</v>
      </c>
      <c r="U68" s="67">
        <f t="shared" si="9"/>
        <v>1.7391643339571505E-2</v>
      </c>
      <c r="V68" s="67">
        <f t="shared" si="10"/>
        <v>1.2610364275743365E-3</v>
      </c>
      <c r="W68" s="100">
        <f t="shared" si="11"/>
        <v>8.4069095171622433E-4</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1.4796972950640244E-2</v>
      </c>
      <c r="J69" s="67">
        <f t="shared" si="4"/>
        <v>1.0729015967187606E-3</v>
      </c>
      <c r="K69" s="100">
        <f t="shared" si="6"/>
        <v>7.1526773114584039E-4</v>
      </c>
      <c r="O69" s="96">
        <f>Amnt_Deposited!B64</f>
        <v>2050</v>
      </c>
      <c r="P69" s="99">
        <f>Amnt_Deposited!H64</f>
        <v>0</v>
      </c>
      <c r="Q69" s="284">
        <f>MCF!R68</f>
        <v>1</v>
      </c>
      <c r="R69" s="67">
        <f t="shared" si="13"/>
        <v>0</v>
      </c>
      <c r="S69" s="67">
        <f t="shared" si="7"/>
        <v>0</v>
      </c>
      <c r="T69" s="67">
        <f t="shared" si="8"/>
        <v>0</v>
      </c>
      <c r="U69" s="67">
        <f t="shared" si="9"/>
        <v>1.6215860767824917E-2</v>
      </c>
      <c r="V69" s="67">
        <f t="shared" si="10"/>
        <v>1.1757825717465863E-3</v>
      </c>
      <c r="W69" s="100">
        <f t="shared" si="11"/>
        <v>7.8385504783105744E-4</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1.3796606132492447E-2</v>
      </c>
      <c r="J70" s="67">
        <f t="shared" si="4"/>
        <v>1.0003668181477964E-3</v>
      </c>
      <c r="K70" s="100">
        <f t="shared" si="6"/>
        <v>6.6691121209853086E-4</v>
      </c>
      <c r="O70" s="96">
        <f>Amnt_Deposited!B65</f>
        <v>2051</v>
      </c>
      <c r="P70" s="99">
        <f>Amnt_Deposited!H65</f>
        <v>0</v>
      </c>
      <c r="Q70" s="284">
        <f>MCF!R69</f>
        <v>1</v>
      </c>
      <c r="R70" s="67">
        <f t="shared" si="13"/>
        <v>0</v>
      </c>
      <c r="S70" s="67">
        <f t="shared" si="7"/>
        <v>0</v>
      </c>
      <c r="T70" s="67">
        <f t="shared" si="8"/>
        <v>0</v>
      </c>
      <c r="U70" s="67">
        <f t="shared" si="9"/>
        <v>1.5119568364375278E-2</v>
      </c>
      <c r="V70" s="67">
        <f t="shared" si="10"/>
        <v>1.0962924034496392E-3</v>
      </c>
      <c r="W70" s="100">
        <f t="shared" si="11"/>
        <v>7.308616022997594E-4</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1.2863870293612464E-2</v>
      </c>
      <c r="J71" s="67">
        <f t="shared" si="4"/>
        <v>9.3273583887998281E-4</v>
      </c>
      <c r="K71" s="100">
        <f t="shared" si="6"/>
        <v>6.2182389258665517E-4</v>
      </c>
      <c r="O71" s="96">
        <f>Amnt_Deposited!B66</f>
        <v>2052</v>
      </c>
      <c r="P71" s="99">
        <f>Amnt_Deposited!H66</f>
        <v>0</v>
      </c>
      <c r="Q71" s="284">
        <f>MCF!R70</f>
        <v>1</v>
      </c>
      <c r="R71" s="67">
        <f t="shared" si="13"/>
        <v>0</v>
      </c>
      <c r="S71" s="67">
        <f t="shared" si="7"/>
        <v>0</v>
      </c>
      <c r="T71" s="67">
        <f t="shared" si="8"/>
        <v>0</v>
      </c>
      <c r="U71" s="67">
        <f t="shared" si="9"/>
        <v>1.4097392102588997E-2</v>
      </c>
      <c r="V71" s="67">
        <f t="shared" si="10"/>
        <v>1.0221762617862822E-3</v>
      </c>
      <c r="W71" s="100">
        <f t="shared" si="11"/>
        <v>6.8145084119085471E-4</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1.1994193161835977E-2</v>
      </c>
      <c r="J72" s="67">
        <f t="shared" si="4"/>
        <v>8.6967713177648633E-4</v>
      </c>
      <c r="K72" s="100">
        <f t="shared" si="6"/>
        <v>5.7978475451765752E-4</v>
      </c>
      <c r="O72" s="96">
        <f>Amnt_Deposited!B67</f>
        <v>2053</v>
      </c>
      <c r="P72" s="99">
        <f>Amnt_Deposited!H67</f>
        <v>0</v>
      </c>
      <c r="Q72" s="284">
        <f>MCF!R71</f>
        <v>1</v>
      </c>
      <c r="R72" s="67">
        <f t="shared" si="13"/>
        <v>0</v>
      </c>
      <c r="S72" s="67">
        <f t="shared" si="7"/>
        <v>0</v>
      </c>
      <c r="T72" s="67">
        <f t="shared" si="8"/>
        <v>0</v>
      </c>
      <c r="U72" s="67">
        <f t="shared" si="9"/>
        <v>1.3144321273244903E-2</v>
      </c>
      <c r="V72" s="67">
        <f t="shared" si="10"/>
        <v>9.5307082934409425E-4</v>
      </c>
      <c r="W72" s="100">
        <f t="shared" si="11"/>
        <v>6.3538055289606276E-4</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1.1183311578854051E-2</v>
      </c>
      <c r="J73" s="67">
        <f t="shared" si="4"/>
        <v>8.1088158298192679E-4</v>
      </c>
      <c r="K73" s="100">
        <f t="shared" si="6"/>
        <v>5.4058772198795112E-4</v>
      </c>
      <c r="O73" s="96">
        <f>Amnt_Deposited!B68</f>
        <v>2054</v>
      </c>
      <c r="P73" s="99">
        <f>Amnt_Deposited!H68</f>
        <v>0</v>
      </c>
      <c r="Q73" s="284">
        <f>MCF!R72</f>
        <v>1</v>
      </c>
      <c r="R73" s="67">
        <f t="shared" si="13"/>
        <v>0</v>
      </c>
      <c r="S73" s="67">
        <f t="shared" si="7"/>
        <v>0</v>
      </c>
      <c r="T73" s="67">
        <f t="shared" si="8"/>
        <v>0</v>
      </c>
      <c r="U73" s="67">
        <f t="shared" si="9"/>
        <v>1.2255683922031833E-2</v>
      </c>
      <c r="V73" s="67">
        <f t="shared" si="10"/>
        <v>8.8863735121307019E-4</v>
      </c>
      <c r="W73" s="100">
        <f t="shared" si="11"/>
        <v>5.9242490080871346E-4</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1.042725060220615E-2</v>
      </c>
      <c r="J74" s="67">
        <f t="shared" si="4"/>
        <v>7.5606097664790092E-4</v>
      </c>
      <c r="K74" s="100">
        <f t="shared" si="6"/>
        <v>5.0404065109860058E-4</v>
      </c>
      <c r="O74" s="96">
        <f>Amnt_Deposited!B69</f>
        <v>2055</v>
      </c>
      <c r="P74" s="99">
        <f>Amnt_Deposited!H69</f>
        <v>0</v>
      </c>
      <c r="Q74" s="284">
        <f>MCF!R73</f>
        <v>1</v>
      </c>
      <c r="R74" s="67">
        <f t="shared" si="13"/>
        <v>0</v>
      </c>
      <c r="S74" s="67">
        <f t="shared" si="7"/>
        <v>0</v>
      </c>
      <c r="T74" s="67">
        <f t="shared" si="8"/>
        <v>0</v>
      </c>
      <c r="U74" s="67">
        <f t="shared" si="9"/>
        <v>1.1427123947623175E-2</v>
      </c>
      <c r="V74" s="67">
        <f t="shared" si="10"/>
        <v>8.2855997440865823E-4</v>
      </c>
      <c r="W74" s="100">
        <f t="shared" si="11"/>
        <v>5.5237331627243879E-4</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9.722304020107592E-3</v>
      </c>
      <c r="J75" s="67">
        <f t="shared" si="4"/>
        <v>7.0494658209855829E-4</v>
      </c>
      <c r="K75" s="100">
        <f t="shared" si="6"/>
        <v>4.6996438806570551E-4</v>
      </c>
      <c r="O75" s="96">
        <f>Amnt_Deposited!B70</f>
        <v>2056</v>
      </c>
      <c r="P75" s="99">
        <f>Amnt_Deposited!H70</f>
        <v>0</v>
      </c>
      <c r="Q75" s="284">
        <f>MCF!R74</f>
        <v>1</v>
      </c>
      <c r="R75" s="67">
        <f t="shared" si="13"/>
        <v>0</v>
      </c>
      <c r="S75" s="67">
        <f t="shared" si="7"/>
        <v>0</v>
      </c>
      <c r="T75" s="67">
        <f t="shared" si="8"/>
        <v>0</v>
      </c>
      <c r="U75" s="67">
        <f t="shared" si="9"/>
        <v>1.0654579748063112E-2</v>
      </c>
      <c r="V75" s="67">
        <f t="shared" si="10"/>
        <v>7.7254419956006369E-4</v>
      </c>
      <c r="W75" s="100">
        <f t="shared" si="11"/>
        <v>5.1502946637337575E-4</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9.0650161835950753E-3</v>
      </c>
      <c r="J76" s="67">
        <f t="shared" si="4"/>
        <v>6.5728783651251691E-4</v>
      </c>
      <c r="K76" s="100">
        <f t="shared" si="6"/>
        <v>4.3819189100834457E-4</v>
      </c>
      <c r="O76" s="96">
        <f>Amnt_Deposited!B71</f>
        <v>2057</v>
      </c>
      <c r="P76" s="99">
        <f>Amnt_Deposited!H71</f>
        <v>0</v>
      </c>
      <c r="Q76" s="284">
        <f>MCF!R75</f>
        <v>1</v>
      </c>
      <c r="R76" s="67">
        <f t="shared" si="13"/>
        <v>0</v>
      </c>
      <c r="S76" s="67">
        <f t="shared" si="7"/>
        <v>0</v>
      </c>
      <c r="T76" s="67">
        <f t="shared" si="8"/>
        <v>0</v>
      </c>
      <c r="U76" s="67">
        <f t="shared" si="9"/>
        <v>9.9342643107891218E-3</v>
      </c>
      <c r="V76" s="67">
        <f t="shared" si="10"/>
        <v>7.2031543727399101E-4</v>
      </c>
      <c r="W76" s="100">
        <f t="shared" si="11"/>
        <v>4.8021029151599397E-4</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8.4521650669314528E-3</v>
      </c>
      <c r="J77" s="67">
        <f t="shared" si="4"/>
        <v>6.128511166636221E-4</v>
      </c>
      <c r="K77" s="100">
        <f t="shared" si="6"/>
        <v>4.0856741110908138E-4</v>
      </c>
      <c r="O77" s="96">
        <f>Amnt_Deposited!B72</f>
        <v>2058</v>
      </c>
      <c r="P77" s="99">
        <f>Amnt_Deposited!H72</f>
        <v>0</v>
      </c>
      <c r="Q77" s="284">
        <f>MCF!R76</f>
        <v>1</v>
      </c>
      <c r="R77" s="67">
        <f t="shared" si="13"/>
        <v>0</v>
      </c>
      <c r="S77" s="67">
        <f t="shared" si="7"/>
        <v>0</v>
      </c>
      <c r="T77" s="67">
        <f t="shared" si="8"/>
        <v>0</v>
      </c>
      <c r="U77" s="67">
        <f t="shared" si="9"/>
        <v>9.2626466486920023E-3</v>
      </c>
      <c r="V77" s="67">
        <f t="shared" si="10"/>
        <v>6.7161766209711997E-4</v>
      </c>
      <c r="W77" s="100">
        <f t="shared" si="11"/>
        <v>4.4774510806474665E-4</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7.8807464732318314E-3</v>
      </c>
      <c r="J78" s="67">
        <f t="shared" si="4"/>
        <v>5.7141859369962058E-4</v>
      </c>
      <c r="K78" s="100">
        <f t="shared" si="6"/>
        <v>3.8094572913308035E-4</v>
      </c>
      <c r="O78" s="96">
        <f>Amnt_Deposited!B73</f>
        <v>2059</v>
      </c>
      <c r="P78" s="99">
        <f>Amnt_Deposited!H73</f>
        <v>0</v>
      </c>
      <c r="Q78" s="284">
        <f>MCF!R77</f>
        <v>1</v>
      </c>
      <c r="R78" s="67">
        <f t="shared" si="13"/>
        <v>0</v>
      </c>
      <c r="S78" s="67">
        <f t="shared" si="7"/>
        <v>0</v>
      </c>
      <c r="T78" s="67">
        <f t="shared" si="8"/>
        <v>0</v>
      </c>
      <c r="U78" s="67">
        <f t="shared" si="9"/>
        <v>8.6364344912129663E-3</v>
      </c>
      <c r="V78" s="67">
        <f t="shared" si="10"/>
        <v>6.2621215747903623E-4</v>
      </c>
      <c r="W78" s="100">
        <f t="shared" si="11"/>
        <v>4.1747477165269078E-4</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7.3479593078869575E-3</v>
      </c>
      <c r="J79" s="67">
        <f t="shared" si="4"/>
        <v>5.3278716534487414E-4</v>
      </c>
      <c r="K79" s="100">
        <f t="shared" si="6"/>
        <v>3.5519144356324943E-4</v>
      </c>
      <c r="O79" s="96">
        <f>Amnt_Deposited!B74</f>
        <v>2060</v>
      </c>
      <c r="P79" s="99">
        <f>Amnt_Deposited!H74</f>
        <v>0</v>
      </c>
      <c r="Q79" s="284">
        <f>MCF!R78</f>
        <v>1</v>
      </c>
      <c r="R79" s="67">
        <f t="shared" si="13"/>
        <v>0</v>
      </c>
      <c r="S79" s="67">
        <f t="shared" si="7"/>
        <v>0</v>
      </c>
      <c r="T79" s="67">
        <f t="shared" si="8"/>
        <v>0</v>
      </c>
      <c r="U79" s="67">
        <f t="shared" si="9"/>
        <v>8.0525581456295427E-3</v>
      </c>
      <c r="V79" s="67">
        <f t="shared" si="10"/>
        <v>5.8387634558342374E-4</v>
      </c>
      <c r="W79" s="100">
        <f t="shared" si="11"/>
        <v>3.8925089705561583E-4</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6.8511918475941879E-3</v>
      </c>
      <c r="J80" s="67">
        <f t="shared" si="4"/>
        <v>4.9676746029276935E-4</v>
      </c>
      <c r="K80" s="100">
        <f t="shared" si="6"/>
        <v>3.3117830686184622E-4</v>
      </c>
      <c r="O80" s="96">
        <f>Amnt_Deposited!B75</f>
        <v>2061</v>
      </c>
      <c r="P80" s="99">
        <f>Amnt_Deposited!H75</f>
        <v>0</v>
      </c>
      <c r="Q80" s="284">
        <f>MCF!R79</f>
        <v>1</v>
      </c>
      <c r="R80" s="67">
        <f t="shared" si="13"/>
        <v>0</v>
      </c>
      <c r="S80" s="67">
        <f t="shared" si="7"/>
        <v>0</v>
      </c>
      <c r="T80" s="67">
        <f t="shared" si="8"/>
        <v>0</v>
      </c>
      <c r="U80" s="67">
        <f t="shared" si="9"/>
        <v>7.5081554494182889E-3</v>
      </c>
      <c r="V80" s="67">
        <f t="shared" si="10"/>
        <v>5.4440269621125405E-4</v>
      </c>
      <c r="W80" s="100">
        <f t="shared" si="11"/>
        <v>3.6293513080750268E-4</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6.3880089376868359E-3</v>
      </c>
      <c r="J81" s="67">
        <f t="shared" si="4"/>
        <v>4.6318290990735164E-4</v>
      </c>
      <c r="K81" s="100">
        <f t="shared" si="6"/>
        <v>3.0878860660490107E-4</v>
      </c>
      <c r="O81" s="96">
        <f>Amnt_Deposited!B76</f>
        <v>2062</v>
      </c>
      <c r="P81" s="99">
        <f>Amnt_Deposited!H76</f>
        <v>0</v>
      </c>
      <c r="Q81" s="284">
        <f>MCF!R80</f>
        <v>1</v>
      </c>
      <c r="R81" s="67">
        <f t="shared" si="13"/>
        <v>0</v>
      </c>
      <c r="S81" s="67">
        <f t="shared" si="7"/>
        <v>0</v>
      </c>
      <c r="T81" s="67">
        <f t="shared" si="8"/>
        <v>0</v>
      </c>
      <c r="U81" s="67">
        <f t="shared" si="9"/>
        <v>7.00055773993078E-3</v>
      </c>
      <c r="V81" s="67">
        <f t="shared" si="10"/>
        <v>5.0759770948750871E-4</v>
      </c>
      <c r="W81" s="100">
        <f t="shared" si="11"/>
        <v>3.3839847299167248E-4</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5.9561400550031673E-3</v>
      </c>
      <c r="J82" s="67">
        <f t="shared" si="4"/>
        <v>4.3186888268366826E-4</v>
      </c>
      <c r="K82" s="100">
        <f t="shared" si="6"/>
        <v>2.8791258845577882E-4</v>
      </c>
      <c r="O82" s="96">
        <f>Amnt_Deposited!B77</f>
        <v>2063</v>
      </c>
      <c r="P82" s="99">
        <f>Amnt_Deposited!H77</f>
        <v>0</v>
      </c>
      <c r="Q82" s="284">
        <f>MCF!R81</f>
        <v>1</v>
      </c>
      <c r="R82" s="67">
        <f t="shared" si="13"/>
        <v>0</v>
      </c>
      <c r="S82" s="67">
        <f t="shared" si="7"/>
        <v>0</v>
      </c>
      <c r="T82" s="67">
        <f t="shared" si="8"/>
        <v>0</v>
      </c>
      <c r="U82" s="67">
        <f t="shared" si="9"/>
        <v>6.5272767726062119E-3</v>
      </c>
      <c r="V82" s="67">
        <f t="shared" si="10"/>
        <v>4.7328096732456802E-4</v>
      </c>
      <c r="W82" s="100">
        <f t="shared" si="11"/>
        <v>3.1552064488304531E-4</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5.5534681777792277E-3</v>
      </c>
      <c r="J83" s="67">
        <f t="shared" ref="J83:J99" si="18">I82*(1-$K$10)+H83</f>
        <v>4.0267187722393928E-4</v>
      </c>
      <c r="K83" s="100">
        <f t="shared" si="6"/>
        <v>2.6844791814929281E-4</v>
      </c>
      <c r="O83" s="96">
        <f>Amnt_Deposited!B78</f>
        <v>2064</v>
      </c>
      <c r="P83" s="99">
        <f>Amnt_Deposited!H78</f>
        <v>0</v>
      </c>
      <c r="Q83" s="284">
        <f>MCF!R82</f>
        <v>1</v>
      </c>
      <c r="R83" s="67">
        <f t="shared" ref="R83:R99" si="19">P83*$W$6*DOCF*Q83</f>
        <v>0</v>
      </c>
      <c r="S83" s="67">
        <f t="shared" si="7"/>
        <v>0</v>
      </c>
      <c r="T83" s="67">
        <f t="shared" si="8"/>
        <v>0</v>
      </c>
      <c r="U83" s="67">
        <f t="shared" si="9"/>
        <v>6.0859925235936755E-3</v>
      </c>
      <c r="V83" s="67">
        <f t="shared" si="10"/>
        <v>4.412842490125363E-4</v>
      </c>
      <c r="W83" s="100">
        <f t="shared" si="11"/>
        <v>2.9418949934169086E-4</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5.1780194080057003E-3</v>
      </c>
      <c r="J84" s="67">
        <f t="shared" si="18"/>
        <v>3.7544876977352776E-4</v>
      </c>
      <c r="K84" s="100">
        <f t="shared" si="6"/>
        <v>2.5029917984901849E-4</v>
      </c>
      <c r="O84" s="96">
        <f>Amnt_Deposited!B79</f>
        <v>2065</v>
      </c>
      <c r="P84" s="99">
        <f>Amnt_Deposited!H79</f>
        <v>0</v>
      </c>
      <c r="Q84" s="284">
        <f>MCF!R83</f>
        <v>1</v>
      </c>
      <c r="R84" s="67">
        <f t="shared" si="19"/>
        <v>0</v>
      </c>
      <c r="S84" s="67">
        <f t="shared" si="7"/>
        <v>0</v>
      </c>
      <c r="T84" s="67">
        <f t="shared" si="8"/>
        <v>0</v>
      </c>
      <c r="U84" s="67">
        <f t="shared" si="9"/>
        <v>5.6745418169925491E-3</v>
      </c>
      <c r="V84" s="67">
        <f t="shared" si="10"/>
        <v>4.1145070660112635E-4</v>
      </c>
      <c r="W84" s="100">
        <f t="shared" si="11"/>
        <v>2.7430047106741755E-4</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4.8279532953775716E-3</v>
      </c>
      <c r="J85" s="67">
        <f t="shared" si="18"/>
        <v>3.5006611262812845E-4</v>
      </c>
      <c r="K85" s="100">
        <f t="shared" ref="K85:K99" si="20">J85*CH4_fraction*conv</f>
        <v>2.3337740841875229E-4</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5.2909077209617236E-3</v>
      </c>
      <c r="V85" s="67">
        <f t="shared" ref="V85:V98" si="24">U84*(1-$W$10)+T85</f>
        <v>3.8363409603082581E-4</v>
      </c>
      <c r="W85" s="100">
        <f t="shared" ref="W85:W99" si="25">V85*CH4_fraction*conv</f>
        <v>2.5575606402055052E-4</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4.5015538154046051E-3</v>
      </c>
      <c r="J86" s="67">
        <f t="shared" si="18"/>
        <v>3.2639947997296659E-4</v>
      </c>
      <c r="K86" s="100">
        <f t="shared" si="20"/>
        <v>2.1759965331531104E-4</v>
      </c>
      <c r="O86" s="96">
        <f>Amnt_Deposited!B81</f>
        <v>2067</v>
      </c>
      <c r="P86" s="99">
        <f>Amnt_Deposited!H81</f>
        <v>0</v>
      </c>
      <c r="Q86" s="284">
        <f>MCF!R85</f>
        <v>1</v>
      </c>
      <c r="R86" s="67">
        <f t="shared" si="19"/>
        <v>0</v>
      </c>
      <c r="S86" s="67">
        <f t="shared" si="21"/>
        <v>0</v>
      </c>
      <c r="T86" s="67">
        <f t="shared" si="22"/>
        <v>0</v>
      </c>
      <c r="U86" s="67">
        <f t="shared" si="23"/>
        <v>4.9332096607173767E-3</v>
      </c>
      <c r="V86" s="67">
        <f t="shared" si="24"/>
        <v>3.5769806024434704E-4</v>
      </c>
      <c r="W86" s="100">
        <f t="shared" si="25"/>
        <v>2.3846537349623135E-4</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4.1972209574572955E-3</v>
      </c>
      <c r="J87" s="67">
        <f t="shared" si="18"/>
        <v>3.0433285794730943E-4</v>
      </c>
      <c r="K87" s="100">
        <f t="shared" si="20"/>
        <v>2.0288857196487295E-4</v>
      </c>
      <c r="O87" s="96">
        <f>Amnt_Deposited!B82</f>
        <v>2068</v>
      </c>
      <c r="P87" s="99">
        <f>Amnt_Deposited!H82</f>
        <v>0</v>
      </c>
      <c r="Q87" s="284">
        <f>MCF!R86</f>
        <v>1</v>
      </c>
      <c r="R87" s="67">
        <f t="shared" si="19"/>
        <v>0</v>
      </c>
      <c r="S87" s="67">
        <f t="shared" si="21"/>
        <v>0</v>
      </c>
      <c r="T87" s="67">
        <f t="shared" si="22"/>
        <v>0</v>
      </c>
      <c r="U87" s="67">
        <f t="shared" si="23"/>
        <v>4.5996941999532021E-3</v>
      </c>
      <c r="V87" s="67">
        <f t="shared" si="24"/>
        <v>3.335154607641748E-4</v>
      </c>
      <c r="W87" s="100">
        <f t="shared" si="25"/>
        <v>2.2234364050944985E-4</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3.913462881512909E-3</v>
      </c>
      <c r="J88" s="67">
        <f t="shared" si="18"/>
        <v>2.8375807594438615E-4</v>
      </c>
      <c r="K88" s="100">
        <f t="shared" si="20"/>
        <v>1.8917205062959075E-4</v>
      </c>
      <c r="O88" s="96">
        <f>Amnt_Deposited!B83</f>
        <v>2069</v>
      </c>
      <c r="P88" s="99">
        <f>Amnt_Deposited!H83</f>
        <v>0</v>
      </c>
      <c r="Q88" s="284">
        <f>MCF!R87</f>
        <v>1</v>
      </c>
      <c r="R88" s="67">
        <f t="shared" si="19"/>
        <v>0</v>
      </c>
      <c r="S88" s="67">
        <f t="shared" si="21"/>
        <v>0</v>
      </c>
      <c r="T88" s="67">
        <f t="shared" si="22"/>
        <v>0</v>
      </c>
      <c r="U88" s="67">
        <f t="shared" si="23"/>
        <v>4.2887264454936009E-3</v>
      </c>
      <c r="V88" s="67">
        <f t="shared" si="24"/>
        <v>3.1096775445960134E-4</v>
      </c>
      <c r="W88" s="100">
        <f t="shared" si="25"/>
        <v>2.0731183630640087E-4</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3.6488886051539607E-3</v>
      </c>
      <c r="J89" s="67">
        <f t="shared" si="18"/>
        <v>2.6457427635894832E-4</v>
      </c>
      <c r="K89" s="100">
        <f t="shared" si="20"/>
        <v>1.7638285090596553E-4</v>
      </c>
      <c r="O89" s="96">
        <f>Amnt_Deposited!B84</f>
        <v>2070</v>
      </c>
      <c r="P89" s="99">
        <f>Amnt_Deposited!H84</f>
        <v>0</v>
      </c>
      <c r="Q89" s="284">
        <f>MCF!R88</f>
        <v>1</v>
      </c>
      <c r="R89" s="67">
        <f t="shared" si="19"/>
        <v>0</v>
      </c>
      <c r="S89" s="67">
        <f t="shared" si="21"/>
        <v>0</v>
      </c>
      <c r="T89" s="67">
        <f t="shared" si="22"/>
        <v>0</v>
      </c>
      <c r="U89" s="67">
        <f t="shared" si="23"/>
        <v>3.9987820330454381E-3</v>
      </c>
      <c r="V89" s="67">
        <f t="shared" si="24"/>
        <v>2.8994441244816269E-4</v>
      </c>
      <c r="W89" s="100">
        <f t="shared" si="25"/>
        <v>1.9329627496544177E-4</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3.4022011849707888E-3</v>
      </c>
      <c r="J90" s="67">
        <f t="shared" si="18"/>
        <v>2.4668742018317188E-4</v>
      </c>
      <c r="K90" s="100">
        <f t="shared" si="20"/>
        <v>1.6445828012211458E-4</v>
      </c>
      <c r="O90" s="96">
        <f>Amnt_Deposited!B85</f>
        <v>2071</v>
      </c>
      <c r="P90" s="99">
        <f>Amnt_Deposited!H85</f>
        <v>0</v>
      </c>
      <c r="Q90" s="284">
        <f>MCF!R89</f>
        <v>1</v>
      </c>
      <c r="R90" s="67">
        <f t="shared" si="19"/>
        <v>0</v>
      </c>
      <c r="S90" s="67">
        <f t="shared" si="21"/>
        <v>0</v>
      </c>
      <c r="T90" s="67">
        <f t="shared" si="22"/>
        <v>0</v>
      </c>
      <c r="U90" s="67">
        <f t="shared" si="23"/>
        <v>3.7284396547625099E-3</v>
      </c>
      <c r="V90" s="67">
        <f t="shared" si="24"/>
        <v>2.7034237828292817E-4</v>
      </c>
      <c r="W90" s="100">
        <f t="shared" si="25"/>
        <v>1.8022825218861878E-4</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3.1721913589434574E-3</v>
      </c>
      <c r="J91" s="67">
        <f t="shared" si="18"/>
        <v>2.3000982602733135E-4</v>
      </c>
      <c r="K91" s="100">
        <f t="shared" si="20"/>
        <v>1.5333988401822088E-4</v>
      </c>
      <c r="O91" s="96">
        <f>Amnt_Deposited!B86</f>
        <v>2072</v>
      </c>
      <c r="P91" s="99">
        <f>Amnt_Deposited!H86</f>
        <v>0</v>
      </c>
      <c r="Q91" s="284">
        <f>MCF!R90</f>
        <v>1</v>
      </c>
      <c r="R91" s="67">
        <f t="shared" si="19"/>
        <v>0</v>
      </c>
      <c r="S91" s="67">
        <f t="shared" si="21"/>
        <v>0</v>
      </c>
      <c r="T91" s="67">
        <f t="shared" si="22"/>
        <v>0</v>
      </c>
      <c r="U91" s="67">
        <f t="shared" si="23"/>
        <v>3.4763740919928317E-3</v>
      </c>
      <c r="V91" s="67">
        <f t="shared" si="24"/>
        <v>2.5206556276967829E-4</v>
      </c>
      <c r="W91" s="100">
        <f t="shared" si="25"/>
        <v>1.6804370851311885E-4</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2.9577316186379311E-3</v>
      </c>
      <c r="J92" s="67">
        <f t="shared" si="18"/>
        <v>2.1445974030552607E-4</v>
      </c>
      <c r="K92" s="100">
        <f t="shared" si="20"/>
        <v>1.4297316020368405E-4</v>
      </c>
      <c r="O92" s="96">
        <f>Amnt_Deposited!B87</f>
        <v>2073</v>
      </c>
      <c r="P92" s="99">
        <f>Amnt_Deposited!H87</f>
        <v>0</v>
      </c>
      <c r="Q92" s="284">
        <f>MCF!R91</f>
        <v>1</v>
      </c>
      <c r="R92" s="67">
        <f t="shared" si="19"/>
        <v>0</v>
      </c>
      <c r="S92" s="67">
        <f t="shared" si="21"/>
        <v>0</v>
      </c>
      <c r="T92" s="67">
        <f t="shared" si="22"/>
        <v>0</v>
      </c>
      <c r="U92" s="67">
        <f t="shared" si="23"/>
        <v>3.2413497190552686E-3</v>
      </c>
      <c r="V92" s="67">
        <f t="shared" si="24"/>
        <v>2.3502437293756293E-4</v>
      </c>
      <c r="W92" s="100">
        <f t="shared" si="25"/>
        <v>1.5668291529170861E-4</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2.757770682158424E-3</v>
      </c>
      <c r="J93" s="67">
        <f t="shared" si="18"/>
        <v>1.9996093647950709E-4</v>
      </c>
      <c r="K93" s="100">
        <f t="shared" si="20"/>
        <v>1.3330729098633804E-4</v>
      </c>
      <c r="O93" s="96">
        <f>Amnt_Deposited!B88</f>
        <v>2074</v>
      </c>
      <c r="P93" s="99">
        <f>Amnt_Deposited!H88</f>
        <v>0</v>
      </c>
      <c r="Q93" s="284">
        <f>MCF!R92</f>
        <v>1</v>
      </c>
      <c r="R93" s="67">
        <f t="shared" si="19"/>
        <v>0</v>
      </c>
      <c r="S93" s="67">
        <f t="shared" si="21"/>
        <v>0</v>
      </c>
      <c r="T93" s="67">
        <f t="shared" si="22"/>
        <v>0</v>
      </c>
      <c r="U93" s="67">
        <f t="shared" si="23"/>
        <v>3.0222144462010141E-3</v>
      </c>
      <c r="V93" s="67">
        <f t="shared" si="24"/>
        <v>2.1913527285425446E-4</v>
      </c>
      <c r="W93" s="100">
        <f t="shared" si="25"/>
        <v>1.4609018190283631E-4</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2.5713283407623258E-3</v>
      </c>
      <c r="J94" s="67">
        <f t="shared" si="18"/>
        <v>1.8644234139609831E-4</v>
      </c>
      <c r="K94" s="100">
        <f t="shared" si="20"/>
        <v>1.2429489426406552E-4</v>
      </c>
      <c r="O94" s="96">
        <f>Amnt_Deposited!B89</f>
        <v>2075</v>
      </c>
      <c r="P94" s="99">
        <f>Amnt_Deposited!H89</f>
        <v>0</v>
      </c>
      <c r="Q94" s="284">
        <f>MCF!R93</f>
        <v>1</v>
      </c>
      <c r="R94" s="67">
        <f t="shared" si="19"/>
        <v>0</v>
      </c>
      <c r="S94" s="67">
        <f t="shared" si="21"/>
        <v>0</v>
      </c>
      <c r="T94" s="67">
        <f t="shared" si="22"/>
        <v>0</v>
      </c>
      <c r="U94" s="67">
        <f t="shared" si="23"/>
        <v>2.8178940720683036E-3</v>
      </c>
      <c r="V94" s="67">
        <f t="shared" si="24"/>
        <v>2.0432037413271057E-4</v>
      </c>
      <c r="W94" s="100">
        <f t="shared" si="25"/>
        <v>1.3621358275514036E-4</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2.3974906538758089E-3</v>
      </c>
      <c r="J95" s="67">
        <f t="shared" si="18"/>
        <v>1.7383768688651699E-4</v>
      </c>
      <c r="K95" s="100">
        <f t="shared" si="20"/>
        <v>1.15891791257678E-4</v>
      </c>
      <c r="O95" s="96">
        <f>Amnt_Deposited!B90</f>
        <v>2076</v>
      </c>
      <c r="P95" s="99">
        <f>Amnt_Deposited!H90</f>
        <v>0</v>
      </c>
      <c r="Q95" s="284">
        <f>MCF!R94</f>
        <v>1</v>
      </c>
      <c r="R95" s="67">
        <f t="shared" si="19"/>
        <v>0</v>
      </c>
      <c r="S95" s="67">
        <f t="shared" si="21"/>
        <v>0</v>
      </c>
      <c r="T95" s="67">
        <f t="shared" si="22"/>
        <v>0</v>
      </c>
      <c r="U95" s="67">
        <f t="shared" si="23"/>
        <v>2.6273870179460931E-3</v>
      </c>
      <c r="V95" s="67">
        <f t="shared" si="24"/>
        <v>1.9050705412221051E-4</v>
      </c>
      <c r="W95" s="100">
        <f t="shared" si="25"/>
        <v>1.2700470274814034E-4</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2.2354054689560751E-3</v>
      </c>
      <c r="J96" s="67">
        <f t="shared" si="18"/>
        <v>1.6208518491973376E-4</v>
      </c>
      <c r="K96" s="100">
        <f t="shared" si="20"/>
        <v>1.0805678994648917E-4</v>
      </c>
      <c r="O96" s="96">
        <f>Amnt_Deposited!B91</f>
        <v>2077</v>
      </c>
      <c r="P96" s="99">
        <f>Amnt_Deposited!H91</f>
        <v>0</v>
      </c>
      <c r="Q96" s="284">
        <f>MCF!R95</f>
        <v>1</v>
      </c>
      <c r="R96" s="67">
        <f t="shared" si="19"/>
        <v>0</v>
      </c>
      <c r="S96" s="67">
        <f t="shared" si="21"/>
        <v>0</v>
      </c>
      <c r="T96" s="67">
        <f t="shared" si="22"/>
        <v>0</v>
      </c>
      <c r="U96" s="67">
        <f t="shared" si="23"/>
        <v>2.4497594180340559E-3</v>
      </c>
      <c r="V96" s="67">
        <f t="shared" si="24"/>
        <v>1.7762759991203709E-4</v>
      </c>
      <c r="W96" s="100">
        <f t="shared" si="25"/>
        <v>1.1841839994135806E-4</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2.0842782442386026E-3</v>
      </c>
      <c r="J97" s="67">
        <f t="shared" si="18"/>
        <v>1.5112722471747258E-4</v>
      </c>
      <c r="K97" s="100">
        <f t="shared" si="20"/>
        <v>1.0075148314498172E-4</v>
      </c>
      <c r="O97" s="96">
        <f>Amnt_Deposited!B92</f>
        <v>2078</v>
      </c>
      <c r="P97" s="99">
        <f>Amnt_Deposited!H92</f>
        <v>0</v>
      </c>
      <c r="Q97" s="284">
        <f>MCF!R96</f>
        <v>1</v>
      </c>
      <c r="R97" s="67">
        <f t="shared" si="19"/>
        <v>0</v>
      </c>
      <c r="S97" s="67">
        <f t="shared" si="21"/>
        <v>0</v>
      </c>
      <c r="T97" s="67">
        <f t="shared" si="22"/>
        <v>0</v>
      </c>
      <c r="U97" s="67">
        <f t="shared" si="23"/>
        <v>2.2841405416313462E-3</v>
      </c>
      <c r="V97" s="67">
        <f t="shared" si="24"/>
        <v>1.6561887640270973E-4</v>
      </c>
      <c r="W97" s="100">
        <f t="shared" si="25"/>
        <v>1.1041258426847315E-4</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1.9433681538924938E-3</v>
      </c>
      <c r="J98" s="67">
        <f t="shared" si="18"/>
        <v>1.4091009034610891E-4</v>
      </c>
      <c r="K98" s="100">
        <f t="shared" si="20"/>
        <v>9.3940060230739272E-5</v>
      </c>
      <c r="O98" s="96">
        <f>Amnt_Deposited!B93</f>
        <v>2079</v>
      </c>
      <c r="P98" s="99">
        <f>Amnt_Deposited!H93</f>
        <v>0</v>
      </c>
      <c r="Q98" s="284">
        <f>MCF!R97</f>
        <v>1</v>
      </c>
      <c r="R98" s="67">
        <f t="shared" si="19"/>
        <v>0</v>
      </c>
      <c r="S98" s="67">
        <f t="shared" si="21"/>
        <v>0</v>
      </c>
      <c r="T98" s="67">
        <f t="shared" si="22"/>
        <v>0</v>
      </c>
      <c r="U98" s="67">
        <f t="shared" si="23"/>
        <v>2.1297185248136926E-3</v>
      </c>
      <c r="V98" s="67">
        <f t="shared" si="24"/>
        <v>1.5442201681765364E-4</v>
      </c>
      <c r="W98" s="100">
        <f t="shared" si="25"/>
        <v>1.0294801121176909E-4</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1.8119844564913931E-3</v>
      </c>
      <c r="J99" s="68">
        <f t="shared" si="18"/>
        <v>1.3138369740110076E-4</v>
      </c>
      <c r="K99" s="102">
        <f t="shared" si="20"/>
        <v>8.7589131600733841E-5</v>
      </c>
      <c r="O99" s="97">
        <f>Amnt_Deposited!B94</f>
        <v>2080</v>
      </c>
      <c r="P99" s="101">
        <f>Amnt_Deposited!H94</f>
        <v>0</v>
      </c>
      <c r="Q99" s="285">
        <f>MCF!R98</f>
        <v>1</v>
      </c>
      <c r="R99" s="68">
        <f t="shared" si="19"/>
        <v>0</v>
      </c>
      <c r="S99" s="68">
        <f>R99*$W$12</f>
        <v>0</v>
      </c>
      <c r="T99" s="68">
        <f>R99*(1-$W$12)</f>
        <v>0</v>
      </c>
      <c r="U99" s="68">
        <f>S99+U98*$W$10</f>
        <v>1.9857363906754999E-3</v>
      </c>
      <c r="V99" s="68">
        <f>U98*(1-$W$10)+T99</f>
        <v>1.4398213413819268E-4</v>
      </c>
      <c r="W99" s="102">
        <f t="shared" si="25"/>
        <v>9.5988089425461776E-5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00" t="s">
        <v>338</v>
      </c>
      <c r="E2" s="801"/>
      <c r="F2" s="802"/>
    </row>
    <row r="3" spans="1:18" ht="16.5" thickBot="1">
      <c r="B3" s="12"/>
      <c r="C3" s="5" t="s">
        <v>276</v>
      </c>
      <c r="D3" s="800" t="s">
        <v>337</v>
      </c>
      <c r="E3" s="801"/>
      <c r="F3" s="802"/>
    </row>
    <row r="4" spans="1:18" ht="16.5" thickBot="1">
      <c r="B4" s="12"/>
      <c r="C4" s="5" t="s">
        <v>30</v>
      </c>
      <c r="D4" s="800" t="s">
        <v>266</v>
      </c>
      <c r="E4" s="801"/>
      <c r="F4" s="802"/>
    </row>
    <row r="5" spans="1:18" ht="16.5" thickBot="1">
      <c r="B5" s="12"/>
      <c r="C5" s="5" t="s">
        <v>117</v>
      </c>
      <c r="D5" s="803"/>
      <c r="E5" s="804"/>
      <c r="F5" s="805"/>
    </row>
    <row r="6" spans="1:18">
      <c r="B6" s="13" t="s">
        <v>201</v>
      </c>
    </row>
    <row r="7" spans="1:18">
      <c r="B7" s="20" t="s">
        <v>31</v>
      </c>
    </row>
    <row r="8" spans="1:18" ht="13.5" thickBot="1">
      <c r="B8" s="20"/>
    </row>
    <row r="9" spans="1:18" ht="12.75" customHeight="1">
      <c r="A9" s="1"/>
      <c r="C9" s="798" t="s">
        <v>18</v>
      </c>
      <c r="D9" s="799"/>
      <c r="E9" s="796" t="s">
        <v>100</v>
      </c>
      <c r="F9" s="797"/>
      <c r="H9" s="798" t="s">
        <v>18</v>
      </c>
      <c r="I9" s="799"/>
      <c r="J9" s="796" t="s">
        <v>100</v>
      </c>
      <c r="K9" s="797"/>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94" t="s">
        <v>250</v>
      </c>
      <c r="D12" s="795"/>
      <c r="E12" s="794" t="s">
        <v>250</v>
      </c>
      <c r="F12" s="795"/>
      <c r="H12" s="794" t="s">
        <v>251</v>
      </c>
      <c r="I12" s="795"/>
      <c r="J12" s="794" t="s">
        <v>251</v>
      </c>
      <c r="K12" s="795"/>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91" t="s">
        <v>250</v>
      </c>
      <c r="E61" s="792"/>
      <c r="F61" s="793"/>
      <c r="H61" s="38"/>
      <c r="I61" s="791" t="s">
        <v>251</v>
      </c>
      <c r="J61" s="792"/>
      <c r="K61" s="793"/>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806" t="s">
        <v>317</v>
      </c>
      <c r="C71" s="806"/>
      <c r="D71" s="807" t="s">
        <v>318</v>
      </c>
      <c r="E71" s="807"/>
      <c r="F71" s="807"/>
      <c r="G71" s="807"/>
      <c r="H71" s="807"/>
    </row>
    <row r="72" spans="2:8">
      <c r="B72" s="806" t="s">
        <v>319</v>
      </c>
      <c r="C72" s="806"/>
      <c r="D72" s="807" t="s">
        <v>320</v>
      </c>
      <c r="E72" s="807"/>
      <c r="F72" s="807"/>
      <c r="G72" s="807"/>
      <c r="H72" s="807"/>
    </row>
    <row r="73" spans="2:8">
      <c r="B73" s="806" t="s">
        <v>321</v>
      </c>
      <c r="C73" s="806"/>
      <c r="D73" s="807" t="s">
        <v>322</v>
      </c>
      <c r="E73" s="807"/>
      <c r="F73" s="807"/>
      <c r="G73" s="807"/>
      <c r="H73" s="807"/>
    </row>
    <row r="74" spans="2:8">
      <c r="B74" s="806" t="s">
        <v>323</v>
      </c>
      <c r="C74" s="806"/>
      <c r="D74" s="807" t="s">
        <v>324</v>
      </c>
      <c r="E74" s="807"/>
      <c r="F74" s="807"/>
      <c r="G74" s="807"/>
      <c r="H74" s="807"/>
    </row>
    <row r="75" spans="2:8">
      <c r="B75" s="560"/>
      <c r="C75" s="561"/>
      <c r="D75" s="561"/>
      <c r="E75" s="561"/>
      <c r="F75" s="561"/>
      <c r="G75" s="561"/>
      <c r="H75" s="561"/>
    </row>
    <row r="76" spans="2:8">
      <c r="B76" s="563"/>
      <c r="C76" s="564" t="s">
        <v>325</v>
      </c>
      <c r="D76" s="565" t="s">
        <v>87</v>
      </c>
      <c r="E76" s="565" t="s">
        <v>88</v>
      </c>
    </row>
    <row r="77" spans="2:8">
      <c r="B77" s="812" t="s">
        <v>133</v>
      </c>
      <c r="C77" s="566" t="s">
        <v>326</v>
      </c>
      <c r="D77" s="567" t="s">
        <v>327</v>
      </c>
      <c r="E77" s="567" t="s">
        <v>9</v>
      </c>
      <c r="F77" s="488"/>
      <c r="G77" s="547"/>
      <c r="H77" s="6"/>
    </row>
    <row r="78" spans="2:8">
      <c r="B78" s="813"/>
      <c r="C78" s="568"/>
      <c r="D78" s="569"/>
      <c r="E78" s="570"/>
      <c r="F78" s="6"/>
      <c r="G78" s="488"/>
      <c r="H78" s="6"/>
    </row>
    <row r="79" spans="2:8">
      <c r="B79" s="813"/>
      <c r="C79" s="568"/>
      <c r="D79" s="569"/>
      <c r="E79" s="570"/>
      <c r="F79" s="6"/>
      <c r="G79" s="488"/>
      <c r="H79" s="6"/>
    </row>
    <row r="80" spans="2:8">
      <c r="B80" s="813"/>
      <c r="C80" s="568"/>
      <c r="D80" s="569"/>
      <c r="E80" s="570"/>
      <c r="F80" s="6"/>
      <c r="G80" s="488"/>
      <c r="H80" s="6"/>
    </row>
    <row r="81" spans="2:8">
      <c r="B81" s="813"/>
      <c r="C81" s="568"/>
      <c r="D81" s="569"/>
      <c r="E81" s="570"/>
      <c r="F81" s="6"/>
      <c r="G81" s="488"/>
      <c r="H81" s="6"/>
    </row>
    <row r="82" spans="2:8">
      <c r="B82" s="813"/>
      <c r="C82" s="568"/>
      <c r="D82" s="569" t="s">
        <v>328</v>
      </c>
      <c r="E82" s="570"/>
      <c r="F82" s="6"/>
      <c r="G82" s="488"/>
      <c r="H82" s="6"/>
    </row>
    <row r="83" spans="2:8" ht="13.5" thickBot="1">
      <c r="B83" s="814"/>
      <c r="C83" s="571"/>
      <c r="D83" s="571"/>
      <c r="E83" s="572" t="s">
        <v>329</v>
      </c>
      <c r="F83" s="6"/>
      <c r="G83" s="6"/>
      <c r="H83" s="6"/>
    </row>
    <row r="84" spans="2:8" ht="13.5" thickTop="1">
      <c r="B84" s="563"/>
      <c r="C84" s="570"/>
      <c r="D84" s="563"/>
      <c r="E84" s="573"/>
      <c r="F84" s="6"/>
      <c r="G84" s="6"/>
      <c r="H84" s="6"/>
    </row>
    <row r="85" spans="2:8">
      <c r="B85" s="808" t="s">
        <v>330</v>
      </c>
      <c r="C85" s="809"/>
      <c r="D85" s="809"/>
      <c r="E85" s="810"/>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811" t="s">
        <v>333</v>
      </c>
      <c r="C95" s="811"/>
      <c r="D95" s="811"/>
      <c r="E95" s="577">
        <f>SUM(E86:E94)</f>
        <v>0.13702</v>
      </c>
    </row>
    <row r="96" spans="2:8">
      <c r="B96" s="808" t="s">
        <v>334</v>
      </c>
      <c r="C96" s="809"/>
      <c r="D96" s="809"/>
      <c r="E96" s="810"/>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811" t="s">
        <v>333</v>
      </c>
      <c r="C106" s="811"/>
      <c r="D106" s="811"/>
      <c r="E106" s="577">
        <f>SUM(E97:E105)</f>
        <v>0.15982100000000002</v>
      </c>
    </row>
    <row r="107" spans="2:5">
      <c r="B107" s="808" t="s">
        <v>335</v>
      </c>
      <c r="C107" s="809"/>
      <c r="D107" s="809"/>
      <c r="E107" s="810"/>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811" t="s">
        <v>333</v>
      </c>
      <c r="C117" s="811"/>
      <c r="D117" s="811"/>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0</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0</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0</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0</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0</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0</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0</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0</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0</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1.5206338209999999</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1.5206338209999999</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1.5328257980000002</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1.5328257980000002</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1.5421950019999997</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1.5421950019999997</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1.555167746</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1.555167746</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1.5597322300000001</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1.5597322300000001</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1.5668792509999998</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1.5668792509999998</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1.5190806233819552</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1.5190806233819552</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1.5622051197749143</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1.5622051197749143</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1.6062559406485879</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1.6062559406485879</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1.6512300421461465</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1.6512300421461465</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1.6971218951632736</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1.6971218951632736</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1.7439232268822584</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1.7439232268822584</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1.7916227404272562</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1.7916227404272562</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1.8402058108997292</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1.8402058108997292</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1.8896541559176663</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1.8896541559176663</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1.9399454786363046</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1.9399454786363046</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1.9910530810710336</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1.9910530810710336</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2.0429454453739533</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2.0429454453739533</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2.0955857805333862</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2.0955857805333862</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2.1504504</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2.1504504</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6" sqref="H16:H17"/>
    </sheetView>
  </sheetViews>
  <sheetFormatPr defaultColWidth="11.42578125" defaultRowHeight="12.75"/>
  <cols>
    <col min="1" max="1" width="3.42578125" style="711" customWidth="1"/>
    <col min="2" max="2" width="15.28515625" style="711" customWidth="1"/>
    <col min="3" max="4" width="10.140625" style="711" bestFit="1" customWidth="1"/>
    <col min="5" max="5" width="9.42578125" style="711" customWidth="1"/>
    <col min="6" max="6" width="11.28515625" style="711" customWidth="1"/>
    <col min="7" max="7" width="9.42578125" style="711" customWidth="1"/>
    <col min="8" max="8" width="8.42578125" style="711" customWidth="1"/>
    <col min="9" max="10" width="10.85546875" style="711" customWidth="1"/>
    <col min="11" max="11" width="9.42578125" style="711" bestFit="1" customWidth="1"/>
    <col min="12" max="12" width="10.28515625" style="711" customWidth="1"/>
    <col min="13" max="13" width="10.140625" style="711" customWidth="1"/>
    <col min="14" max="14" width="8.42578125" style="711" customWidth="1"/>
    <col min="15" max="15" width="23.7109375" style="711" customWidth="1"/>
    <col min="16" max="16" width="9.28515625" style="711" customWidth="1"/>
    <col min="17" max="17" width="3.85546875" style="711" customWidth="1"/>
    <col min="18" max="19" width="13" style="711" customWidth="1"/>
    <col min="20" max="20" width="9.42578125" style="711" customWidth="1"/>
    <col min="21" max="16384" width="11.42578125" style="711"/>
  </cols>
  <sheetData>
    <row r="2" spans="2:20" ht="15.75">
      <c r="C2" s="712" t="s">
        <v>106</v>
      </c>
      <c r="Q2" s="818" t="s">
        <v>107</v>
      </c>
      <c r="R2" s="818"/>
      <c r="S2" s="818"/>
      <c r="T2" s="818"/>
    </row>
    <row r="4" spans="2:20">
      <c r="C4" s="711" t="s">
        <v>26</v>
      </c>
    </row>
    <row r="5" spans="2:20">
      <c r="C5" s="711" t="s">
        <v>281</v>
      </c>
    </row>
    <row r="6" spans="2:20">
      <c r="C6" s="711" t="s">
        <v>29</v>
      </c>
    </row>
    <row r="7" spans="2:20">
      <c r="C7" s="711" t="s">
        <v>109</v>
      </c>
    </row>
    <row r="8" spans="2:20" ht="13.5" thickBot="1"/>
    <row r="9" spans="2:20" ht="13.5" thickBot="1">
      <c r="C9" s="819" t="s">
        <v>95</v>
      </c>
      <c r="D9" s="820"/>
      <c r="E9" s="820"/>
      <c r="F9" s="820"/>
      <c r="G9" s="820"/>
      <c r="H9" s="821"/>
      <c r="I9" s="827" t="s">
        <v>308</v>
      </c>
      <c r="J9" s="828"/>
      <c r="K9" s="828"/>
      <c r="L9" s="828"/>
      <c r="M9" s="828"/>
      <c r="N9" s="829"/>
      <c r="R9" s="713" t="s">
        <v>95</v>
      </c>
      <c r="S9" s="710" t="s">
        <v>308</v>
      </c>
    </row>
    <row r="10" spans="2:20" s="720" customFormat="1" ht="38.25" customHeight="1">
      <c r="B10" s="714"/>
      <c r="C10" s="714" t="s">
        <v>104</v>
      </c>
      <c r="D10" s="715" t="s">
        <v>105</v>
      </c>
      <c r="E10" s="715" t="s">
        <v>0</v>
      </c>
      <c r="F10" s="715" t="s">
        <v>206</v>
      </c>
      <c r="G10" s="715" t="s">
        <v>103</v>
      </c>
      <c r="H10" s="716" t="s">
        <v>161</v>
      </c>
      <c r="I10" s="717" t="s">
        <v>104</v>
      </c>
      <c r="J10" s="718" t="s">
        <v>105</v>
      </c>
      <c r="K10" s="718" t="s">
        <v>0</v>
      </c>
      <c r="L10" s="718" t="s">
        <v>206</v>
      </c>
      <c r="M10" s="718" t="s">
        <v>103</v>
      </c>
      <c r="N10" s="719" t="s">
        <v>161</v>
      </c>
      <c r="O10" s="709" t="s">
        <v>28</v>
      </c>
      <c r="R10" s="822" t="s">
        <v>147</v>
      </c>
      <c r="S10" s="822" t="s">
        <v>315</v>
      </c>
    </row>
    <row r="11" spans="2:20" s="725" customFormat="1" ht="13.5" thickBot="1">
      <c r="B11" s="721"/>
      <c r="C11" s="721" t="s">
        <v>11</v>
      </c>
      <c r="D11" s="722" t="s">
        <v>11</v>
      </c>
      <c r="E11" s="722" t="s">
        <v>11</v>
      </c>
      <c r="F11" s="722" t="s">
        <v>11</v>
      </c>
      <c r="G11" s="722" t="s">
        <v>11</v>
      </c>
      <c r="H11" s="723"/>
      <c r="I11" s="721" t="s">
        <v>11</v>
      </c>
      <c r="J11" s="722" t="s">
        <v>11</v>
      </c>
      <c r="K11" s="722" t="s">
        <v>11</v>
      </c>
      <c r="L11" s="722" t="s">
        <v>11</v>
      </c>
      <c r="M11" s="722" t="s">
        <v>11</v>
      </c>
      <c r="N11" s="723"/>
      <c r="O11" s="724"/>
      <c r="R11" s="823"/>
      <c r="S11" s="823"/>
    </row>
    <row r="12" spans="2:20" s="725" customFormat="1" ht="13.5" thickBot="1">
      <c r="B12" s="726" t="s">
        <v>25</v>
      </c>
      <c r="C12" s="727">
        <v>0.4</v>
      </c>
      <c r="D12" s="728">
        <v>0.8</v>
      </c>
      <c r="E12" s="728">
        <v>1</v>
      </c>
      <c r="F12" s="728">
        <v>0.5</v>
      </c>
      <c r="G12" s="728">
        <v>0.6</v>
      </c>
      <c r="H12" s="729"/>
      <c r="I12" s="727">
        <v>0.4</v>
      </c>
      <c r="J12" s="728">
        <v>0.8</v>
      </c>
      <c r="K12" s="728">
        <v>1</v>
      </c>
      <c r="L12" s="728">
        <v>0.5</v>
      </c>
      <c r="M12" s="728">
        <v>0.6</v>
      </c>
      <c r="N12" s="729"/>
      <c r="O12" s="730"/>
      <c r="R12" s="823"/>
      <c r="S12" s="823"/>
    </row>
    <row r="13" spans="2:20" s="725" customFormat="1" ht="26.25" thickBot="1">
      <c r="B13" s="726" t="s">
        <v>159</v>
      </c>
      <c r="C13" s="731">
        <f>C12</f>
        <v>0.4</v>
      </c>
      <c r="D13" s="732">
        <f>D12</f>
        <v>0.8</v>
      </c>
      <c r="E13" s="732">
        <f>E12</f>
        <v>1</v>
      </c>
      <c r="F13" s="732">
        <f>F12</f>
        <v>0.5</v>
      </c>
      <c r="G13" s="732">
        <f>G12</f>
        <v>0.6</v>
      </c>
      <c r="H13" s="733"/>
      <c r="I13" s="731">
        <v>0.4</v>
      </c>
      <c r="J13" s="732">
        <v>0.8</v>
      </c>
      <c r="K13" s="732">
        <v>1</v>
      </c>
      <c r="L13" s="732">
        <v>0.5</v>
      </c>
      <c r="M13" s="732">
        <v>0.6</v>
      </c>
      <c r="N13" s="733"/>
      <c r="O13" s="734"/>
      <c r="R13" s="823"/>
      <c r="S13" s="823"/>
    </row>
    <row r="14" spans="2:20" s="725" customFormat="1" ht="13.5" thickBot="1">
      <c r="B14" s="735"/>
      <c r="C14" s="735"/>
      <c r="D14" s="736"/>
      <c r="E14" s="736"/>
      <c r="F14" s="736"/>
      <c r="G14" s="736"/>
      <c r="H14" s="737"/>
      <c r="I14" s="735"/>
      <c r="J14" s="736"/>
      <c r="K14" s="736"/>
      <c r="L14" s="736"/>
      <c r="M14" s="736"/>
      <c r="N14" s="737"/>
      <c r="O14" s="738"/>
      <c r="R14" s="823"/>
      <c r="S14" s="823"/>
    </row>
    <row r="15" spans="2:20" s="725" customFormat="1" ht="12.75" customHeight="1" thickBot="1">
      <c r="B15" s="739"/>
      <c r="C15" s="815" t="s">
        <v>158</v>
      </c>
      <c r="D15" s="816"/>
      <c r="E15" s="816"/>
      <c r="F15" s="816"/>
      <c r="G15" s="816"/>
      <c r="H15" s="817"/>
      <c r="I15" s="815" t="s">
        <v>158</v>
      </c>
      <c r="J15" s="816"/>
      <c r="K15" s="816"/>
      <c r="L15" s="816"/>
      <c r="M15" s="816"/>
      <c r="N15" s="817"/>
      <c r="O15" s="740"/>
      <c r="R15" s="823"/>
      <c r="S15" s="823"/>
    </row>
    <row r="16" spans="2:20" s="725" customFormat="1" ht="26.25" thickBot="1">
      <c r="B16" s="726" t="s">
        <v>160</v>
      </c>
      <c r="C16" s="773">
        <v>0</v>
      </c>
      <c r="D16" s="774">
        <v>0</v>
      </c>
      <c r="E16" s="774">
        <v>1</v>
      </c>
      <c r="F16" s="774">
        <v>0</v>
      </c>
      <c r="G16" s="774">
        <v>0</v>
      </c>
      <c r="H16" s="825" t="s">
        <v>36</v>
      </c>
      <c r="I16" s="741">
        <v>0.2</v>
      </c>
      <c r="J16" s="742">
        <v>0.3</v>
      </c>
      <c r="K16" s="742">
        <v>0.25</v>
      </c>
      <c r="L16" s="742">
        <v>0.05</v>
      </c>
      <c r="M16" s="742">
        <v>0.2</v>
      </c>
      <c r="N16" s="825" t="s">
        <v>36</v>
      </c>
      <c r="O16" s="743"/>
      <c r="R16" s="824"/>
      <c r="S16" s="824"/>
    </row>
    <row r="17" spans="2:19" s="725" customFormat="1" ht="13.5" thickBot="1">
      <c r="B17" s="744" t="s">
        <v>1</v>
      </c>
      <c r="C17" s="744" t="s">
        <v>24</v>
      </c>
      <c r="D17" s="745" t="s">
        <v>24</v>
      </c>
      <c r="E17" s="745" t="s">
        <v>24</v>
      </c>
      <c r="F17" s="745" t="s">
        <v>24</v>
      </c>
      <c r="G17" s="745" t="s">
        <v>24</v>
      </c>
      <c r="H17" s="826"/>
      <c r="I17" s="744" t="s">
        <v>24</v>
      </c>
      <c r="J17" s="745" t="s">
        <v>24</v>
      </c>
      <c r="K17" s="745" t="s">
        <v>24</v>
      </c>
      <c r="L17" s="745" t="s">
        <v>24</v>
      </c>
      <c r="M17" s="745" t="s">
        <v>24</v>
      </c>
      <c r="N17" s="826"/>
      <c r="O17" s="724"/>
      <c r="R17" s="726" t="s">
        <v>157</v>
      </c>
      <c r="S17" s="746" t="s">
        <v>157</v>
      </c>
    </row>
    <row r="18" spans="2:19">
      <c r="B18" s="747">
        <f>year</f>
        <v>2000</v>
      </c>
      <c r="C18" s="748">
        <f>C$16</f>
        <v>0</v>
      </c>
      <c r="D18" s="749">
        <f t="shared" ref="D18:G33" si="0">D$16</f>
        <v>0</v>
      </c>
      <c r="E18" s="749">
        <f t="shared" si="0"/>
        <v>1</v>
      </c>
      <c r="F18" s="749">
        <f t="shared" si="0"/>
        <v>0</v>
      </c>
      <c r="G18" s="749">
        <f t="shared" si="0"/>
        <v>0</v>
      </c>
      <c r="H18" s="750">
        <f>SUM(C18:G18)</f>
        <v>1</v>
      </c>
      <c r="I18" s="748">
        <f>I$16</f>
        <v>0.2</v>
      </c>
      <c r="J18" s="749">
        <f t="shared" ref="J18:M33" si="1">J$16</f>
        <v>0.3</v>
      </c>
      <c r="K18" s="749">
        <f t="shared" si="1"/>
        <v>0.25</v>
      </c>
      <c r="L18" s="749">
        <f t="shared" si="1"/>
        <v>0.05</v>
      </c>
      <c r="M18" s="749">
        <f t="shared" si="1"/>
        <v>0.2</v>
      </c>
      <c r="N18" s="750">
        <f>SUM(I18:M18)</f>
        <v>1</v>
      </c>
      <c r="O18" s="751"/>
      <c r="R18" s="752">
        <f>C18*C$13+D18*D$13+E18*E$13+F18*F$13+G18*G$13</f>
        <v>1</v>
      </c>
      <c r="S18" s="753">
        <f>I18*I$13+J18*J$13+K18*K$13+L18*L$13+M18*M$13</f>
        <v>0.71500000000000008</v>
      </c>
    </row>
    <row r="19" spans="2:19">
      <c r="B19" s="754">
        <f t="shared" ref="B19:B50" si="2">B18+1</f>
        <v>2001</v>
      </c>
      <c r="C19" s="755">
        <f t="shared" ref="C19:G50" si="3">C$16</f>
        <v>0</v>
      </c>
      <c r="D19" s="756">
        <f t="shared" si="0"/>
        <v>0</v>
      </c>
      <c r="E19" s="756">
        <f t="shared" si="0"/>
        <v>1</v>
      </c>
      <c r="F19" s="756">
        <f t="shared" si="0"/>
        <v>0</v>
      </c>
      <c r="G19" s="756">
        <f t="shared" si="0"/>
        <v>0</v>
      </c>
      <c r="H19" s="757">
        <f t="shared" ref="H19:H82" si="4">SUM(C19:G19)</f>
        <v>1</v>
      </c>
      <c r="I19" s="755">
        <f t="shared" ref="I19:M50" si="5">I$16</f>
        <v>0.2</v>
      </c>
      <c r="J19" s="756">
        <f t="shared" si="1"/>
        <v>0.3</v>
      </c>
      <c r="K19" s="756">
        <f t="shared" si="1"/>
        <v>0.25</v>
      </c>
      <c r="L19" s="756">
        <f t="shared" si="1"/>
        <v>0.05</v>
      </c>
      <c r="M19" s="756">
        <f t="shared" si="1"/>
        <v>0.2</v>
      </c>
      <c r="N19" s="757">
        <f t="shared" ref="N19:N82" si="6">SUM(I19:M19)</f>
        <v>1</v>
      </c>
      <c r="O19" s="758"/>
      <c r="R19" s="752">
        <f t="shared" ref="R19:R82" si="7">C19*C$13+D19*D$13+E19*E$13+F19*F$13+G19*G$13</f>
        <v>1</v>
      </c>
      <c r="S19" s="753">
        <f t="shared" ref="S19:S82" si="8">I19*I$13+J19*J$13+K19*K$13+L19*L$13+M19*M$13</f>
        <v>0.71500000000000008</v>
      </c>
    </row>
    <row r="20" spans="2:19">
      <c r="B20" s="754">
        <f t="shared" si="2"/>
        <v>2002</v>
      </c>
      <c r="C20" s="755">
        <f t="shared" si="3"/>
        <v>0</v>
      </c>
      <c r="D20" s="756">
        <f t="shared" si="0"/>
        <v>0</v>
      </c>
      <c r="E20" s="756">
        <f t="shared" si="0"/>
        <v>1</v>
      </c>
      <c r="F20" s="756">
        <f t="shared" si="0"/>
        <v>0</v>
      </c>
      <c r="G20" s="756">
        <f t="shared" si="0"/>
        <v>0</v>
      </c>
      <c r="H20" s="757">
        <f t="shared" si="4"/>
        <v>1</v>
      </c>
      <c r="I20" s="755">
        <f t="shared" si="5"/>
        <v>0.2</v>
      </c>
      <c r="J20" s="756">
        <f t="shared" si="1"/>
        <v>0.3</v>
      </c>
      <c r="K20" s="756">
        <f t="shared" si="1"/>
        <v>0.25</v>
      </c>
      <c r="L20" s="756">
        <f t="shared" si="1"/>
        <v>0.05</v>
      </c>
      <c r="M20" s="756">
        <f t="shared" si="1"/>
        <v>0.2</v>
      </c>
      <c r="N20" s="757">
        <f t="shared" si="6"/>
        <v>1</v>
      </c>
      <c r="O20" s="758"/>
      <c r="R20" s="752">
        <f t="shared" si="7"/>
        <v>1</v>
      </c>
      <c r="S20" s="753">
        <f t="shared" si="8"/>
        <v>0.71500000000000008</v>
      </c>
    </row>
    <row r="21" spans="2:19">
      <c r="B21" s="754">
        <f t="shared" si="2"/>
        <v>2003</v>
      </c>
      <c r="C21" s="755">
        <f t="shared" si="3"/>
        <v>0</v>
      </c>
      <c r="D21" s="756">
        <f t="shared" si="0"/>
        <v>0</v>
      </c>
      <c r="E21" s="756">
        <f t="shared" si="0"/>
        <v>1</v>
      </c>
      <c r="F21" s="756">
        <f t="shared" si="0"/>
        <v>0</v>
      </c>
      <c r="G21" s="756">
        <f t="shared" si="0"/>
        <v>0</v>
      </c>
      <c r="H21" s="757">
        <f t="shared" si="4"/>
        <v>1</v>
      </c>
      <c r="I21" s="755">
        <f t="shared" si="5"/>
        <v>0.2</v>
      </c>
      <c r="J21" s="756">
        <f t="shared" si="1"/>
        <v>0.3</v>
      </c>
      <c r="K21" s="756">
        <f t="shared" si="1"/>
        <v>0.25</v>
      </c>
      <c r="L21" s="756">
        <f t="shared" si="1"/>
        <v>0.05</v>
      </c>
      <c r="M21" s="756">
        <f t="shared" si="1"/>
        <v>0.2</v>
      </c>
      <c r="N21" s="757">
        <f t="shared" si="6"/>
        <v>1</v>
      </c>
      <c r="O21" s="758"/>
      <c r="R21" s="752">
        <f t="shared" si="7"/>
        <v>1</v>
      </c>
      <c r="S21" s="753">
        <f t="shared" si="8"/>
        <v>0.71500000000000008</v>
      </c>
    </row>
    <row r="22" spans="2:19">
      <c r="B22" s="754">
        <f t="shared" si="2"/>
        <v>2004</v>
      </c>
      <c r="C22" s="755">
        <f t="shared" si="3"/>
        <v>0</v>
      </c>
      <c r="D22" s="756">
        <f t="shared" si="0"/>
        <v>0</v>
      </c>
      <c r="E22" s="756">
        <f t="shared" si="0"/>
        <v>1</v>
      </c>
      <c r="F22" s="756">
        <f t="shared" si="0"/>
        <v>0</v>
      </c>
      <c r="G22" s="756">
        <f t="shared" si="0"/>
        <v>0</v>
      </c>
      <c r="H22" s="757">
        <f t="shared" si="4"/>
        <v>1</v>
      </c>
      <c r="I22" s="755">
        <f t="shared" si="5"/>
        <v>0.2</v>
      </c>
      <c r="J22" s="756">
        <f t="shared" si="1"/>
        <v>0.3</v>
      </c>
      <c r="K22" s="756">
        <f t="shared" si="1"/>
        <v>0.25</v>
      </c>
      <c r="L22" s="756">
        <f t="shared" si="1"/>
        <v>0.05</v>
      </c>
      <c r="M22" s="756">
        <f t="shared" si="1"/>
        <v>0.2</v>
      </c>
      <c r="N22" s="757">
        <f t="shared" si="6"/>
        <v>1</v>
      </c>
      <c r="O22" s="758"/>
      <c r="R22" s="752">
        <f t="shared" si="7"/>
        <v>1</v>
      </c>
      <c r="S22" s="753">
        <f t="shared" si="8"/>
        <v>0.71500000000000008</v>
      </c>
    </row>
    <row r="23" spans="2:19">
      <c r="B23" s="754">
        <f t="shared" si="2"/>
        <v>2005</v>
      </c>
      <c r="C23" s="755">
        <f t="shared" si="3"/>
        <v>0</v>
      </c>
      <c r="D23" s="756">
        <f t="shared" si="0"/>
        <v>0</v>
      </c>
      <c r="E23" s="756">
        <f t="shared" si="0"/>
        <v>1</v>
      </c>
      <c r="F23" s="756">
        <f t="shared" si="0"/>
        <v>0</v>
      </c>
      <c r="G23" s="756">
        <f t="shared" si="0"/>
        <v>0</v>
      </c>
      <c r="H23" s="757">
        <f t="shared" si="4"/>
        <v>1</v>
      </c>
      <c r="I23" s="755">
        <f t="shared" si="5"/>
        <v>0.2</v>
      </c>
      <c r="J23" s="756">
        <f t="shared" si="1"/>
        <v>0.3</v>
      </c>
      <c r="K23" s="756">
        <f t="shared" si="1"/>
        <v>0.25</v>
      </c>
      <c r="L23" s="756">
        <f t="shared" si="1"/>
        <v>0.05</v>
      </c>
      <c r="M23" s="756">
        <f t="shared" si="1"/>
        <v>0.2</v>
      </c>
      <c r="N23" s="757">
        <f t="shared" si="6"/>
        <v>1</v>
      </c>
      <c r="O23" s="758"/>
      <c r="R23" s="752">
        <f t="shared" si="7"/>
        <v>1</v>
      </c>
      <c r="S23" s="753">
        <f t="shared" si="8"/>
        <v>0.71500000000000008</v>
      </c>
    </row>
    <row r="24" spans="2:19">
      <c r="B24" s="754">
        <f t="shared" si="2"/>
        <v>2006</v>
      </c>
      <c r="C24" s="755">
        <f t="shared" si="3"/>
        <v>0</v>
      </c>
      <c r="D24" s="756">
        <f t="shared" si="0"/>
        <v>0</v>
      </c>
      <c r="E24" s="756">
        <f t="shared" si="0"/>
        <v>1</v>
      </c>
      <c r="F24" s="756">
        <f t="shared" si="0"/>
        <v>0</v>
      </c>
      <c r="G24" s="756">
        <f t="shared" si="0"/>
        <v>0</v>
      </c>
      <c r="H24" s="757">
        <f t="shared" si="4"/>
        <v>1</v>
      </c>
      <c r="I24" s="755">
        <f t="shared" si="5"/>
        <v>0.2</v>
      </c>
      <c r="J24" s="756">
        <f t="shared" si="1"/>
        <v>0.3</v>
      </c>
      <c r="K24" s="756">
        <f t="shared" si="1"/>
        <v>0.25</v>
      </c>
      <c r="L24" s="756">
        <f t="shared" si="1"/>
        <v>0.05</v>
      </c>
      <c r="M24" s="756">
        <f t="shared" si="1"/>
        <v>0.2</v>
      </c>
      <c r="N24" s="757">
        <f t="shared" si="6"/>
        <v>1</v>
      </c>
      <c r="O24" s="758"/>
      <c r="R24" s="752">
        <f t="shared" si="7"/>
        <v>1</v>
      </c>
      <c r="S24" s="753">
        <f t="shared" si="8"/>
        <v>0.71500000000000008</v>
      </c>
    </row>
    <row r="25" spans="2:19">
      <c r="B25" s="754">
        <f t="shared" si="2"/>
        <v>2007</v>
      </c>
      <c r="C25" s="755">
        <f t="shared" si="3"/>
        <v>0</v>
      </c>
      <c r="D25" s="756">
        <f t="shared" si="0"/>
        <v>0</v>
      </c>
      <c r="E25" s="756">
        <f t="shared" si="0"/>
        <v>1</v>
      </c>
      <c r="F25" s="756">
        <f t="shared" si="0"/>
        <v>0</v>
      </c>
      <c r="G25" s="756">
        <f t="shared" si="0"/>
        <v>0</v>
      </c>
      <c r="H25" s="757">
        <f t="shared" si="4"/>
        <v>1</v>
      </c>
      <c r="I25" s="755">
        <f t="shared" si="5"/>
        <v>0.2</v>
      </c>
      <c r="J25" s="756">
        <f t="shared" si="1"/>
        <v>0.3</v>
      </c>
      <c r="K25" s="756">
        <f t="shared" si="1"/>
        <v>0.25</v>
      </c>
      <c r="L25" s="756">
        <f t="shared" si="1"/>
        <v>0.05</v>
      </c>
      <c r="M25" s="756">
        <f t="shared" si="1"/>
        <v>0.2</v>
      </c>
      <c r="N25" s="757">
        <f t="shared" si="6"/>
        <v>1</v>
      </c>
      <c r="O25" s="758"/>
      <c r="R25" s="752">
        <f t="shared" si="7"/>
        <v>1</v>
      </c>
      <c r="S25" s="753">
        <f t="shared" si="8"/>
        <v>0.71500000000000008</v>
      </c>
    </row>
    <row r="26" spans="2:19">
      <c r="B26" s="754">
        <f t="shared" si="2"/>
        <v>2008</v>
      </c>
      <c r="C26" s="755">
        <f t="shared" si="3"/>
        <v>0</v>
      </c>
      <c r="D26" s="756">
        <f t="shared" si="0"/>
        <v>0</v>
      </c>
      <c r="E26" s="756">
        <f t="shared" si="0"/>
        <v>1</v>
      </c>
      <c r="F26" s="756">
        <f t="shared" si="0"/>
        <v>0</v>
      </c>
      <c r="G26" s="756">
        <f t="shared" si="0"/>
        <v>0</v>
      </c>
      <c r="H26" s="757">
        <f t="shared" si="4"/>
        <v>1</v>
      </c>
      <c r="I26" s="755">
        <f t="shared" si="5"/>
        <v>0.2</v>
      </c>
      <c r="J26" s="756">
        <f t="shared" si="1"/>
        <v>0.3</v>
      </c>
      <c r="K26" s="756">
        <f t="shared" si="1"/>
        <v>0.25</v>
      </c>
      <c r="L26" s="756">
        <f t="shared" si="1"/>
        <v>0.05</v>
      </c>
      <c r="M26" s="756">
        <f t="shared" si="1"/>
        <v>0.2</v>
      </c>
      <c r="N26" s="757">
        <f t="shared" si="6"/>
        <v>1</v>
      </c>
      <c r="O26" s="758"/>
      <c r="R26" s="752">
        <f t="shared" si="7"/>
        <v>1</v>
      </c>
      <c r="S26" s="753">
        <f t="shared" si="8"/>
        <v>0.71500000000000008</v>
      </c>
    </row>
    <row r="27" spans="2:19">
      <c r="B27" s="754">
        <f t="shared" si="2"/>
        <v>2009</v>
      </c>
      <c r="C27" s="755">
        <f t="shared" si="3"/>
        <v>0</v>
      </c>
      <c r="D27" s="756">
        <f t="shared" si="0"/>
        <v>0</v>
      </c>
      <c r="E27" s="756">
        <f t="shared" si="0"/>
        <v>1</v>
      </c>
      <c r="F27" s="756">
        <f t="shared" si="0"/>
        <v>0</v>
      </c>
      <c r="G27" s="756">
        <f t="shared" si="0"/>
        <v>0</v>
      </c>
      <c r="H27" s="757">
        <f t="shared" si="4"/>
        <v>1</v>
      </c>
      <c r="I27" s="755">
        <f t="shared" si="5"/>
        <v>0.2</v>
      </c>
      <c r="J27" s="756">
        <f t="shared" si="1"/>
        <v>0.3</v>
      </c>
      <c r="K27" s="756">
        <f t="shared" si="1"/>
        <v>0.25</v>
      </c>
      <c r="L27" s="756">
        <f t="shared" si="1"/>
        <v>0.05</v>
      </c>
      <c r="M27" s="756">
        <f t="shared" si="1"/>
        <v>0.2</v>
      </c>
      <c r="N27" s="757">
        <f t="shared" si="6"/>
        <v>1</v>
      </c>
      <c r="O27" s="758"/>
      <c r="R27" s="752">
        <f t="shared" si="7"/>
        <v>1</v>
      </c>
      <c r="S27" s="753">
        <f t="shared" si="8"/>
        <v>0.71500000000000008</v>
      </c>
    </row>
    <row r="28" spans="2:19">
      <c r="B28" s="754">
        <f t="shared" si="2"/>
        <v>2010</v>
      </c>
      <c r="C28" s="755">
        <f t="shared" si="3"/>
        <v>0</v>
      </c>
      <c r="D28" s="756">
        <f t="shared" si="0"/>
        <v>0</v>
      </c>
      <c r="E28" s="756">
        <f t="shared" si="0"/>
        <v>1</v>
      </c>
      <c r="F28" s="756">
        <f t="shared" si="0"/>
        <v>0</v>
      </c>
      <c r="G28" s="756">
        <f t="shared" si="0"/>
        <v>0</v>
      </c>
      <c r="H28" s="757">
        <f t="shared" si="4"/>
        <v>1</v>
      </c>
      <c r="I28" s="755">
        <f t="shared" si="5"/>
        <v>0.2</v>
      </c>
      <c r="J28" s="756">
        <f t="shared" si="1"/>
        <v>0.3</v>
      </c>
      <c r="K28" s="756">
        <f t="shared" si="1"/>
        <v>0.25</v>
      </c>
      <c r="L28" s="756">
        <f t="shared" si="1"/>
        <v>0.05</v>
      </c>
      <c r="M28" s="756">
        <f t="shared" si="1"/>
        <v>0.2</v>
      </c>
      <c r="N28" s="757">
        <f t="shared" si="6"/>
        <v>1</v>
      </c>
      <c r="O28" s="758"/>
      <c r="R28" s="752">
        <f t="shared" si="7"/>
        <v>1</v>
      </c>
      <c r="S28" s="753">
        <f t="shared" si="8"/>
        <v>0.71500000000000008</v>
      </c>
    </row>
    <row r="29" spans="2:19">
      <c r="B29" s="754">
        <f t="shared" si="2"/>
        <v>2011</v>
      </c>
      <c r="C29" s="755">
        <f t="shared" si="3"/>
        <v>0</v>
      </c>
      <c r="D29" s="756">
        <f t="shared" si="0"/>
        <v>0</v>
      </c>
      <c r="E29" s="756">
        <f t="shared" si="0"/>
        <v>1</v>
      </c>
      <c r="F29" s="756">
        <f t="shared" si="0"/>
        <v>0</v>
      </c>
      <c r="G29" s="756">
        <f t="shared" si="0"/>
        <v>0</v>
      </c>
      <c r="H29" s="757">
        <f t="shared" si="4"/>
        <v>1</v>
      </c>
      <c r="I29" s="755">
        <f t="shared" si="5"/>
        <v>0.2</v>
      </c>
      <c r="J29" s="756">
        <f t="shared" si="1"/>
        <v>0.3</v>
      </c>
      <c r="K29" s="756">
        <f t="shared" si="1"/>
        <v>0.25</v>
      </c>
      <c r="L29" s="756">
        <f t="shared" si="1"/>
        <v>0.05</v>
      </c>
      <c r="M29" s="756">
        <f t="shared" si="1"/>
        <v>0.2</v>
      </c>
      <c r="N29" s="757">
        <f t="shared" si="6"/>
        <v>1</v>
      </c>
      <c r="O29" s="758"/>
      <c r="R29" s="752">
        <f t="shared" si="7"/>
        <v>1</v>
      </c>
      <c r="S29" s="753">
        <f t="shared" si="8"/>
        <v>0.71500000000000008</v>
      </c>
    </row>
    <row r="30" spans="2:19">
      <c r="B30" s="754">
        <f t="shared" si="2"/>
        <v>2012</v>
      </c>
      <c r="C30" s="755">
        <f t="shared" si="3"/>
        <v>0</v>
      </c>
      <c r="D30" s="756">
        <f t="shared" si="0"/>
        <v>0</v>
      </c>
      <c r="E30" s="756">
        <f t="shared" si="0"/>
        <v>1</v>
      </c>
      <c r="F30" s="756">
        <f t="shared" si="0"/>
        <v>0</v>
      </c>
      <c r="G30" s="756">
        <f t="shared" si="0"/>
        <v>0</v>
      </c>
      <c r="H30" s="757">
        <f t="shared" si="4"/>
        <v>1</v>
      </c>
      <c r="I30" s="755">
        <f t="shared" si="5"/>
        <v>0.2</v>
      </c>
      <c r="J30" s="756">
        <f t="shared" si="1"/>
        <v>0.3</v>
      </c>
      <c r="K30" s="756">
        <f t="shared" si="1"/>
        <v>0.25</v>
      </c>
      <c r="L30" s="756">
        <f t="shared" si="1"/>
        <v>0.05</v>
      </c>
      <c r="M30" s="756">
        <f t="shared" si="1"/>
        <v>0.2</v>
      </c>
      <c r="N30" s="757">
        <f t="shared" si="6"/>
        <v>1</v>
      </c>
      <c r="O30" s="758"/>
      <c r="R30" s="752">
        <f t="shared" si="7"/>
        <v>1</v>
      </c>
      <c r="S30" s="753">
        <f t="shared" si="8"/>
        <v>0.71500000000000008</v>
      </c>
    </row>
    <row r="31" spans="2:19">
      <c r="B31" s="754">
        <f t="shared" si="2"/>
        <v>2013</v>
      </c>
      <c r="C31" s="755">
        <f t="shared" si="3"/>
        <v>0</v>
      </c>
      <c r="D31" s="756">
        <f t="shared" si="0"/>
        <v>0</v>
      </c>
      <c r="E31" s="756">
        <f t="shared" si="0"/>
        <v>1</v>
      </c>
      <c r="F31" s="756">
        <f t="shared" si="0"/>
        <v>0</v>
      </c>
      <c r="G31" s="756">
        <f t="shared" si="0"/>
        <v>0</v>
      </c>
      <c r="H31" s="757">
        <f t="shared" si="4"/>
        <v>1</v>
      </c>
      <c r="I31" s="755">
        <f t="shared" si="5"/>
        <v>0.2</v>
      </c>
      <c r="J31" s="756">
        <f t="shared" si="1"/>
        <v>0.3</v>
      </c>
      <c r="K31" s="756">
        <f t="shared" si="1"/>
        <v>0.25</v>
      </c>
      <c r="L31" s="756">
        <f t="shared" si="1"/>
        <v>0.05</v>
      </c>
      <c r="M31" s="756">
        <f t="shared" si="1"/>
        <v>0.2</v>
      </c>
      <c r="N31" s="757">
        <f t="shared" si="6"/>
        <v>1</v>
      </c>
      <c r="O31" s="758"/>
      <c r="R31" s="752">
        <f t="shared" si="7"/>
        <v>1</v>
      </c>
      <c r="S31" s="753">
        <f t="shared" si="8"/>
        <v>0.71500000000000008</v>
      </c>
    </row>
    <row r="32" spans="2:19">
      <c r="B32" s="754">
        <f t="shared" si="2"/>
        <v>2014</v>
      </c>
      <c r="C32" s="755">
        <f t="shared" si="3"/>
        <v>0</v>
      </c>
      <c r="D32" s="756">
        <f t="shared" si="0"/>
        <v>0</v>
      </c>
      <c r="E32" s="756">
        <f t="shared" si="0"/>
        <v>1</v>
      </c>
      <c r="F32" s="756">
        <f t="shared" si="0"/>
        <v>0</v>
      </c>
      <c r="G32" s="756">
        <f t="shared" si="0"/>
        <v>0</v>
      </c>
      <c r="H32" s="757">
        <f t="shared" si="4"/>
        <v>1</v>
      </c>
      <c r="I32" s="755">
        <f t="shared" si="5"/>
        <v>0.2</v>
      </c>
      <c r="J32" s="756">
        <f t="shared" si="1"/>
        <v>0.3</v>
      </c>
      <c r="K32" s="756">
        <f t="shared" si="1"/>
        <v>0.25</v>
      </c>
      <c r="L32" s="756">
        <f t="shared" si="1"/>
        <v>0.05</v>
      </c>
      <c r="M32" s="756">
        <f t="shared" si="1"/>
        <v>0.2</v>
      </c>
      <c r="N32" s="757">
        <f t="shared" si="6"/>
        <v>1</v>
      </c>
      <c r="O32" s="758"/>
      <c r="R32" s="752">
        <f t="shared" si="7"/>
        <v>1</v>
      </c>
      <c r="S32" s="753">
        <f t="shared" si="8"/>
        <v>0.71500000000000008</v>
      </c>
    </row>
    <row r="33" spans="2:19">
      <c r="B33" s="754">
        <f t="shared" si="2"/>
        <v>2015</v>
      </c>
      <c r="C33" s="755">
        <f t="shared" si="3"/>
        <v>0</v>
      </c>
      <c r="D33" s="756">
        <f t="shared" si="0"/>
        <v>0</v>
      </c>
      <c r="E33" s="756">
        <f t="shared" si="0"/>
        <v>1</v>
      </c>
      <c r="F33" s="756">
        <f t="shared" si="0"/>
        <v>0</v>
      </c>
      <c r="G33" s="756">
        <f t="shared" si="0"/>
        <v>0</v>
      </c>
      <c r="H33" s="757">
        <f t="shared" si="4"/>
        <v>1</v>
      </c>
      <c r="I33" s="755">
        <f t="shared" si="5"/>
        <v>0.2</v>
      </c>
      <c r="J33" s="756">
        <f t="shared" si="1"/>
        <v>0.3</v>
      </c>
      <c r="K33" s="756">
        <f t="shared" si="1"/>
        <v>0.25</v>
      </c>
      <c r="L33" s="756">
        <f t="shared" si="1"/>
        <v>0.05</v>
      </c>
      <c r="M33" s="756">
        <f t="shared" si="1"/>
        <v>0.2</v>
      </c>
      <c r="N33" s="757">
        <f t="shared" si="6"/>
        <v>1</v>
      </c>
      <c r="O33" s="758"/>
      <c r="R33" s="752">
        <f t="shared" si="7"/>
        <v>1</v>
      </c>
      <c r="S33" s="753">
        <f t="shared" si="8"/>
        <v>0.71500000000000008</v>
      </c>
    </row>
    <row r="34" spans="2:19">
      <c r="B34" s="754">
        <f t="shared" si="2"/>
        <v>2016</v>
      </c>
      <c r="C34" s="755">
        <f t="shared" si="3"/>
        <v>0</v>
      </c>
      <c r="D34" s="756">
        <f t="shared" si="3"/>
        <v>0</v>
      </c>
      <c r="E34" s="756">
        <f t="shared" si="3"/>
        <v>1</v>
      </c>
      <c r="F34" s="756">
        <f t="shared" si="3"/>
        <v>0</v>
      </c>
      <c r="G34" s="756">
        <f t="shared" si="3"/>
        <v>0</v>
      </c>
      <c r="H34" s="757">
        <f t="shared" si="4"/>
        <v>1</v>
      </c>
      <c r="I34" s="755">
        <f t="shared" si="5"/>
        <v>0.2</v>
      </c>
      <c r="J34" s="756">
        <f t="shared" si="5"/>
        <v>0.3</v>
      </c>
      <c r="K34" s="756">
        <f t="shared" si="5"/>
        <v>0.25</v>
      </c>
      <c r="L34" s="756">
        <f t="shared" si="5"/>
        <v>0.05</v>
      </c>
      <c r="M34" s="756">
        <f t="shared" si="5"/>
        <v>0.2</v>
      </c>
      <c r="N34" s="757">
        <f t="shared" si="6"/>
        <v>1</v>
      </c>
      <c r="O34" s="758"/>
      <c r="R34" s="752">
        <f t="shared" si="7"/>
        <v>1</v>
      </c>
      <c r="S34" s="753">
        <f t="shared" si="8"/>
        <v>0.71500000000000008</v>
      </c>
    </row>
    <row r="35" spans="2:19">
      <c r="B35" s="754">
        <f t="shared" si="2"/>
        <v>2017</v>
      </c>
      <c r="C35" s="755">
        <f t="shared" si="3"/>
        <v>0</v>
      </c>
      <c r="D35" s="756">
        <f t="shared" si="3"/>
        <v>0</v>
      </c>
      <c r="E35" s="756">
        <f t="shared" si="3"/>
        <v>1</v>
      </c>
      <c r="F35" s="756">
        <f t="shared" si="3"/>
        <v>0</v>
      </c>
      <c r="G35" s="756">
        <f t="shared" si="3"/>
        <v>0</v>
      </c>
      <c r="H35" s="757">
        <f t="shared" si="4"/>
        <v>1</v>
      </c>
      <c r="I35" s="755">
        <f t="shared" si="5"/>
        <v>0.2</v>
      </c>
      <c r="J35" s="756">
        <f t="shared" si="5"/>
        <v>0.3</v>
      </c>
      <c r="K35" s="756">
        <f t="shared" si="5"/>
        <v>0.25</v>
      </c>
      <c r="L35" s="756">
        <f t="shared" si="5"/>
        <v>0.05</v>
      </c>
      <c r="M35" s="756">
        <f t="shared" si="5"/>
        <v>0.2</v>
      </c>
      <c r="N35" s="757">
        <f t="shared" si="6"/>
        <v>1</v>
      </c>
      <c r="O35" s="758"/>
      <c r="R35" s="752">
        <f t="shared" si="7"/>
        <v>1</v>
      </c>
      <c r="S35" s="753">
        <f t="shared" si="8"/>
        <v>0.71500000000000008</v>
      </c>
    </row>
    <row r="36" spans="2:19">
      <c r="B36" s="754">
        <f t="shared" si="2"/>
        <v>2018</v>
      </c>
      <c r="C36" s="755">
        <f t="shared" si="3"/>
        <v>0</v>
      </c>
      <c r="D36" s="756">
        <f t="shared" si="3"/>
        <v>0</v>
      </c>
      <c r="E36" s="756">
        <f t="shared" si="3"/>
        <v>1</v>
      </c>
      <c r="F36" s="756">
        <f t="shared" si="3"/>
        <v>0</v>
      </c>
      <c r="G36" s="756">
        <f t="shared" si="3"/>
        <v>0</v>
      </c>
      <c r="H36" s="757">
        <f t="shared" si="4"/>
        <v>1</v>
      </c>
      <c r="I36" s="755">
        <f t="shared" si="5"/>
        <v>0.2</v>
      </c>
      <c r="J36" s="756">
        <f t="shared" si="5"/>
        <v>0.3</v>
      </c>
      <c r="K36" s="756">
        <f t="shared" si="5"/>
        <v>0.25</v>
      </c>
      <c r="L36" s="756">
        <f t="shared" si="5"/>
        <v>0.05</v>
      </c>
      <c r="M36" s="756">
        <f t="shared" si="5"/>
        <v>0.2</v>
      </c>
      <c r="N36" s="757">
        <f t="shared" si="6"/>
        <v>1</v>
      </c>
      <c r="O36" s="758"/>
      <c r="R36" s="752">
        <f t="shared" si="7"/>
        <v>1</v>
      </c>
      <c r="S36" s="753">
        <f t="shared" si="8"/>
        <v>0.71500000000000008</v>
      </c>
    </row>
    <row r="37" spans="2:19">
      <c r="B37" s="754">
        <f t="shared" si="2"/>
        <v>2019</v>
      </c>
      <c r="C37" s="755">
        <f t="shared" si="3"/>
        <v>0</v>
      </c>
      <c r="D37" s="756">
        <f t="shared" si="3"/>
        <v>0</v>
      </c>
      <c r="E37" s="756">
        <f t="shared" si="3"/>
        <v>1</v>
      </c>
      <c r="F37" s="756">
        <f t="shared" si="3"/>
        <v>0</v>
      </c>
      <c r="G37" s="756">
        <f t="shared" si="3"/>
        <v>0</v>
      </c>
      <c r="H37" s="757">
        <f t="shared" si="4"/>
        <v>1</v>
      </c>
      <c r="I37" s="755">
        <f t="shared" si="5"/>
        <v>0.2</v>
      </c>
      <c r="J37" s="756">
        <f t="shared" si="5"/>
        <v>0.3</v>
      </c>
      <c r="K37" s="756">
        <f t="shared" si="5"/>
        <v>0.25</v>
      </c>
      <c r="L37" s="756">
        <f t="shared" si="5"/>
        <v>0.05</v>
      </c>
      <c r="M37" s="756">
        <f t="shared" si="5"/>
        <v>0.2</v>
      </c>
      <c r="N37" s="757">
        <f t="shared" si="6"/>
        <v>1</v>
      </c>
      <c r="O37" s="758"/>
      <c r="R37" s="752">
        <f t="shared" si="7"/>
        <v>1</v>
      </c>
      <c r="S37" s="753">
        <f t="shared" si="8"/>
        <v>0.71500000000000008</v>
      </c>
    </row>
    <row r="38" spans="2:19">
      <c r="B38" s="754">
        <f t="shared" si="2"/>
        <v>2020</v>
      </c>
      <c r="C38" s="755">
        <f t="shared" si="3"/>
        <v>0</v>
      </c>
      <c r="D38" s="756">
        <f t="shared" si="3"/>
        <v>0</v>
      </c>
      <c r="E38" s="756">
        <f t="shared" si="3"/>
        <v>1</v>
      </c>
      <c r="F38" s="756">
        <f t="shared" si="3"/>
        <v>0</v>
      </c>
      <c r="G38" s="756">
        <f t="shared" si="3"/>
        <v>0</v>
      </c>
      <c r="H38" s="757">
        <f t="shared" si="4"/>
        <v>1</v>
      </c>
      <c r="I38" s="755">
        <f t="shared" si="5"/>
        <v>0.2</v>
      </c>
      <c r="J38" s="756">
        <f t="shared" si="5"/>
        <v>0.3</v>
      </c>
      <c r="K38" s="756">
        <f t="shared" si="5"/>
        <v>0.25</v>
      </c>
      <c r="L38" s="756">
        <f t="shared" si="5"/>
        <v>0.05</v>
      </c>
      <c r="M38" s="756">
        <f t="shared" si="5"/>
        <v>0.2</v>
      </c>
      <c r="N38" s="757">
        <f t="shared" si="6"/>
        <v>1</v>
      </c>
      <c r="O38" s="758"/>
      <c r="R38" s="752">
        <f t="shared" si="7"/>
        <v>1</v>
      </c>
      <c r="S38" s="753">
        <f t="shared" si="8"/>
        <v>0.71500000000000008</v>
      </c>
    </row>
    <row r="39" spans="2:19">
      <c r="B39" s="754">
        <f t="shared" si="2"/>
        <v>2021</v>
      </c>
      <c r="C39" s="755">
        <f t="shared" si="3"/>
        <v>0</v>
      </c>
      <c r="D39" s="756">
        <f t="shared" si="3"/>
        <v>0</v>
      </c>
      <c r="E39" s="756">
        <f t="shared" si="3"/>
        <v>1</v>
      </c>
      <c r="F39" s="756">
        <f t="shared" si="3"/>
        <v>0</v>
      </c>
      <c r="G39" s="756">
        <f t="shared" si="3"/>
        <v>0</v>
      </c>
      <c r="H39" s="757">
        <f t="shared" si="4"/>
        <v>1</v>
      </c>
      <c r="I39" s="755">
        <f t="shared" si="5"/>
        <v>0.2</v>
      </c>
      <c r="J39" s="756">
        <f t="shared" si="5"/>
        <v>0.3</v>
      </c>
      <c r="K39" s="756">
        <f t="shared" si="5"/>
        <v>0.25</v>
      </c>
      <c r="L39" s="756">
        <f t="shared" si="5"/>
        <v>0.05</v>
      </c>
      <c r="M39" s="756">
        <f t="shared" si="5"/>
        <v>0.2</v>
      </c>
      <c r="N39" s="757">
        <f t="shared" si="6"/>
        <v>1</v>
      </c>
      <c r="O39" s="758"/>
      <c r="R39" s="752">
        <f t="shared" si="7"/>
        <v>1</v>
      </c>
      <c r="S39" s="753">
        <f t="shared" si="8"/>
        <v>0.71500000000000008</v>
      </c>
    </row>
    <row r="40" spans="2:19">
      <c r="B40" s="754">
        <f t="shared" si="2"/>
        <v>2022</v>
      </c>
      <c r="C40" s="755">
        <f t="shared" si="3"/>
        <v>0</v>
      </c>
      <c r="D40" s="756">
        <f t="shared" si="3"/>
        <v>0</v>
      </c>
      <c r="E40" s="756">
        <f t="shared" si="3"/>
        <v>1</v>
      </c>
      <c r="F40" s="756">
        <f t="shared" si="3"/>
        <v>0</v>
      </c>
      <c r="G40" s="756">
        <f t="shared" si="3"/>
        <v>0</v>
      </c>
      <c r="H40" s="757">
        <f t="shared" si="4"/>
        <v>1</v>
      </c>
      <c r="I40" s="755">
        <f t="shared" si="5"/>
        <v>0.2</v>
      </c>
      <c r="J40" s="756">
        <f t="shared" si="5"/>
        <v>0.3</v>
      </c>
      <c r="K40" s="756">
        <f t="shared" si="5"/>
        <v>0.25</v>
      </c>
      <c r="L40" s="756">
        <f t="shared" si="5"/>
        <v>0.05</v>
      </c>
      <c r="M40" s="756">
        <f t="shared" si="5"/>
        <v>0.2</v>
      </c>
      <c r="N40" s="757">
        <f t="shared" si="6"/>
        <v>1</v>
      </c>
      <c r="O40" s="758"/>
      <c r="R40" s="752">
        <f t="shared" si="7"/>
        <v>1</v>
      </c>
      <c r="S40" s="753">
        <f t="shared" si="8"/>
        <v>0.71500000000000008</v>
      </c>
    </row>
    <row r="41" spans="2:19">
      <c r="B41" s="754">
        <f t="shared" si="2"/>
        <v>2023</v>
      </c>
      <c r="C41" s="755">
        <f t="shared" si="3"/>
        <v>0</v>
      </c>
      <c r="D41" s="756">
        <f t="shared" si="3"/>
        <v>0</v>
      </c>
      <c r="E41" s="756">
        <f t="shared" si="3"/>
        <v>1</v>
      </c>
      <c r="F41" s="756">
        <f t="shared" si="3"/>
        <v>0</v>
      </c>
      <c r="G41" s="756">
        <f t="shared" si="3"/>
        <v>0</v>
      </c>
      <c r="H41" s="757">
        <f t="shared" si="4"/>
        <v>1</v>
      </c>
      <c r="I41" s="755">
        <f t="shared" si="5"/>
        <v>0.2</v>
      </c>
      <c r="J41" s="756">
        <f t="shared" si="5"/>
        <v>0.3</v>
      </c>
      <c r="K41" s="756">
        <f t="shared" si="5"/>
        <v>0.25</v>
      </c>
      <c r="L41" s="756">
        <f t="shared" si="5"/>
        <v>0.05</v>
      </c>
      <c r="M41" s="756">
        <f t="shared" si="5"/>
        <v>0.2</v>
      </c>
      <c r="N41" s="757">
        <f t="shared" si="6"/>
        <v>1</v>
      </c>
      <c r="O41" s="758"/>
      <c r="R41" s="752">
        <f t="shared" si="7"/>
        <v>1</v>
      </c>
      <c r="S41" s="753">
        <f t="shared" si="8"/>
        <v>0.71500000000000008</v>
      </c>
    </row>
    <row r="42" spans="2:19">
      <c r="B42" s="754">
        <f t="shared" si="2"/>
        <v>2024</v>
      </c>
      <c r="C42" s="755">
        <f t="shared" si="3"/>
        <v>0</v>
      </c>
      <c r="D42" s="756">
        <f t="shared" si="3"/>
        <v>0</v>
      </c>
      <c r="E42" s="756">
        <f t="shared" si="3"/>
        <v>1</v>
      </c>
      <c r="F42" s="756">
        <f t="shared" si="3"/>
        <v>0</v>
      </c>
      <c r="G42" s="756">
        <f t="shared" si="3"/>
        <v>0</v>
      </c>
      <c r="H42" s="757">
        <f t="shared" si="4"/>
        <v>1</v>
      </c>
      <c r="I42" s="755">
        <f t="shared" si="5"/>
        <v>0.2</v>
      </c>
      <c r="J42" s="756">
        <f t="shared" si="5"/>
        <v>0.3</v>
      </c>
      <c r="K42" s="756">
        <f t="shared" si="5"/>
        <v>0.25</v>
      </c>
      <c r="L42" s="756">
        <f t="shared" si="5"/>
        <v>0.05</v>
      </c>
      <c r="M42" s="756">
        <f t="shared" si="5"/>
        <v>0.2</v>
      </c>
      <c r="N42" s="757">
        <f t="shared" si="6"/>
        <v>1</v>
      </c>
      <c r="O42" s="758"/>
      <c r="R42" s="752">
        <f t="shared" si="7"/>
        <v>1</v>
      </c>
      <c r="S42" s="753">
        <f t="shared" si="8"/>
        <v>0.71500000000000008</v>
      </c>
    </row>
    <row r="43" spans="2:19">
      <c r="B43" s="754">
        <f t="shared" si="2"/>
        <v>2025</v>
      </c>
      <c r="C43" s="755">
        <f t="shared" si="3"/>
        <v>0</v>
      </c>
      <c r="D43" s="756">
        <f t="shared" si="3"/>
        <v>0</v>
      </c>
      <c r="E43" s="756">
        <f t="shared" si="3"/>
        <v>1</v>
      </c>
      <c r="F43" s="756">
        <f t="shared" si="3"/>
        <v>0</v>
      </c>
      <c r="G43" s="756">
        <f t="shared" si="3"/>
        <v>0</v>
      </c>
      <c r="H43" s="757">
        <f t="shared" si="4"/>
        <v>1</v>
      </c>
      <c r="I43" s="755">
        <f t="shared" si="5"/>
        <v>0.2</v>
      </c>
      <c r="J43" s="756">
        <f t="shared" si="5"/>
        <v>0.3</v>
      </c>
      <c r="K43" s="756">
        <f t="shared" si="5"/>
        <v>0.25</v>
      </c>
      <c r="L43" s="756">
        <f t="shared" si="5"/>
        <v>0.05</v>
      </c>
      <c r="M43" s="756">
        <f t="shared" si="5"/>
        <v>0.2</v>
      </c>
      <c r="N43" s="757">
        <f t="shared" si="6"/>
        <v>1</v>
      </c>
      <c r="O43" s="758"/>
      <c r="R43" s="752">
        <f t="shared" si="7"/>
        <v>1</v>
      </c>
      <c r="S43" s="753">
        <f t="shared" si="8"/>
        <v>0.71500000000000008</v>
      </c>
    </row>
    <row r="44" spans="2:19">
      <c r="B44" s="754">
        <f t="shared" si="2"/>
        <v>2026</v>
      </c>
      <c r="C44" s="755">
        <f t="shared" si="3"/>
        <v>0</v>
      </c>
      <c r="D44" s="756">
        <f t="shared" si="3"/>
        <v>0</v>
      </c>
      <c r="E44" s="756">
        <f t="shared" si="3"/>
        <v>1</v>
      </c>
      <c r="F44" s="756">
        <f t="shared" si="3"/>
        <v>0</v>
      </c>
      <c r="G44" s="756">
        <f t="shared" si="3"/>
        <v>0</v>
      </c>
      <c r="H44" s="757">
        <f t="shared" si="4"/>
        <v>1</v>
      </c>
      <c r="I44" s="755">
        <f t="shared" si="5"/>
        <v>0.2</v>
      </c>
      <c r="J44" s="756">
        <f t="shared" si="5"/>
        <v>0.3</v>
      </c>
      <c r="K44" s="756">
        <f t="shared" si="5"/>
        <v>0.25</v>
      </c>
      <c r="L44" s="756">
        <f t="shared" si="5"/>
        <v>0.05</v>
      </c>
      <c r="M44" s="756">
        <f t="shared" si="5"/>
        <v>0.2</v>
      </c>
      <c r="N44" s="757">
        <f t="shared" si="6"/>
        <v>1</v>
      </c>
      <c r="O44" s="758"/>
      <c r="R44" s="752">
        <f t="shared" si="7"/>
        <v>1</v>
      </c>
      <c r="S44" s="753">
        <f t="shared" si="8"/>
        <v>0.71500000000000008</v>
      </c>
    </row>
    <row r="45" spans="2:19">
      <c r="B45" s="754">
        <f t="shared" si="2"/>
        <v>2027</v>
      </c>
      <c r="C45" s="755">
        <f t="shared" si="3"/>
        <v>0</v>
      </c>
      <c r="D45" s="756">
        <f t="shared" si="3"/>
        <v>0</v>
      </c>
      <c r="E45" s="756">
        <f t="shared" si="3"/>
        <v>1</v>
      </c>
      <c r="F45" s="756">
        <f t="shared" si="3"/>
        <v>0</v>
      </c>
      <c r="G45" s="756">
        <f t="shared" si="3"/>
        <v>0</v>
      </c>
      <c r="H45" s="757">
        <f t="shared" si="4"/>
        <v>1</v>
      </c>
      <c r="I45" s="755">
        <f t="shared" si="5"/>
        <v>0.2</v>
      </c>
      <c r="J45" s="756">
        <f t="shared" si="5"/>
        <v>0.3</v>
      </c>
      <c r="K45" s="756">
        <f t="shared" si="5"/>
        <v>0.25</v>
      </c>
      <c r="L45" s="756">
        <f t="shared" si="5"/>
        <v>0.05</v>
      </c>
      <c r="M45" s="756">
        <f t="shared" si="5"/>
        <v>0.2</v>
      </c>
      <c r="N45" s="757">
        <f t="shared" si="6"/>
        <v>1</v>
      </c>
      <c r="O45" s="758"/>
      <c r="R45" s="752">
        <f t="shared" si="7"/>
        <v>1</v>
      </c>
      <c r="S45" s="753">
        <f t="shared" si="8"/>
        <v>0.71500000000000008</v>
      </c>
    </row>
    <row r="46" spans="2:19">
      <c r="B46" s="754">
        <f t="shared" si="2"/>
        <v>2028</v>
      </c>
      <c r="C46" s="755">
        <f t="shared" si="3"/>
        <v>0</v>
      </c>
      <c r="D46" s="756">
        <f t="shared" si="3"/>
        <v>0</v>
      </c>
      <c r="E46" s="756">
        <f t="shared" si="3"/>
        <v>1</v>
      </c>
      <c r="F46" s="756">
        <f t="shared" si="3"/>
        <v>0</v>
      </c>
      <c r="G46" s="756">
        <f t="shared" si="3"/>
        <v>0</v>
      </c>
      <c r="H46" s="757">
        <f t="shared" si="4"/>
        <v>1</v>
      </c>
      <c r="I46" s="755">
        <f t="shared" si="5"/>
        <v>0.2</v>
      </c>
      <c r="J46" s="756">
        <f t="shared" si="5"/>
        <v>0.3</v>
      </c>
      <c r="K46" s="756">
        <f t="shared" si="5"/>
        <v>0.25</v>
      </c>
      <c r="L46" s="756">
        <f t="shared" si="5"/>
        <v>0.05</v>
      </c>
      <c r="M46" s="756">
        <f t="shared" si="5"/>
        <v>0.2</v>
      </c>
      <c r="N46" s="757">
        <f t="shared" si="6"/>
        <v>1</v>
      </c>
      <c r="O46" s="758"/>
      <c r="R46" s="752">
        <f t="shared" si="7"/>
        <v>1</v>
      </c>
      <c r="S46" s="753">
        <f t="shared" si="8"/>
        <v>0.71500000000000008</v>
      </c>
    </row>
    <row r="47" spans="2:19">
      <c r="B47" s="754">
        <f t="shared" si="2"/>
        <v>2029</v>
      </c>
      <c r="C47" s="755">
        <f t="shared" si="3"/>
        <v>0</v>
      </c>
      <c r="D47" s="756">
        <f t="shared" si="3"/>
        <v>0</v>
      </c>
      <c r="E47" s="756">
        <f t="shared" si="3"/>
        <v>1</v>
      </c>
      <c r="F47" s="756">
        <f t="shared" si="3"/>
        <v>0</v>
      </c>
      <c r="G47" s="756">
        <f t="shared" si="3"/>
        <v>0</v>
      </c>
      <c r="H47" s="757">
        <f t="shared" si="4"/>
        <v>1</v>
      </c>
      <c r="I47" s="755">
        <f t="shared" si="5"/>
        <v>0.2</v>
      </c>
      <c r="J47" s="756">
        <f t="shared" si="5"/>
        <v>0.3</v>
      </c>
      <c r="K47" s="756">
        <f t="shared" si="5"/>
        <v>0.25</v>
      </c>
      <c r="L47" s="756">
        <f t="shared" si="5"/>
        <v>0.05</v>
      </c>
      <c r="M47" s="756">
        <f t="shared" si="5"/>
        <v>0.2</v>
      </c>
      <c r="N47" s="757">
        <f t="shared" si="6"/>
        <v>1</v>
      </c>
      <c r="O47" s="758"/>
      <c r="R47" s="752">
        <f t="shared" si="7"/>
        <v>1</v>
      </c>
      <c r="S47" s="753">
        <f t="shared" si="8"/>
        <v>0.71500000000000008</v>
      </c>
    </row>
    <row r="48" spans="2:19">
      <c r="B48" s="754">
        <f t="shared" si="2"/>
        <v>2030</v>
      </c>
      <c r="C48" s="755">
        <f t="shared" si="3"/>
        <v>0</v>
      </c>
      <c r="D48" s="756">
        <f t="shared" si="3"/>
        <v>0</v>
      </c>
      <c r="E48" s="756">
        <f t="shared" si="3"/>
        <v>1</v>
      </c>
      <c r="F48" s="756">
        <f t="shared" si="3"/>
        <v>0</v>
      </c>
      <c r="G48" s="756">
        <f t="shared" si="3"/>
        <v>0</v>
      </c>
      <c r="H48" s="757">
        <f t="shared" si="4"/>
        <v>1</v>
      </c>
      <c r="I48" s="755">
        <f t="shared" si="5"/>
        <v>0.2</v>
      </c>
      <c r="J48" s="756">
        <f t="shared" si="5"/>
        <v>0.3</v>
      </c>
      <c r="K48" s="756">
        <f t="shared" si="5"/>
        <v>0.25</v>
      </c>
      <c r="L48" s="756">
        <f t="shared" si="5"/>
        <v>0.05</v>
      </c>
      <c r="M48" s="756">
        <f t="shared" si="5"/>
        <v>0.2</v>
      </c>
      <c r="N48" s="757">
        <f t="shared" si="6"/>
        <v>1</v>
      </c>
      <c r="O48" s="758"/>
      <c r="R48" s="752">
        <f t="shared" si="7"/>
        <v>1</v>
      </c>
      <c r="S48" s="753">
        <f t="shared" si="8"/>
        <v>0.71500000000000008</v>
      </c>
    </row>
    <row r="49" spans="2:19">
      <c r="B49" s="754">
        <f t="shared" si="2"/>
        <v>2031</v>
      </c>
      <c r="C49" s="755">
        <f t="shared" si="3"/>
        <v>0</v>
      </c>
      <c r="D49" s="756">
        <f t="shared" si="3"/>
        <v>0</v>
      </c>
      <c r="E49" s="756">
        <f t="shared" si="3"/>
        <v>1</v>
      </c>
      <c r="F49" s="756">
        <f t="shared" si="3"/>
        <v>0</v>
      </c>
      <c r="G49" s="756">
        <f t="shared" si="3"/>
        <v>0</v>
      </c>
      <c r="H49" s="757">
        <f t="shared" si="4"/>
        <v>1</v>
      </c>
      <c r="I49" s="755">
        <f t="shared" si="5"/>
        <v>0.2</v>
      </c>
      <c r="J49" s="756">
        <f t="shared" si="5"/>
        <v>0.3</v>
      </c>
      <c r="K49" s="756">
        <f t="shared" si="5"/>
        <v>0.25</v>
      </c>
      <c r="L49" s="756">
        <f t="shared" si="5"/>
        <v>0.05</v>
      </c>
      <c r="M49" s="756">
        <f t="shared" si="5"/>
        <v>0.2</v>
      </c>
      <c r="N49" s="757">
        <f t="shared" si="6"/>
        <v>1</v>
      </c>
      <c r="O49" s="758"/>
      <c r="R49" s="752">
        <f t="shared" si="7"/>
        <v>1</v>
      </c>
      <c r="S49" s="753">
        <f t="shared" si="8"/>
        <v>0.71500000000000008</v>
      </c>
    </row>
    <row r="50" spans="2:19">
      <c r="B50" s="754">
        <f t="shared" si="2"/>
        <v>2032</v>
      </c>
      <c r="C50" s="755">
        <f t="shared" si="3"/>
        <v>0</v>
      </c>
      <c r="D50" s="756">
        <f t="shared" si="3"/>
        <v>0</v>
      </c>
      <c r="E50" s="756">
        <f t="shared" si="3"/>
        <v>1</v>
      </c>
      <c r="F50" s="756">
        <f t="shared" si="3"/>
        <v>0</v>
      </c>
      <c r="G50" s="756">
        <f t="shared" si="3"/>
        <v>0</v>
      </c>
      <c r="H50" s="757">
        <f t="shared" si="4"/>
        <v>1</v>
      </c>
      <c r="I50" s="755">
        <f t="shared" si="5"/>
        <v>0.2</v>
      </c>
      <c r="J50" s="756">
        <f t="shared" si="5"/>
        <v>0.3</v>
      </c>
      <c r="K50" s="756">
        <f t="shared" si="5"/>
        <v>0.25</v>
      </c>
      <c r="L50" s="756">
        <f t="shared" si="5"/>
        <v>0.05</v>
      </c>
      <c r="M50" s="756">
        <f t="shared" si="5"/>
        <v>0.2</v>
      </c>
      <c r="N50" s="757">
        <f t="shared" si="6"/>
        <v>1</v>
      </c>
      <c r="O50" s="758"/>
      <c r="R50" s="752">
        <f t="shared" si="7"/>
        <v>1</v>
      </c>
      <c r="S50" s="753">
        <f t="shared" si="8"/>
        <v>0.71500000000000008</v>
      </c>
    </row>
    <row r="51" spans="2:19">
      <c r="B51" s="754">
        <f t="shared" ref="B51:B82" si="9">B50+1</f>
        <v>2033</v>
      </c>
      <c r="C51" s="755">
        <f t="shared" ref="C51:G98" si="10">C$16</f>
        <v>0</v>
      </c>
      <c r="D51" s="756">
        <f t="shared" si="10"/>
        <v>0</v>
      </c>
      <c r="E51" s="756">
        <f t="shared" si="10"/>
        <v>1</v>
      </c>
      <c r="F51" s="756">
        <f t="shared" si="10"/>
        <v>0</v>
      </c>
      <c r="G51" s="756">
        <f t="shared" si="10"/>
        <v>0</v>
      </c>
      <c r="H51" s="757">
        <f t="shared" si="4"/>
        <v>1</v>
      </c>
      <c r="I51" s="755">
        <f t="shared" ref="I51:M98" si="11">I$16</f>
        <v>0.2</v>
      </c>
      <c r="J51" s="756">
        <f t="shared" si="11"/>
        <v>0.3</v>
      </c>
      <c r="K51" s="756">
        <f t="shared" si="11"/>
        <v>0.25</v>
      </c>
      <c r="L51" s="756">
        <f t="shared" si="11"/>
        <v>0.05</v>
      </c>
      <c r="M51" s="756">
        <f t="shared" si="11"/>
        <v>0.2</v>
      </c>
      <c r="N51" s="757">
        <f t="shared" si="6"/>
        <v>1</v>
      </c>
      <c r="O51" s="758"/>
      <c r="R51" s="752">
        <f t="shared" si="7"/>
        <v>1</v>
      </c>
      <c r="S51" s="753">
        <f t="shared" si="8"/>
        <v>0.71500000000000008</v>
      </c>
    </row>
    <row r="52" spans="2:19">
      <c r="B52" s="754">
        <f t="shared" si="9"/>
        <v>2034</v>
      </c>
      <c r="C52" s="755">
        <f t="shared" si="10"/>
        <v>0</v>
      </c>
      <c r="D52" s="756">
        <f t="shared" si="10"/>
        <v>0</v>
      </c>
      <c r="E52" s="756">
        <f t="shared" si="10"/>
        <v>1</v>
      </c>
      <c r="F52" s="756">
        <f t="shared" si="10"/>
        <v>0</v>
      </c>
      <c r="G52" s="756">
        <f t="shared" si="10"/>
        <v>0</v>
      </c>
      <c r="H52" s="757">
        <f t="shared" si="4"/>
        <v>1</v>
      </c>
      <c r="I52" s="755">
        <f t="shared" si="11"/>
        <v>0.2</v>
      </c>
      <c r="J52" s="756">
        <f t="shared" si="11"/>
        <v>0.3</v>
      </c>
      <c r="K52" s="756">
        <f t="shared" si="11"/>
        <v>0.25</v>
      </c>
      <c r="L52" s="756">
        <f t="shared" si="11"/>
        <v>0.05</v>
      </c>
      <c r="M52" s="756">
        <f t="shared" si="11"/>
        <v>0.2</v>
      </c>
      <c r="N52" s="757">
        <f t="shared" si="6"/>
        <v>1</v>
      </c>
      <c r="O52" s="758"/>
      <c r="R52" s="752">
        <f t="shared" si="7"/>
        <v>1</v>
      </c>
      <c r="S52" s="753">
        <f t="shared" si="8"/>
        <v>0.71500000000000008</v>
      </c>
    </row>
    <row r="53" spans="2:19">
      <c r="B53" s="754">
        <f t="shared" si="9"/>
        <v>2035</v>
      </c>
      <c r="C53" s="755">
        <f t="shared" si="10"/>
        <v>0</v>
      </c>
      <c r="D53" s="756">
        <f t="shared" si="10"/>
        <v>0</v>
      </c>
      <c r="E53" s="756">
        <f t="shared" si="10"/>
        <v>1</v>
      </c>
      <c r="F53" s="756">
        <f t="shared" si="10"/>
        <v>0</v>
      </c>
      <c r="G53" s="756">
        <f t="shared" si="10"/>
        <v>0</v>
      </c>
      <c r="H53" s="757">
        <f t="shared" si="4"/>
        <v>1</v>
      </c>
      <c r="I53" s="755">
        <f t="shared" si="11"/>
        <v>0.2</v>
      </c>
      <c r="J53" s="756">
        <f t="shared" si="11"/>
        <v>0.3</v>
      </c>
      <c r="K53" s="756">
        <f t="shared" si="11"/>
        <v>0.25</v>
      </c>
      <c r="L53" s="756">
        <f t="shared" si="11"/>
        <v>0.05</v>
      </c>
      <c r="M53" s="756">
        <f t="shared" si="11"/>
        <v>0.2</v>
      </c>
      <c r="N53" s="757">
        <f t="shared" si="6"/>
        <v>1</v>
      </c>
      <c r="O53" s="758"/>
      <c r="R53" s="752">
        <f t="shared" si="7"/>
        <v>1</v>
      </c>
      <c r="S53" s="753">
        <f t="shared" si="8"/>
        <v>0.71500000000000008</v>
      </c>
    </row>
    <row r="54" spans="2:19">
      <c r="B54" s="754">
        <f t="shared" si="9"/>
        <v>2036</v>
      </c>
      <c r="C54" s="755">
        <f t="shared" si="10"/>
        <v>0</v>
      </c>
      <c r="D54" s="756">
        <f t="shared" si="10"/>
        <v>0</v>
      </c>
      <c r="E54" s="756">
        <f t="shared" si="10"/>
        <v>1</v>
      </c>
      <c r="F54" s="756">
        <f t="shared" si="10"/>
        <v>0</v>
      </c>
      <c r="G54" s="756">
        <f t="shared" si="10"/>
        <v>0</v>
      </c>
      <c r="H54" s="757">
        <f t="shared" si="4"/>
        <v>1</v>
      </c>
      <c r="I54" s="755">
        <f t="shared" si="11"/>
        <v>0.2</v>
      </c>
      <c r="J54" s="756">
        <f t="shared" si="11"/>
        <v>0.3</v>
      </c>
      <c r="K54" s="756">
        <f t="shared" si="11"/>
        <v>0.25</v>
      </c>
      <c r="L54" s="756">
        <f t="shared" si="11"/>
        <v>0.05</v>
      </c>
      <c r="M54" s="756">
        <f t="shared" si="11"/>
        <v>0.2</v>
      </c>
      <c r="N54" s="757">
        <f t="shared" si="6"/>
        <v>1</v>
      </c>
      <c r="O54" s="758"/>
      <c r="R54" s="752">
        <f t="shared" si="7"/>
        <v>1</v>
      </c>
      <c r="S54" s="753">
        <f t="shared" si="8"/>
        <v>0.71500000000000008</v>
      </c>
    </row>
    <row r="55" spans="2:19">
      <c r="B55" s="754">
        <f t="shared" si="9"/>
        <v>2037</v>
      </c>
      <c r="C55" s="755">
        <f t="shared" si="10"/>
        <v>0</v>
      </c>
      <c r="D55" s="756">
        <f t="shared" si="10"/>
        <v>0</v>
      </c>
      <c r="E55" s="756">
        <f t="shared" si="10"/>
        <v>1</v>
      </c>
      <c r="F55" s="756">
        <f t="shared" si="10"/>
        <v>0</v>
      </c>
      <c r="G55" s="756">
        <f t="shared" si="10"/>
        <v>0</v>
      </c>
      <c r="H55" s="757">
        <f t="shared" si="4"/>
        <v>1</v>
      </c>
      <c r="I55" s="755">
        <f t="shared" si="11"/>
        <v>0.2</v>
      </c>
      <c r="J55" s="756">
        <f t="shared" si="11"/>
        <v>0.3</v>
      </c>
      <c r="K55" s="756">
        <f t="shared" si="11"/>
        <v>0.25</v>
      </c>
      <c r="L55" s="756">
        <f t="shared" si="11"/>
        <v>0.05</v>
      </c>
      <c r="M55" s="756">
        <f t="shared" si="11"/>
        <v>0.2</v>
      </c>
      <c r="N55" s="757">
        <f t="shared" si="6"/>
        <v>1</v>
      </c>
      <c r="O55" s="758"/>
      <c r="R55" s="752">
        <f t="shared" si="7"/>
        <v>1</v>
      </c>
      <c r="S55" s="753">
        <f t="shared" si="8"/>
        <v>0.71500000000000008</v>
      </c>
    </row>
    <row r="56" spans="2:19">
      <c r="B56" s="754">
        <f t="shared" si="9"/>
        <v>2038</v>
      </c>
      <c r="C56" s="755">
        <f t="shared" si="10"/>
        <v>0</v>
      </c>
      <c r="D56" s="756">
        <f t="shared" si="10"/>
        <v>0</v>
      </c>
      <c r="E56" s="756">
        <f t="shared" si="10"/>
        <v>1</v>
      </c>
      <c r="F56" s="756">
        <f t="shared" si="10"/>
        <v>0</v>
      </c>
      <c r="G56" s="756">
        <f t="shared" si="10"/>
        <v>0</v>
      </c>
      <c r="H56" s="757">
        <f t="shared" si="4"/>
        <v>1</v>
      </c>
      <c r="I56" s="755">
        <f t="shared" si="11"/>
        <v>0.2</v>
      </c>
      <c r="J56" s="756">
        <f t="shared" si="11"/>
        <v>0.3</v>
      </c>
      <c r="K56" s="756">
        <f t="shared" si="11"/>
        <v>0.25</v>
      </c>
      <c r="L56" s="756">
        <f t="shared" si="11"/>
        <v>0.05</v>
      </c>
      <c r="M56" s="756">
        <f t="shared" si="11"/>
        <v>0.2</v>
      </c>
      <c r="N56" s="757">
        <f t="shared" si="6"/>
        <v>1</v>
      </c>
      <c r="O56" s="758"/>
      <c r="R56" s="752">
        <f t="shared" si="7"/>
        <v>1</v>
      </c>
      <c r="S56" s="753">
        <f t="shared" si="8"/>
        <v>0.71500000000000008</v>
      </c>
    </row>
    <row r="57" spans="2:19">
      <c r="B57" s="754">
        <f t="shared" si="9"/>
        <v>2039</v>
      </c>
      <c r="C57" s="755">
        <f t="shared" si="10"/>
        <v>0</v>
      </c>
      <c r="D57" s="756">
        <f t="shared" si="10"/>
        <v>0</v>
      </c>
      <c r="E57" s="756">
        <f t="shared" si="10"/>
        <v>1</v>
      </c>
      <c r="F57" s="756">
        <f t="shared" si="10"/>
        <v>0</v>
      </c>
      <c r="G57" s="756">
        <f t="shared" si="10"/>
        <v>0</v>
      </c>
      <c r="H57" s="757">
        <f t="shared" si="4"/>
        <v>1</v>
      </c>
      <c r="I57" s="755">
        <f t="shared" si="11"/>
        <v>0.2</v>
      </c>
      <c r="J57" s="756">
        <f t="shared" si="11"/>
        <v>0.3</v>
      </c>
      <c r="K57" s="756">
        <f t="shared" si="11"/>
        <v>0.25</v>
      </c>
      <c r="L57" s="756">
        <f t="shared" si="11"/>
        <v>0.05</v>
      </c>
      <c r="M57" s="756">
        <f t="shared" si="11"/>
        <v>0.2</v>
      </c>
      <c r="N57" s="757">
        <f t="shared" si="6"/>
        <v>1</v>
      </c>
      <c r="O57" s="758"/>
      <c r="R57" s="752">
        <f t="shared" si="7"/>
        <v>1</v>
      </c>
      <c r="S57" s="753">
        <f t="shared" si="8"/>
        <v>0.71500000000000008</v>
      </c>
    </row>
    <row r="58" spans="2:19">
      <c r="B58" s="754">
        <f t="shared" si="9"/>
        <v>2040</v>
      </c>
      <c r="C58" s="755">
        <f t="shared" si="10"/>
        <v>0</v>
      </c>
      <c r="D58" s="756">
        <f t="shared" si="10"/>
        <v>0</v>
      </c>
      <c r="E58" s="756">
        <f t="shared" si="10"/>
        <v>1</v>
      </c>
      <c r="F58" s="756">
        <f t="shared" si="10"/>
        <v>0</v>
      </c>
      <c r="G58" s="756">
        <f t="shared" si="10"/>
        <v>0</v>
      </c>
      <c r="H58" s="757">
        <f t="shared" si="4"/>
        <v>1</v>
      </c>
      <c r="I58" s="755">
        <f t="shared" si="11"/>
        <v>0.2</v>
      </c>
      <c r="J58" s="756">
        <f t="shared" si="11"/>
        <v>0.3</v>
      </c>
      <c r="K58" s="756">
        <f t="shared" si="11"/>
        <v>0.25</v>
      </c>
      <c r="L58" s="756">
        <f t="shared" si="11"/>
        <v>0.05</v>
      </c>
      <c r="M58" s="756">
        <f t="shared" si="11"/>
        <v>0.2</v>
      </c>
      <c r="N58" s="757">
        <f t="shared" si="6"/>
        <v>1</v>
      </c>
      <c r="O58" s="758"/>
      <c r="R58" s="752">
        <f t="shared" si="7"/>
        <v>1</v>
      </c>
      <c r="S58" s="753">
        <f t="shared" si="8"/>
        <v>0.71500000000000008</v>
      </c>
    </row>
    <row r="59" spans="2:19">
      <c r="B59" s="754">
        <f t="shared" si="9"/>
        <v>2041</v>
      </c>
      <c r="C59" s="755">
        <f t="shared" si="10"/>
        <v>0</v>
      </c>
      <c r="D59" s="756">
        <f t="shared" si="10"/>
        <v>0</v>
      </c>
      <c r="E59" s="756">
        <f t="shared" si="10"/>
        <v>1</v>
      </c>
      <c r="F59" s="756">
        <f t="shared" si="10"/>
        <v>0</v>
      </c>
      <c r="G59" s="756">
        <f t="shared" si="10"/>
        <v>0</v>
      </c>
      <c r="H59" s="757">
        <f t="shared" si="4"/>
        <v>1</v>
      </c>
      <c r="I59" s="755">
        <f t="shared" si="11"/>
        <v>0.2</v>
      </c>
      <c r="J59" s="756">
        <f t="shared" si="11"/>
        <v>0.3</v>
      </c>
      <c r="K59" s="756">
        <f t="shared" si="11"/>
        <v>0.25</v>
      </c>
      <c r="L59" s="756">
        <f t="shared" si="11"/>
        <v>0.05</v>
      </c>
      <c r="M59" s="756">
        <f t="shared" si="11"/>
        <v>0.2</v>
      </c>
      <c r="N59" s="757">
        <f t="shared" si="6"/>
        <v>1</v>
      </c>
      <c r="O59" s="758"/>
      <c r="R59" s="752">
        <f t="shared" si="7"/>
        <v>1</v>
      </c>
      <c r="S59" s="753">
        <f t="shared" si="8"/>
        <v>0.71500000000000008</v>
      </c>
    </row>
    <row r="60" spans="2:19">
      <c r="B60" s="754">
        <f t="shared" si="9"/>
        <v>2042</v>
      </c>
      <c r="C60" s="755">
        <f t="shared" si="10"/>
        <v>0</v>
      </c>
      <c r="D60" s="756">
        <f t="shared" si="10"/>
        <v>0</v>
      </c>
      <c r="E60" s="756">
        <f t="shared" si="10"/>
        <v>1</v>
      </c>
      <c r="F60" s="756">
        <f t="shared" si="10"/>
        <v>0</v>
      </c>
      <c r="G60" s="756">
        <f t="shared" si="10"/>
        <v>0</v>
      </c>
      <c r="H60" s="757">
        <f t="shared" si="4"/>
        <v>1</v>
      </c>
      <c r="I60" s="755">
        <f t="shared" si="11"/>
        <v>0.2</v>
      </c>
      <c r="J60" s="756">
        <f t="shared" si="11"/>
        <v>0.3</v>
      </c>
      <c r="K60" s="756">
        <f t="shared" si="11"/>
        <v>0.25</v>
      </c>
      <c r="L60" s="756">
        <f t="shared" si="11"/>
        <v>0.05</v>
      </c>
      <c r="M60" s="756">
        <f t="shared" si="11"/>
        <v>0.2</v>
      </c>
      <c r="N60" s="757">
        <f t="shared" si="6"/>
        <v>1</v>
      </c>
      <c r="O60" s="758"/>
      <c r="R60" s="752">
        <f t="shared" si="7"/>
        <v>1</v>
      </c>
      <c r="S60" s="753">
        <f t="shared" si="8"/>
        <v>0.71500000000000008</v>
      </c>
    </row>
    <row r="61" spans="2:19">
      <c r="B61" s="754">
        <f t="shared" si="9"/>
        <v>2043</v>
      </c>
      <c r="C61" s="755">
        <f t="shared" si="10"/>
        <v>0</v>
      </c>
      <c r="D61" s="756">
        <f t="shared" si="10"/>
        <v>0</v>
      </c>
      <c r="E61" s="756">
        <f t="shared" si="10"/>
        <v>1</v>
      </c>
      <c r="F61" s="756">
        <f t="shared" si="10"/>
        <v>0</v>
      </c>
      <c r="G61" s="756">
        <f t="shared" si="10"/>
        <v>0</v>
      </c>
      <c r="H61" s="757">
        <f t="shared" si="4"/>
        <v>1</v>
      </c>
      <c r="I61" s="755">
        <f t="shared" si="11"/>
        <v>0.2</v>
      </c>
      <c r="J61" s="756">
        <f t="shared" si="11"/>
        <v>0.3</v>
      </c>
      <c r="K61" s="756">
        <f t="shared" si="11"/>
        <v>0.25</v>
      </c>
      <c r="L61" s="756">
        <f t="shared" si="11"/>
        <v>0.05</v>
      </c>
      <c r="M61" s="756">
        <f t="shared" si="11"/>
        <v>0.2</v>
      </c>
      <c r="N61" s="757">
        <f t="shared" si="6"/>
        <v>1</v>
      </c>
      <c r="O61" s="758"/>
      <c r="R61" s="752">
        <f t="shared" si="7"/>
        <v>1</v>
      </c>
      <c r="S61" s="753">
        <f t="shared" si="8"/>
        <v>0.71500000000000008</v>
      </c>
    </row>
    <row r="62" spans="2:19">
      <c r="B62" s="754">
        <f t="shared" si="9"/>
        <v>2044</v>
      </c>
      <c r="C62" s="755">
        <f t="shared" si="10"/>
        <v>0</v>
      </c>
      <c r="D62" s="756">
        <f t="shared" si="10"/>
        <v>0</v>
      </c>
      <c r="E62" s="756">
        <f t="shared" si="10"/>
        <v>1</v>
      </c>
      <c r="F62" s="756">
        <f t="shared" si="10"/>
        <v>0</v>
      </c>
      <c r="G62" s="756">
        <f t="shared" si="10"/>
        <v>0</v>
      </c>
      <c r="H62" s="757">
        <f t="shared" si="4"/>
        <v>1</v>
      </c>
      <c r="I62" s="755">
        <f t="shared" si="11"/>
        <v>0.2</v>
      </c>
      <c r="J62" s="756">
        <f t="shared" si="11"/>
        <v>0.3</v>
      </c>
      <c r="K62" s="756">
        <f t="shared" si="11"/>
        <v>0.25</v>
      </c>
      <c r="L62" s="756">
        <f t="shared" si="11"/>
        <v>0.05</v>
      </c>
      <c r="M62" s="756">
        <f t="shared" si="11"/>
        <v>0.2</v>
      </c>
      <c r="N62" s="757">
        <f t="shared" si="6"/>
        <v>1</v>
      </c>
      <c r="O62" s="758"/>
      <c r="R62" s="752">
        <f t="shared" si="7"/>
        <v>1</v>
      </c>
      <c r="S62" s="753">
        <f t="shared" si="8"/>
        <v>0.71500000000000008</v>
      </c>
    </row>
    <row r="63" spans="2:19">
      <c r="B63" s="754">
        <f t="shared" si="9"/>
        <v>2045</v>
      </c>
      <c r="C63" s="755">
        <f t="shared" si="10"/>
        <v>0</v>
      </c>
      <c r="D63" s="756">
        <f t="shared" si="10"/>
        <v>0</v>
      </c>
      <c r="E63" s="756">
        <f t="shared" si="10"/>
        <v>1</v>
      </c>
      <c r="F63" s="756">
        <f t="shared" si="10"/>
        <v>0</v>
      </c>
      <c r="G63" s="756">
        <f t="shared" si="10"/>
        <v>0</v>
      </c>
      <c r="H63" s="757">
        <f t="shared" si="4"/>
        <v>1</v>
      </c>
      <c r="I63" s="755">
        <f t="shared" si="11"/>
        <v>0.2</v>
      </c>
      <c r="J63" s="756">
        <f t="shared" si="11"/>
        <v>0.3</v>
      </c>
      <c r="K63" s="756">
        <f t="shared" si="11"/>
        <v>0.25</v>
      </c>
      <c r="L63" s="756">
        <f t="shared" si="11"/>
        <v>0.05</v>
      </c>
      <c r="M63" s="756">
        <f t="shared" si="11"/>
        <v>0.2</v>
      </c>
      <c r="N63" s="757">
        <f t="shared" si="6"/>
        <v>1</v>
      </c>
      <c r="O63" s="758"/>
      <c r="R63" s="752">
        <f t="shared" si="7"/>
        <v>1</v>
      </c>
      <c r="S63" s="753">
        <f t="shared" si="8"/>
        <v>0.71500000000000008</v>
      </c>
    </row>
    <row r="64" spans="2:19">
      <c r="B64" s="754">
        <f t="shared" si="9"/>
        <v>2046</v>
      </c>
      <c r="C64" s="755">
        <f t="shared" si="10"/>
        <v>0</v>
      </c>
      <c r="D64" s="756">
        <f t="shared" si="10"/>
        <v>0</v>
      </c>
      <c r="E64" s="756">
        <f t="shared" si="10"/>
        <v>1</v>
      </c>
      <c r="F64" s="756">
        <f t="shared" si="10"/>
        <v>0</v>
      </c>
      <c r="G64" s="756">
        <f t="shared" si="10"/>
        <v>0</v>
      </c>
      <c r="H64" s="757">
        <f t="shared" si="4"/>
        <v>1</v>
      </c>
      <c r="I64" s="755">
        <f t="shared" si="11"/>
        <v>0.2</v>
      </c>
      <c r="J64" s="756">
        <f t="shared" si="11"/>
        <v>0.3</v>
      </c>
      <c r="K64" s="756">
        <f t="shared" si="11"/>
        <v>0.25</v>
      </c>
      <c r="L64" s="756">
        <f t="shared" si="11"/>
        <v>0.05</v>
      </c>
      <c r="M64" s="756">
        <f t="shared" si="11"/>
        <v>0.2</v>
      </c>
      <c r="N64" s="757">
        <f t="shared" si="6"/>
        <v>1</v>
      </c>
      <c r="O64" s="758"/>
      <c r="R64" s="752">
        <f t="shared" si="7"/>
        <v>1</v>
      </c>
      <c r="S64" s="753">
        <f t="shared" si="8"/>
        <v>0.71500000000000008</v>
      </c>
    </row>
    <row r="65" spans="2:19">
      <c r="B65" s="754">
        <f t="shared" si="9"/>
        <v>2047</v>
      </c>
      <c r="C65" s="755">
        <f t="shared" si="10"/>
        <v>0</v>
      </c>
      <c r="D65" s="756">
        <f t="shared" si="10"/>
        <v>0</v>
      </c>
      <c r="E65" s="756">
        <f t="shared" si="10"/>
        <v>1</v>
      </c>
      <c r="F65" s="756">
        <f t="shared" si="10"/>
        <v>0</v>
      </c>
      <c r="G65" s="756">
        <f t="shared" si="10"/>
        <v>0</v>
      </c>
      <c r="H65" s="757">
        <f t="shared" si="4"/>
        <v>1</v>
      </c>
      <c r="I65" s="755">
        <f t="shared" si="11"/>
        <v>0.2</v>
      </c>
      <c r="J65" s="756">
        <f t="shared" si="11"/>
        <v>0.3</v>
      </c>
      <c r="K65" s="756">
        <f t="shared" si="11"/>
        <v>0.25</v>
      </c>
      <c r="L65" s="756">
        <f t="shared" si="11"/>
        <v>0.05</v>
      </c>
      <c r="M65" s="756">
        <f t="shared" si="11"/>
        <v>0.2</v>
      </c>
      <c r="N65" s="757">
        <f t="shared" si="6"/>
        <v>1</v>
      </c>
      <c r="O65" s="758"/>
      <c r="R65" s="752">
        <f t="shared" si="7"/>
        <v>1</v>
      </c>
      <c r="S65" s="753">
        <f t="shared" si="8"/>
        <v>0.71500000000000008</v>
      </c>
    </row>
    <row r="66" spans="2:19">
      <c r="B66" s="754">
        <f t="shared" si="9"/>
        <v>2048</v>
      </c>
      <c r="C66" s="755">
        <f t="shared" si="10"/>
        <v>0</v>
      </c>
      <c r="D66" s="756">
        <f t="shared" si="10"/>
        <v>0</v>
      </c>
      <c r="E66" s="756">
        <f t="shared" si="10"/>
        <v>1</v>
      </c>
      <c r="F66" s="756">
        <f t="shared" si="10"/>
        <v>0</v>
      </c>
      <c r="G66" s="756">
        <f t="shared" si="10"/>
        <v>0</v>
      </c>
      <c r="H66" s="757">
        <f t="shared" si="4"/>
        <v>1</v>
      </c>
      <c r="I66" s="755">
        <f t="shared" si="11"/>
        <v>0.2</v>
      </c>
      <c r="J66" s="756">
        <f t="shared" si="11"/>
        <v>0.3</v>
      </c>
      <c r="K66" s="756">
        <f t="shared" si="11"/>
        <v>0.25</v>
      </c>
      <c r="L66" s="756">
        <f t="shared" si="11"/>
        <v>0.05</v>
      </c>
      <c r="M66" s="756">
        <f t="shared" si="11"/>
        <v>0.2</v>
      </c>
      <c r="N66" s="757">
        <f t="shared" si="6"/>
        <v>1</v>
      </c>
      <c r="O66" s="758"/>
      <c r="R66" s="752">
        <f t="shared" si="7"/>
        <v>1</v>
      </c>
      <c r="S66" s="753">
        <f t="shared" si="8"/>
        <v>0.71500000000000008</v>
      </c>
    </row>
    <row r="67" spans="2:19">
      <c r="B67" s="754">
        <f t="shared" si="9"/>
        <v>2049</v>
      </c>
      <c r="C67" s="755">
        <f t="shared" si="10"/>
        <v>0</v>
      </c>
      <c r="D67" s="756">
        <f t="shared" si="10"/>
        <v>0</v>
      </c>
      <c r="E67" s="756">
        <f t="shared" si="10"/>
        <v>1</v>
      </c>
      <c r="F67" s="756">
        <f t="shared" si="10"/>
        <v>0</v>
      </c>
      <c r="G67" s="756">
        <f t="shared" si="10"/>
        <v>0</v>
      </c>
      <c r="H67" s="757">
        <f t="shared" si="4"/>
        <v>1</v>
      </c>
      <c r="I67" s="755">
        <f t="shared" si="11"/>
        <v>0.2</v>
      </c>
      <c r="J67" s="756">
        <f t="shared" si="11"/>
        <v>0.3</v>
      </c>
      <c r="K67" s="756">
        <f t="shared" si="11"/>
        <v>0.25</v>
      </c>
      <c r="L67" s="756">
        <f t="shared" si="11"/>
        <v>0.05</v>
      </c>
      <c r="M67" s="756">
        <f t="shared" si="11"/>
        <v>0.2</v>
      </c>
      <c r="N67" s="757">
        <f t="shared" si="6"/>
        <v>1</v>
      </c>
      <c r="O67" s="758"/>
      <c r="R67" s="752">
        <f t="shared" si="7"/>
        <v>1</v>
      </c>
      <c r="S67" s="753">
        <f t="shared" si="8"/>
        <v>0.71500000000000008</v>
      </c>
    </row>
    <row r="68" spans="2:19">
      <c r="B68" s="754">
        <f t="shared" si="9"/>
        <v>2050</v>
      </c>
      <c r="C68" s="755">
        <f t="shared" si="10"/>
        <v>0</v>
      </c>
      <c r="D68" s="756">
        <f t="shared" si="10"/>
        <v>0</v>
      </c>
      <c r="E68" s="756">
        <f t="shared" si="10"/>
        <v>1</v>
      </c>
      <c r="F68" s="756">
        <f t="shared" si="10"/>
        <v>0</v>
      </c>
      <c r="G68" s="756">
        <f t="shared" si="10"/>
        <v>0</v>
      </c>
      <c r="H68" s="757">
        <f t="shared" si="4"/>
        <v>1</v>
      </c>
      <c r="I68" s="755">
        <f t="shared" si="11"/>
        <v>0.2</v>
      </c>
      <c r="J68" s="756">
        <f t="shared" si="11"/>
        <v>0.3</v>
      </c>
      <c r="K68" s="756">
        <f t="shared" si="11"/>
        <v>0.25</v>
      </c>
      <c r="L68" s="756">
        <f t="shared" si="11"/>
        <v>0.05</v>
      </c>
      <c r="M68" s="756">
        <f t="shared" si="11"/>
        <v>0.2</v>
      </c>
      <c r="N68" s="757">
        <f t="shared" si="6"/>
        <v>1</v>
      </c>
      <c r="O68" s="758"/>
      <c r="R68" s="752">
        <f t="shared" si="7"/>
        <v>1</v>
      </c>
      <c r="S68" s="753">
        <f t="shared" si="8"/>
        <v>0.71500000000000008</v>
      </c>
    </row>
    <row r="69" spans="2:19">
      <c r="B69" s="754">
        <f t="shared" si="9"/>
        <v>2051</v>
      </c>
      <c r="C69" s="755">
        <f t="shared" si="10"/>
        <v>0</v>
      </c>
      <c r="D69" s="756">
        <f t="shared" si="10"/>
        <v>0</v>
      </c>
      <c r="E69" s="756">
        <f t="shared" si="10"/>
        <v>1</v>
      </c>
      <c r="F69" s="756">
        <f t="shared" si="10"/>
        <v>0</v>
      </c>
      <c r="G69" s="756">
        <f t="shared" si="10"/>
        <v>0</v>
      </c>
      <c r="H69" s="757">
        <f t="shared" si="4"/>
        <v>1</v>
      </c>
      <c r="I69" s="755">
        <f t="shared" si="11"/>
        <v>0.2</v>
      </c>
      <c r="J69" s="756">
        <f t="shared" si="11"/>
        <v>0.3</v>
      </c>
      <c r="K69" s="756">
        <f t="shared" si="11"/>
        <v>0.25</v>
      </c>
      <c r="L69" s="756">
        <f t="shared" si="11"/>
        <v>0.05</v>
      </c>
      <c r="M69" s="756">
        <f t="shared" si="11"/>
        <v>0.2</v>
      </c>
      <c r="N69" s="757">
        <f t="shared" si="6"/>
        <v>1</v>
      </c>
      <c r="O69" s="758"/>
      <c r="R69" s="752">
        <f t="shared" si="7"/>
        <v>1</v>
      </c>
      <c r="S69" s="753">
        <f t="shared" si="8"/>
        <v>0.71500000000000008</v>
      </c>
    </row>
    <row r="70" spans="2:19">
      <c r="B70" s="754">
        <f t="shared" si="9"/>
        <v>2052</v>
      </c>
      <c r="C70" s="755">
        <f t="shared" si="10"/>
        <v>0</v>
      </c>
      <c r="D70" s="756">
        <f t="shared" si="10"/>
        <v>0</v>
      </c>
      <c r="E70" s="756">
        <f t="shared" si="10"/>
        <v>1</v>
      </c>
      <c r="F70" s="756">
        <f t="shared" si="10"/>
        <v>0</v>
      </c>
      <c r="G70" s="756">
        <f t="shared" si="10"/>
        <v>0</v>
      </c>
      <c r="H70" s="757">
        <f t="shared" si="4"/>
        <v>1</v>
      </c>
      <c r="I70" s="755">
        <f t="shared" si="11"/>
        <v>0.2</v>
      </c>
      <c r="J70" s="756">
        <f t="shared" si="11"/>
        <v>0.3</v>
      </c>
      <c r="K70" s="756">
        <f t="shared" si="11"/>
        <v>0.25</v>
      </c>
      <c r="L70" s="756">
        <f t="shared" si="11"/>
        <v>0.05</v>
      </c>
      <c r="M70" s="756">
        <f t="shared" si="11"/>
        <v>0.2</v>
      </c>
      <c r="N70" s="757">
        <f t="shared" si="6"/>
        <v>1</v>
      </c>
      <c r="O70" s="758"/>
      <c r="R70" s="752">
        <f t="shared" si="7"/>
        <v>1</v>
      </c>
      <c r="S70" s="753">
        <f t="shared" si="8"/>
        <v>0.71500000000000008</v>
      </c>
    </row>
    <row r="71" spans="2:19">
      <c r="B71" s="754">
        <f t="shared" si="9"/>
        <v>2053</v>
      </c>
      <c r="C71" s="755">
        <f t="shared" si="10"/>
        <v>0</v>
      </c>
      <c r="D71" s="756">
        <f t="shared" si="10"/>
        <v>0</v>
      </c>
      <c r="E71" s="756">
        <f t="shared" si="10"/>
        <v>1</v>
      </c>
      <c r="F71" s="756">
        <f t="shared" si="10"/>
        <v>0</v>
      </c>
      <c r="G71" s="756">
        <f t="shared" si="10"/>
        <v>0</v>
      </c>
      <c r="H71" s="757">
        <f t="shared" si="4"/>
        <v>1</v>
      </c>
      <c r="I71" s="755">
        <f t="shared" si="11"/>
        <v>0.2</v>
      </c>
      <c r="J71" s="756">
        <f t="shared" si="11"/>
        <v>0.3</v>
      </c>
      <c r="K71" s="756">
        <f t="shared" si="11"/>
        <v>0.25</v>
      </c>
      <c r="L71" s="756">
        <f t="shared" si="11"/>
        <v>0.05</v>
      </c>
      <c r="M71" s="756">
        <f t="shared" si="11"/>
        <v>0.2</v>
      </c>
      <c r="N71" s="757">
        <f t="shared" si="6"/>
        <v>1</v>
      </c>
      <c r="O71" s="758"/>
      <c r="R71" s="752">
        <f t="shared" si="7"/>
        <v>1</v>
      </c>
      <c r="S71" s="753">
        <f t="shared" si="8"/>
        <v>0.71500000000000008</v>
      </c>
    </row>
    <row r="72" spans="2:19">
      <c r="B72" s="754">
        <f t="shared" si="9"/>
        <v>2054</v>
      </c>
      <c r="C72" s="755">
        <f t="shared" si="10"/>
        <v>0</v>
      </c>
      <c r="D72" s="756">
        <f t="shared" si="10"/>
        <v>0</v>
      </c>
      <c r="E72" s="756">
        <f t="shared" si="10"/>
        <v>1</v>
      </c>
      <c r="F72" s="756">
        <f t="shared" si="10"/>
        <v>0</v>
      </c>
      <c r="G72" s="756">
        <f t="shared" si="10"/>
        <v>0</v>
      </c>
      <c r="H72" s="757">
        <f t="shared" si="4"/>
        <v>1</v>
      </c>
      <c r="I72" s="755">
        <f t="shared" si="11"/>
        <v>0.2</v>
      </c>
      <c r="J72" s="756">
        <f t="shared" si="11"/>
        <v>0.3</v>
      </c>
      <c r="K72" s="756">
        <f t="shared" si="11"/>
        <v>0.25</v>
      </c>
      <c r="L72" s="756">
        <f t="shared" si="11"/>
        <v>0.05</v>
      </c>
      <c r="M72" s="756">
        <f t="shared" si="11"/>
        <v>0.2</v>
      </c>
      <c r="N72" s="757">
        <f t="shared" si="6"/>
        <v>1</v>
      </c>
      <c r="O72" s="758"/>
      <c r="R72" s="752">
        <f t="shared" si="7"/>
        <v>1</v>
      </c>
      <c r="S72" s="753">
        <f t="shared" si="8"/>
        <v>0.71500000000000008</v>
      </c>
    </row>
    <row r="73" spans="2:19">
      <c r="B73" s="754">
        <f t="shared" si="9"/>
        <v>2055</v>
      </c>
      <c r="C73" s="755">
        <f t="shared" si="10"/>
        <v>0</v>
      </c>
      <c r="D73" s="756">
        <f t="shared" si="10"/>
        <v>0</v>
      </c>
      <c r="E73" s="756">
        <f t="shared" si="10"/>
        <v>1</v>
      </c>
      <c r="F73" s="756">
        <f t="shared" si="10"/>
        <v>0</v>
      </c>
      <c r="G73" s="756">
        <f t="shared" si="10"/>
        <v>0</v>
      </c>
      <c r="H73" s="757">
        <f t="shared" si="4"/>
        <v>1</v>
      </c>
      <c r="I73" s="755">
        <f t="shared" si="11"/>
        <v>0.2</v>
      </c>
      <c r="J73" s="756">
        <f t="shared" si="11"/>
        <v>0.3</v>
      </c>
      <c r="K73" s="756">
        <f t="shared" si="11"/>
        <v>0.25</v>
      </c>
      <c r="L73" s="756">
        <f t="shared" si="11"/>
        <v>0.05</v>
      </c>
      <c r="M73" s="756">
        <f t="shared" si="11"/>
        <v>0.2</v>
      </c>
      <c r="N73" s="757">
        <f t="shared" si="6"/>
        <v>1</v>
      </c>
      <c r="O73" s="758"/>
      <c r="R73" s="752">
        <f t="shared" si="7"/>
        <v>1</v>
      </c>
      <c r="S73" s="753">
        <f t="shared" si="8"/>
        <v>0.71500000000000008</v>
      </c>
    </row>
    <row r="74" spans="2:19">
      <c r="B74" s="754">
        <f t="shared" si="9"/>
        <v>2056</v>
      </c>
      <c r="C74" s="755">
        <f t="shared" si="10"/>
        <v>0</v>
      </c>
      <c r="D74" s="756">
        <f t="shared" si="10"/>
        <v>0</v>
      </c>
      <c r="E74" s="756">
        <f t="shared" si="10"/>
        <v>1</v>
      </c>
      <c r="F74" s="756">
        <f t="shared" si="10"/>
        <v>0</v>
      </c>
      <c r="G74" s="756">
        <f t="shared" si="10"/>
        <v>0</v>
      </c>
      <c r="H74" s="757">
        <f t="shared" si="4"/>
        <v>1</v>
      </c>
      <c r="I74" s="755">
        <f t="shared" si="11"/>
        <v>0.2</v>
      </c>
      <c r="J74" s="756">
        <f t="shared" si="11"/>
        <v>0.3</v>
      </c>
      <c r="K74" s="756">
        <f t="shared" si="11"/>
        <v>0.25</v>
      </c>
      <c r="L74" s="756">
        <f t="shared" si="11"/>
        <v>0.05</v>
      </c>
      <c r="M74" s="756">
        <f t="shared" si="11"/>
        <v>0.2</v>
      </c>
      <c r="N74" s="757">
        <f t="shared" si="6"/>
        <v>1</v>
      </c>
      <c r="O74" s="758"/>
      <c r="R74" s="752">
        <f t="shared" si="7"/>
        <v>1</v>
      </c>
      <c r="S74" s="753">
        <f t="shared" si="8"/>
        <v>0.71500000000000008</v>
      </c>
    </row>
    <row r="75" spans="2:19">
      <c r="B75" s="754">
        <f t="shared" si="9"/>
        <v>2057</v>
      </c>
      <c r="C75" s="755">
        <f t="shared" si="10"/>
        <v>0</v>
      </c>
      <c r="D75" s="756">
        <f t="shared" si="10"/>
        <v>0</v>
      </c>
      <c r="E75" s="756">
        <f t="shared" si="10"/>
        <v>1</v>
      </c>
      <c r="F75" s="756">
        <f t="shared" si="10"/>
        <v>0</v>
      </c>
      <c r="G75" s="756">
        <f t="shared" si="10"/>
        <v>0</v>
      </c>
      <c r="H75" s="757">
        <f t="shared" si="4"/>
        <v>1</v>
      </c>
      <c r="I75" s="755">
        <f t="shared" si="11"/>
        <v>0.2</v>
      </c>
      <c r="J75" s="756">
        <f t="shared" si="11"/>
        <v>0.3</v>
      </c>
      <c r="K75" s="756">
        <f t="shared" si="11"/>
        <v>0.25</v>
      </c>
      <c r="L75" s="756">
        <f t="shared" si="11"/>
        <v>0.05</v>
      </c>
      <c r="M75" s="756">
        <f t="shared" si="11"/>
        <v>0.2</v>
      </c>
      <c r="N75" s="757">
        <f t="shared" si="6"/>
        <v>1</v>
      </c>
      <c r="O75" s="758"/>
      <c r="R75" s="752">
        <f t="shared" si="7"/>
        <v>1</v>
      </c>
      <c r="S75" s="753">
        <f t="shared" si="8"/>
        <v>0.71500000000000008</v>
      </c>
    </row>
    <row r="76" spans="2:19">
      <c r="B76" s="754">
        <f t="shared" si="9"/>
        <v>2058</v>
      </c>
      <c r="C76" s="755">
        <f t="shared" si="10"/>
        <v>0</v>
      </c>
      <c r="D76" s="756">
        <f t="shared" si="10"/>
        <v>0</v>
      </c>
      <c r="E76" s="756">
        <f t="shared" si="10"/>
        <v>1</v>
      </c>
      <c r="F76" s="756">
        <f t="shared" si="10"/>
        <v>0</v>
      </c>
      <c r="G76" s="756">
        <f t="shared" si="10"/>
        <v>0</v>
      </c>
      <c r="H76" s="757">
        <f t="shared" si="4"/>
        <v>1</v>
      </c>
      <c r="I76" s="755">
        <f t="shared" si="11"/>
        <v>0.2</v>
      </c>
      <c r="J76" s="756">
        <f t="shared" si="11"/>
        <v>0.3</v>
      </c>
      <c r="K76" s="756">
        <f t="shared" si="11"/>
        <v>0.25</v>
      </c>
      <c r="L76" s="756">
        <f t="shared" si="11"/>
        <v>0.05</v>
      </c>
      <c r="M76" s="756">
        <f t="shared" si="11"/>
        <v>0.2</v>
      </c>
      <c r="N76" s="757">
        <f t="shared" si="6"/>
        <v>1</v>
      </c>
      <c r="O76" s="758"/>
      <c r="R76" s="752">
        <f t="shared" si="7"/>
        <v>1</v>
      </c>
      <c r="S76" s="753">
        <f t="shared" si="8"/>
        <v>0.71500000000000008</v>
      </c>
    </row>
    <row r="77" spans="2:19">
      <c r="B77" s="754">
        <f t="shared" si="9"/>
        <v>2059</v>
      </c>
      <c r="C77" s="755">
        <f t="shared" si="10"/>
        <v>0</v>
      </c>
      <c r="D77" s="756">
        <f t="shared" si="10"/>
        <v>0</v>
      </c>
      <c r="E77" s="756">
        <f t="shared" si="10"/>
        <v>1</v>
      </c>
      <c r="F77" s="756">
        <f t="shared" si="10"/>
        <v>0</v>
      </c>
      <c r="G77" s="756">
        <f t="shared" si="10"/>
        <v>0</v>
      </c>
      <c r="H77" s="757">
        <f t="shared" si="4"/>
        <v>1</v>
      </c>
      <c r="I77" s="755">
        <f t="shared" si="11"/>
        <v>0.2</v>
      </c>
      <c r="J77" s="756">
        <f t="shared" si="11"/>
        <v>0.3</v>
      </c>
      <c r="K77" s="756">
        <f t="shared" si="11"/>
        <v>0.25</v>
      </c>
      <c r="L77" s="756">
        <f t="shared" si="11"/>
        <v>0.05</v>
      </c>
      <c r="M77" s="756">
        <f t="shared" si="11"/>
        <v>0.2</v>
      </c>
      <c r="N77" s="757">
        <f t="shared" si="6"/>
        <v>1</v>
      </c>
      <c r="O77" s="758"/>
      <c r="R77" s="752">
        <f t="shared" si="7"/>
        <v>1</v>
      </c>
      <c r="S77" s="753">
        <f t="shared" si="8"/>
        <v>0.71500000000000008</v>
      </c>
    </row>
    <row r="78" spans="2:19">
      <c r="B78" s="754">
        <f t="shared" si="9"/>
        <v>2060</v>
      </c>
      <c r="C78" s="755">
        <f t="shared" si="10"/>
        <v>0</v>
      </c>
      <c r="D78" s="756">
        <f t="shared" si="10"/>
        <v>0</v>
      </c>
      <c r="E78" s="756">
        <f t="shared" si="10"/>
        <v>1</v>
      </c>
      <c r="F78" s="756">
        <f t="shared" si="10"/>
        <v>0</v>
      </c>
      <c r="G78" s="756">
        <f t="shared" si="10"/>
        <v>0</v>
      </c>
      <c r="H78" s="757">
        <f t="shared" si="4"/>
        <v>1</v>
      </c>
      <c r="I78" s="755">
        <f t="shared" si="11"/>
        <v>0.2</v>
      </c>
      <c r="J78" s="756">
        <f t="shared" si="11"/>
        <v>0.3</v>
      </c>
      <c r="K78" s="756">
        <f t="shared" si="11"/>
        <v>0.25</v>
      </c>
      <c r="L78" s="756">
        <f t="shared" si="11"/>
        <v>0.05</v>
      </c>
      <c r="M78" s="756">
        <f t="shared" si="11"/>
        <v>0.2</v>
      </c>
      <c r="N78" s="757">
        <f t="shared" si="6"/>
        <v>1</v>
      </c>
      <c r="O78" s="758"/>
      <c r="R78" s="752">
        <f t="shared" si="7"/>
        <v>1</v>
      </c>
      <c r="S78" s="753">
        <f t="shared" si="8"/>
        <v>0.71500000000000008</v>
      </c>
    </row>
    <row r="79" spans="2:19">
      <c r="B79" s="754">
        <f t="shared" si="9"/>
        <v>2061</v>
      </c>
      <c r="C79" s="755">
        <f t="shared" si="10"/>
        <v>0</v>
      </c>
      <c r="D79" s="756">
        <f t="shared" si="10"/>
        <v>0</v>
      </c>
      <c r="E79" s="756">
        <f t="shared" si="10"/>
        <v>1</v>
      </c>
      <c r="F79" s="756">
        <f t="shared" si="10"/>
        <v>0</v>
      </c>
      <c r="G79" s="756">
        <f t="shared" si="10"/>
        <v>0</v>
      </c>
      <c r="H79" s="757">
        <f t="shared" si="4"/>
        <v>1</v>
      </c>
      <c r="I79" s="755">
        <f t="shared" si="11"/>
        <v>0.2</v>
      </c>
      <c r="J79" s="756">
        <f t="shared" si="11"/>
        <v>0.3</v>
      </c>
      <c r="K79" s="756">
        <f t="shared" si="11"/>
        <v>0.25</v>
      </c>
      <c r="L79" s="756">
        <f t="shared" si="11"/>
        <v>0.05</v>
      </c>
      <c r="M79" s="756">
        <f t="shared" si="11"/>
        <v>0.2</v>
      </c>
      <c r="N79" s="757">
        <f t="shared" si="6"/>
        <v>1</v>
      </c>
      <c r="O79" s="758"/>
      <c r="R79" s="752">
        <f t="shared" si="7"/>
        <v>1</v>
      </c>
      <c r="S79" s="753">
        <f t="shared" si="8"/>
        <v>0.71500000000000008</v>
      </c>
    </row>
    <row r="80" spans="2:19">
      <c r="B80" s="754">
        <f t="shared" si="9"/>
        <v>2062</v>
      </c>
      <c r="C80" s="755">
        <f t="shared" si="10"/>
        <v>0</v>
      </c>
      <c r="D80" s="756">
        <f t="shared" si="10"/>
        <v>0</v>
      </c>
      <c r="E80" s="756">
        <f t="shared" si="10"/>
        <v>1</v>
      </c>
      <c r="F80" s="756">
        <f t="shared" si="10"/>
        <v>0</v>
      </c>
      <c r="G80" s="756">
        <f t="shared" si="10"/>
        <v>0</v>
      </c>
      <c r="H80" s="757">
        <f t="shared" si="4"/>
        <v>1</v>
      </c>
      <c r="I80" s="755">
        <f t="shared" si="11"/>
        <v>0.2</v>
      </c>
      <c r="J80" s="756">
        <f t="shared" si="11"/>
        <v>0.3</v>
      </c>
      <c r="K80" s="756">
        <f t="shared" si="11"/>
        <v>0.25</v>
      </c>
      <c r="L80" s="756">
        <f t="shared" si="11"/>
        <v>0.05</v>
      </c>
      <c r="M80" s="756">
        <f t="shared" si="11"/>
        <v>0.2</v>
      </c>
      <c r="N80" s="757">
        <f t="shared" si="6"/>
        <v>1</v>
      </c>
      <c r="O80" s="758"/>
      <c r="R80" s="752">
        <f t="shared" si="7"/>
        <v>1</v>
      </c>
      <c r="S80" s="753">
        <f t="shared" si="8"/>
        <v>0.71500000000000008</v>
      </c>
    </row>
    <row r="81" spans="2:19">
      <c r="B81" s="754">
        <f t="shared" si="9"/>
        <v>2063</v>
      </c>
      <c r="C81" s="755">
        <f t="shared" si="10"/>
        <v>0</v>
      </c>
      <c r="D81" s="756">
        <f t="shared" si="10"/>
        <v>0</v>
      </c>
      <c r="E81" s="756">
        <f t="shared" si="10"/>
        <v>1</v>
      </c>
      <c r="F81" s="756">
        <f t="shared" si="10"/>
        <v>0</v>
      </c>
      <c r="G81" s="756">
        <f t="shared" si="10"/>
        <v>0</v>
      </c>
      <c r="H81" s="757">
        <f t="shared" si="4"/>
        <v>1</v>
      </c>
      <c r="I81" s="755">
        <f t="shared" si="11"/>
        <v>0.2</v>
      </c>
      <c r="J81" s="756">
        <f t="shared" si="11"/>
        <v>0.3</v>
      </c>
      <c r="K81" s="756">
        <f t="shared" si="11"/>
        <v>0.25</v>
      </c>
      <c r="L81" s="756">
        <f t="shared" si="11"/>
        <v>0.05</v>
      </c>
      <c r="M81" s="756">
        <f t="shared" si="11"/>
        <v>0.2</v>
      </c>
      <c r="N81" s="757">
        <f t="shared" si="6"/>
        <v>1</v>
      </c>
      <c r="O81" s="758"/>
      <c r="R81" s="752">
        <f t="shared" si="7"/>
        <v>1</v>
      </c>
      <c r="S81" s="753">
        <f t="shared" si="8"/>
        <v>0.71500000000000008</v>
      </c>
    </row>
    <row r="82" spans="2:19">
      <c r="B82" s="754">
        <f t="shared" si="9"/>
        <v>2064</v>
      </c>
      <c r="C82" s="755">
        <f t="shared" si="10"/>
        <v>0</v>
      </c>
      <c r="D82" s="756">
        <f t="shared" si="10"/>
        <v>0</v>
      </c>
      <c r="E82" s="756">
        <f t="shared" si="10"/>
        <v>1</v>
      </c>
      <c r="F82" s="756">
        <f t="shared" si="10"/>
        <v>0</v>
      </c>
      <c r="G82" s="756">
        <f t="shared" si="10"/>
        <v>0</v>
      </c>
      <c r="H82" s="757">
        <f t="shared" si="4"/>
        <v>1</v>
      </c>
      <c r="I82" s="755">
        <f t="shared" si="11"/>
        <v>0.2</v>
      </c>
      <c r="J82" s="756">
        <f t="shared" si="11"/>
        <v>0.3</v>
      </c>
      <c r="K82" s="756">
        <f t="shared" si="11"/>
        <v>0.25</v>
      </c>
      <c r="L82" s="756">
        <f t="shared" si="11"/>
        <v>0.05</v>
      </c>
      <c r="M82" s="756">
        <f t="shared" si="11"/>
        <v>0.2</v>
      </c>
      <c r="N82" s="757">
        <f t="shared" si="6"/>
        <v>1</v>
      </c>
      <c r="O82" s="758"/>
      <c r="R82" s="752">
        <f t="shared" si="7"/>
        <v>1</v>
      </c>
      <c r="S82" s="753">
        <f t="shared" si="8"/>
        <v>0.71500000000000008</v>
      </c>
    </row>
    <row r="83" spans="2:19">
      <c r="B83" s="754">
        <f t="shared" ref="B83:B98" si="12">B82+1</f>
        <v>2065</v>
      </c>
      <c r="C83" s="755">
        <f t="shared" si="10"/>
        <v>0</v>
      </c>
      <c r="D83" s="756">
        <f t="shared" si="10"/>
        <v>0</v>
      </c>
      <c r="E83" s="756">
        <f t="shared" si="10"/>
        <v>1</v>
      </c>
      <c r="F83" s="756">
        <f t="shared" si="10"/>
        <v>0</v>
      </c>
      <c r="G83" s="756">
        <f t="shared" si="10"/>
        <v>0</v>
      </c>
      <c r="H83" s="757">
        <f t="shared" ref="H83:H98" si="13">SUM(C83:G83)</f>
        <v>1</v>
      </c>
      <c r="I83" s="755">
        <f t="shared" si="11"/>
        <v>0.2</v>
      </c>
      <c r="J83" s="756">
        <f t="shared" si="11"/>
        <v>0.3</v>
      </c>
      <c r="K83" s="756">
        <f t="shared" si="11"/>
        <v>0.25</v>
      </c>
      <c r="L83" s="756">
        <f t="shared" si="11"/>
        <v>0.05</v>
      </c>
      <c r="M83" s="756">
        <f t="shared" si="11"/>
        <v>0.2</v>
      </c>
      <c r="N83" s="757">
        <f t="shared" ref="N83:N98" si="14">SUM(I83:M83)</f>
        <v>1</v>
      </c>
      <c r="O83" s="758"/>
      <c r="R83" s="752">
        <f t="shared" ref="R83:R98" si="15">C83*C$13+D83*D$13+E83*E$13+F83*F$13+G83*G$13</f>
        <v>1</v>
      </c>
      <c r="S83" s="753">
        <f t="shared" ref="S83:S98" si="16">I83*I$13+J83*J$13+K83*K$13+L83*L$13+M83*M$13</f>
        <v>0.71500000000000008</v>
      </c>
    </row>
    <row r="84" spans="2:19">
      <c r="B84" s="754">
        <f t="shared" si="12"/>
        <v>2066</v>
      </c>
      <c r="C84" s="755">
        <f t="shared" si="10"/>
        <v>0</v>
      </c>
      <c r="D84" s="756">
        <f t="shared" si="10"/>
        <v>0</v>
      </c>
      <c r="E84" s="756">
        <f t="shared" si="10"/>
        <v>1</v>
      </c>
      <c r="F84" s="756">
        <f t="shared" si="10"/>
        <v>0</v>
      </c>
      <c r="G84" s="756">
        <f t="shared" si="10"/>
        <v>0</v>
      </c>
      <c r="H84" s="757">
        <f t="shared" si="13"/>
        <v>1</v>
      </c>
      <c r="I84" s="755">
        <f t="shared" si="11"/>
        <v>0.2</v>
      </c>
      <c r="J84" s="756">
        <f t="shared" si="11"/>
        <v>0.3</v>
      </c>
      <c r="K84" s="756">
        <f t="shared" si="11"/>
        <v>0.25</v>
      </c>
      <c r="L84" s="756">
        <f t="shared" si="11"/>
        <v>0.05</v>
      </c>
      <c r="M84" s="756">
        <f t="shared" si="11"/>
        <v>0.2</v>
      </c>
      <c r="N84" s="757">
        <f t="shared" si="14"/>
        <v>1</v>
      </c>
      <c r="O84" s="758"/>
      <c r="R84" s="752">
        <f t="shared" si="15"/>
        <v>1</v>
      </c>
      <c r="S84" s="753">
        <f t="shared" si="16"/>
        <v>0.71500000000000008</v>
      </c>
    </row>
    <row r="85" spans="2:19">
      <c r="B85" s="754">
        <f t="shared" si="12"/>
        <v>2067</v>
      </c>
      <c r="C85" s="755">
        <f t="shared" si="10"/>
        <v>0</v>
      </c>
      <c r="D85" s="756">
        <f t="shared" si="10"/>
        <v>0</v>
      </c>
      <c r="E85" s="756">
        <f t="shared" si="10"/>
        <v>1</v>
      </c>
      <c r="F85" s="756">
        <f t="shared" si="10"/>
        <v>0</v>
      </c>
      <c r="G85" s="756">
        <f t="shared" si="10"/>
        <v>0</v>
      </c>
      <c r="H85" s="757">
        <f t="shared" si="13"/>
        <v>1</v>
      </c>
      <c r="I85" s="755">
        <f t="shared" si="11"/>
        <v>0.2</v>
      </c>
      <c r="J85" s="756">
        <f t="shared" si="11"/>
        <v>0.3</v>
      </c>
      <c r="K85" s="756">
        <f t="shared" si="11"/>
        <v>0.25</v>
      </c>
      <c r="L85" s="756">
        <f t="shared" si="11"/>
        <v>0.05</v>
      </c>
      <c r="M85" s="756">
        <f t="shared" si="11"/>
        <v>0.2</v>
      </c>
      <c r="N85" s="757">
        <f t="shared" si="14"/>
        <v>1</v>
      </c>
      <c r="O85" s="758"/>
      <c r="R85" s="752">
        <f t="shared" si="15"/>
        <v>1</v>
      </c>
      <c r="S85" s="753">
        <f t="shared" si="16"/>
        <v>0.71500000000000008</v>
      </c>
    </row>
    <row r="86" spans="2:19">
      <c r="B86" s="754">
        <f t="shared" si="12"/>
        <v>2068</v>
      </c>
      <c r="C86" s="755">
        <f t="shared" si="10"/>
        <v>0</v>
      </c>
      <c r="D86" s="756">
        <f t="shared" si="10"/>
        <v>0</v>
      </c>
      <c r="E86" s="756">
        <f t="shared" si="10"/>
        <v>1</v>
      </c>
      <c r="F86" s="756">
        <f t="shared" si="10"/>
        <v>0</v>
      </c>
      <c r="G86" s="756">
        <f t="shared" si="10"/>
        <v>0</v>
      </c>
      <c r="H86" s="757">
        <f t="shared" si="13"/>
        <v>1</v>
      </c>
      <c r="I86" s="755">
        <f t="shared" si="11"/>
        <v>0.2</v>
      </c>
      <c r="J86" s="756">
        <f t="shared" si="11"/>
        <v>0.3</v>
      </c>
      <c r="K86" s="756">
        <f t="shared" si="11"/>
        <v>0.25</v>
      </c>
      <c r="L86" s="756">
        <f t="shared" si="11"/>
        <v>0.05</v>
      </c>
      <c r="M86" s="756">
        <f t="shared" si="11"/>
        <v>0.2</v>
      </c>
      <c r="N86" s="757">
        <f t="shared" si="14"/>
        <v>1</v>
      </c>
      <c r="O86" s="758"/>
      <c r="R86" s="752">
        <f t="shared" si="15"/>
        <v>1</v>
      </c>
      <c r="S86" s="753">
        <f t="shared" si="16"/>
        <v>0.71500000000000008</v>
      </c>
    </row>
    <row r="87" spans="2:19">
      <c r="B87" s="754">
        <f t="shared" si="12"/>
        <v>2069</v>
      </c>
      <c r="C87" s="755">
        <f t="shared" si="10"/>
        <v>0</v>
      </c>
      <c r="D87" s="756">
        <f t="shared" si="10"/>
        <v>0</v>
      </c>
      <c r="E87" s="756">
        <f t="shared" si="10"/>
        <v>1</v>
      </c>
      <c r="F87" s="756">
        <f t="shared" si="10"/>
        <v>0</v>
      </c>
      <c r="G87" s="756">
        <f t="shared" si="10"/>
        <v>0</v>
      </c>
      <c r="H87" s="757">
        <f t="shared" si="13"/>
        <v>1</v>
      </c>
      <c r="I87" s="755">
        <f t="shared" si="11"/>
        <v>0.2</v>
      </c>
      <c r="J87" s="756">
        <f t="shared" si="11"/>
        <v>0.3</v>
      </c>
      <c r="K87" s="756">
        <f t="shared" si="11"/>
        <v>0.25</v>
      </c>
      <c r="L87" s="756">
        <f t="shared" si="11"/>
        <v>0.05</v>
      </c>
      <c r="M87" s="756">
        <f t="shared" si="11"/>
        <v>0.2</v>
      </c>
      <c r="N87" s="757">
        <f t="shared" si="14"/>
        <v>1</v>
      </c>
      <c r="O87" s="758"/>
      <c r="R87" s="752">
        <f t="shared" si="15"/>
        <v>1</v>
      </c>
      <c r="S87" s="753">
        <f t="shared" si="16"/>
        <v>0.71500000000000008</v>
      </c>
    </row>
    <row r="88" spans="2:19">
      <c r="B88" s="754">
        <f t="shared" si="12"/>
        <v>2070</v>
      </c>
      <c r="C88" s="755">
        <f t="shared" si="10"/>
        <v>0</v>
      </c>
      <c r="D88" s="756">
        <f t="shared" si="10"/>
        <v>0</v>
      </c>
      <c r="E88" s="756">
        <f t="shared" si="10"/>
        <v>1</v>
      </c>
      <c r="F88" s="756">
        <f t="shared" si="10"/>
        <v>0</v>
      </c>
      <c r="G88" s="756">
        <f t="shared" si="10"/>
        <v>0</v>
      </c>
      <c r="H88" s="757">
        <f t="shared" si="13"/>
        <v>1</v>
      </c>
      <c r="I88" s="755">
        <f t="shared" si="11"/>
        <v>0.2</v>
      </c>
      <c r="J88" s="756">
        <f t="shared" si="11"/>
        <v>0.3</v>
      </c>
      <c r="K88" s="756">
        <f t="shared" si="11"/>
        <v>0.25</v>
      </c>
      <c r="L88" s="756">
        <f t="shared" si="11"/>
        <v>0.05</v>
      </c>
      <c r="M88" s="756">
        <f t="shared" si="11"/>
        <v>0.2</v>
      </c>
      <c r="N88" s="757">
        <f t="shared" si="14"/>
        <v>1</v>
      </c>
      <c r="O88" s="758"/>
      <c r="R88" s="752">
        <f t="shared" si="15"/>
        <v>1</v>
      </c>
      <c r="S88" s="753">
        <f t="shared" si="16"/>
        <v>0.71500000000000008</v>
      </c>
    </row>
    <row r="89" spans="2:19">
      <c r="B89" s="754">
        <f t="shared" si="12"/>
        <v>2071</v>
      </c>
      <c r="C89" s="755">
        <f t="shared" si="10"/>
        <v>0</v>
      </c>
      <c r="D89" s="756">
        <f t="shared" si="10"/>
        <v>0</v>
      </c>
      <c r="E89" s="756">
        <f t="shared" si="10"/>
        <v>1</v>
      </c>
      <c r="F89" s="756">
        <f t="shared" si="10"/>
        <v>0</v>
      </c>
      <c r="G89" s="756">
        <f t="shared" si="10"/>
        <v>0</v>
      </c>
      <c r="H89" s="757">
        <f t="shared" si="13"/>
        <v>1</v>
      </c>
      <c r="I89" s="755">
        <f t="shared" si="11"/>
        <v>0.2</v>
      </c>
      <c r="J89" s="756">
        <f t="shared" si="11"/>
        <v>0.3</v>
      </c>
      <c r="K89" s="756">
        <f t="shared" si="11"/>
        <v>0.25</v>
      </c>
      <c r="L89" s="756">
        <f t="shared" si="11"/>
        <v>0.05</v>
      </c>
      <c r="M89" s="756">
        <f t="shared" si="11"/>
        <v>0.2</v>
      </c>
      <c r="N89" s="757">
        <f t="shared" si="14"/>
        <v>1</v>
      </c>
      <c r="O89" s="758"/>
      <c r="R89" s="752">
        <f t="shared" si="15"/>
        <v>1</v>
      </c>
      <c r="S89" s="753">
        <f t="shared" si="16"/>
        <v>0.71500000000000008</v>
      </c>
    </row>
    <row r="90" spans="2:19">
      <c r="B90" s="754">
        <f t="shared" si="12"/>
        <v>2072</v>
      </c>
      <c r="C90" s="755">
        <f t="shared" si="10"/>
        <v>0</v>
      </c>
      <c r="D90" s="756">
        <f t="shared" si="10"/>
        <v>0</v>
      </c>
      <c r="E90" s="756">
        <f t="shared" si="10"/>
        <v>1</v>
      </c>
      <c r="F90" s="756">
        <f t="shared" si="10"/>
        <v>0</v>
      </c>
      <c r="G90" s="756">
        <f t="shared" si="10"/>
        <v>0</v>
      </c>
      <c r="H90" s="757">
        <f t="shared" si="13"/>
        <v>1</v>
      </c>
      <c r="I90" s="755">
        <f t="shared" si="11"/>
        <v>0.2</v>
      </c>
      <c r="J90" s="756">
        <f t="shared" si="11"/>
        <v>0.3</v>
      </c>
      <c r="K90" s="756">
        <f t="shared" si="11"/>
        <v>0.25</v>
      </c>
      <c r="L90" s="756">
        <f t="shared" si="11"/>
        <v>0.05</v>
      </c>
      <c r="M90" s="756">
        <f t="shared" si="11"/>
        <v>0.2</v>
      </c>
      <c r="N90" s="757">
        <f t="shared" si="14"/>
        <v>1</v>
      </c>
      <c r="O90" s="758"/>
      <c r="R90" s="752">
        <f t="shared" si="15"/>
        <v>1</v>
      </c>
      <c r="S90" s="753">
        <f t="shared" si="16"/>
        <v>0.71500000000000008</v>
      </c>
    </row>
    <row r="91" spans="2:19">
      <c r="B91" s="754">
        <f t="shared" si="12"/>
        <v>2073</v>
      </c>
      <c r="C91" s="755">
        <f t="shared" si="10"/>
        <v>0</v>
      </c>
      <c r="D91" s="756">
        <f t="shared" si="10"/>
        <v>0</v>
      </c>
      <c r="E91" s="756">
        <f t="shared" si="10"/>
        <v>1</v>
      </c>
      <c r="F91" s="756">
        <f t="shared" si="10"/>
        <v>0</v>
      </c>
      <c r="G91" s="756">
        <f t="shared" si="10"/>
        <v>0</v>
      </c>
      <c r="H91" s="757">
        <f t="shared" si="13"/>
        <v>1</v>
      </c>
      <c r="I91" s="755">
        <f t="shared" si="11"/>
        <v>0.2</v>
      </c>
      <c r="J91" s="756">
        <f t="shared" si="11"/>
        <v>0.3</v>
      </c>
      <c r="K91" s="756">
        <f t="shared" si="11"/>
        <v>0.25</v>
      </c>
      <c r="L91" s="756">
        <f t="shared" si="11"/>
        <v>0.05</v>
      </c>
      <c r="M91" s="756">
        <f t="shared" si="11"/>
        <v>0.2</v>
      </c>
      <c r="N91" s="757">
        <f t="shared" si="14"/>
        <v>1</v>
      </c>
      <c r="O91" s="758"/>
      <c r="R91" s="752">
        <f t="shared" si="15"/>
        <v>1</v>
      </c>
      <c r="S91" s="753">
        <f t="shared" si="16"/>
        <v>0.71500000000000008</v>
      </c>
    </row>
    <row r="92" spans="2:19">
      <c r="B92" s="754">
        <f t="shared" si="12"/>
        <v>2074</v>
      </c>
      <c r="C92" s="755">
        <f t="shared" si="10"/>
        <v>0</v>
      </c>
      <c r="D92" s="756">
        <f t="shared" si="10"/>
        <v>0</v>
      </c>
      <c r="E92" s="756">
        <f t="shared" si="10"/>
        <v>1</v>
      </c>
      <c r="F92" s="756">
        <f t="shared" si="10"/>
        <v>0</v>
      </c>
      <c r="G92" s="756">
        <f t="shared" si="10"/>
        <v>0</v>
      </c>
      <c r="H92" s="757">
        <f t="shared" si="13"/>
        <v>1</v>
      </c>
      <c r="I92" s="755">
        <f t="shared" si="11"/>
        <v>0.2</v>
      </c>
      <c r="J92" s="756">
        <f t="shared" si="11"/>
        <v>0.3</v>
      </c>
      <c r="K92" s="756">
        <f t="shared" si="11"/>
        <v>0.25</v>
      </c>
      <c r="L92" s="756">
        <f t="shared" si="11"/>
        <v>0.05</v>
      </c>
      <c r="M92" s="756">
        <f t="shared" si="11"/>
        <v>0.2</v>
      </c>
      <c r="N92" s="757">
        <f t="shared" si="14"/>
        <v>1</v>
      </c>
      <c r="O92" s="758"/>
      <c r="R92" s="752">
        <f t="shared" si="15"/>
        <v>1</v>
      </c>
      <c r="S92" s="753">
        <f t="shared" si="16"/>
        <v>0.71500000000000008</v>
      </c>
    </row>
    <row r="93" spans="2:19">
      <c r="B93" s="754">
        <f t="shared" si="12"/>
        <v>2075</v>
      </c>
      <c r="C93" s="755">
        <f t="shared" si="10"/>
        <v>0</v>
      </c>
      <c r="D93" s="756">
        <f t="shared" si="10"/>
        <v>0</v>
      </c>
      <c r="E93" s="756">
        <f t="shared" si="10"/>
        <v>1</v>
      </c>
      <c r="F93" s="756">
        <f t="shared" si="10"/>
        <v>0</v>
      </c>
      <c r="G93" s="756">
        <f t="shared" si="10"/>
        <v>0</v>
      </c>
      <c r="H93" s="757">
        <f t="shared" si="13"/>
        <v>1</v>
      </c>
      <c r="I93" s="755">
        <f t="shared" si="11"/>
        <v>0.2</v>
      </c>
      <c r="J93" s="756">
        <f t="shared" si="11"/>
        <v>0.3</v>
      </c>
      <c r="K93" s="756">
        <f t="shared" si="11"/>
        <v>0.25</v>
      </c>
      <c r="L93" s="756">
        <f t="shared" si="11"/>
        <v>0.05</v>
      </c>
      <c r="M93" s="756">
        <f t="shared" si="11"/>
        <v>0.2</v>
      </c>
      <c r="N93" s="757">
        <f t="shared" si="14"/>
        <v>1</v>
      </c>
      <c r="O93" s="758"/>
      <c r="R93" s="752">
        <f t="shared" si="15"/>
        <v>1</v>
      </c>
      <c r="S93" s="753">
        <f t="shared" si="16"/>
        <v>0.71500000000000008</v>
      </c>
    </row>
    <row r="94" spans="2:19">
      <c r="B94" s="754">
        <f t="shared" si="12"/>
        <v>2076</v>
      </c>
      <c r="C94" s="755">
        <f t="shared" si="10"/>
        <v>0</v>
      </c>
      <c r="D94" s="756">
        <f t="shared" si="10"/>
        <v>0</v>
      </c>
      <c r="E94" s="756">
        <f t="shared" si="10"/>
        <v>1</v>
      </c>
      <c r="F94" s="756">
        <f t="shared" si="10"/>
        <v>0</v>
      </c>
      <c r="G94" s="756">
        <f t="shared" si="10"/>
        <v>0</v>
      </c>
      <c r="H94" s="757">
        <f t="shared" si="13"/>
        <v>1</v>
      </c>
      <c r="I94" s="755">
        <f t="shared" si="11"/>
        <v>0.2</v>
      </c>
      <c r="J94" s="756">
        <f t="shared" si="11"/>
        <v>0.3</v>
      </c>
      <c r="K94" s="756">
        <f t="shared" si="11"/>
        <v>0.25</v>
      </c>
      <c r="L94" s="756">
        <f t="shared" si="11"/>
        <v>0.05</v>
      </c>
      <c r="M94" s="756">
        <f t="shared" si="11"/>
        <v>0.2</v>
      </c>
      <c r="N94" s="757">
        <f t="shared" si="14"/>
        <v>1</v>
      </c>
      <c r="O94" s="758"/>
      <c r="R94" s="752">
        <f t="shared" si="15"/>
        <v>1</v>
      </c>
      <c r="S94" s="753">
        <f t="shared" si="16"/>
        <v>0.71500000000000008</v>
      </c>
    </row>
    <row r="95" spans="2:19">
      <c r="B95" s="754">
        <f t="shared" si="12"/>
        <v>2077</v>
      </c>
      <c r="C95" s="755">
        <f t="shared" si="10"/>
        <v>0</v>
      </c>
      <c r="D95" s="756">
        <f t="shared" si="10"/>
        <v>0</v>
      </c>
      <c r="E95" s="756">
        <f t="shared" si="10"/>
        <v>1</v>
      </c>
      <c r="F95" s="756">
        <f t="shared" si="10"/>
        <v>0</v>
      </c>
      <c r="G95" s="756">
        <f t="shared" si="10"/>
        <v>0</v>
      </c>
      <c r="H95" s="757">
        <f t="shared" si="13"/>
        <v>1</v>
      </c>
      <c r="I95" s="755">
        <f t="shared" si="11"/>
        <v>0.2</v>
      </c>
      <c r="J95" s="756">
        <f t="shared" si="11"/>
        <v>0.3</v>
      </c>
      <c r="K95" s="756">
        <f t="shared" si="11"/>
        <v>0.25</v>
      </c>
      <c r="L95" s="756">
        <f t="shared" si="11"/>
        <v>0.05</v>
      </c>
      <c r="M95" s="756">
        <f t="shared" si="11"/>
        <v>0.2</v>
      </c>
      <c r="N95" s="757">
        <f t="shared" si="14"/>
        <v>1</v>
      </c>
      <c r="O95" s="758"/>
      <c r="R95" s="752">
        <f t="shared" si="15"/>
        <v>1</v>
      </c>
      <c r="S95" s="753">
        <f t="shared" si="16"/>
        <v>0.71500000000000008</v>
      </c>
    </row>
    <row r="96" spans="2:19">
      <c r="B96" s="754">
        <f t="shared" si="12"/>
        <v>2078</v>
      </c>
      <c r="C96" s="755">
        <f t="shared" si="10"/>
        <v>0</v>
      </c>
      <c r="D96" s="756">
        <f t="shared" si="10"/>
        <v>0</v>
      </c>
      <c r="E96" s="756">
        <f t="shared" si="10"/>
        <v>1</v>
      </c>
      <c r="F96" s="756">
        <f t="shared" si="10"/>
        <v>0</v>
      </c>
      <c r="G96" s="756">
        <f t="shared" si="10"/>
        <v>0</v>
      </c>
      <c r="H96" s="757">
        <f t="shared" si="13"/>
        <v>1</v>
      </c>
      <c r="I96" s="755">
        <f t="shared" si="11"/>
        <v>0.2</v>
      </c>
      <c r="J96" s="756">
        <f t="shared" si="11"/>
        <v>0.3</v>
      </c>
      <c r="K96" s="756">
        <f t="shared" si="11"/>
        <v>0.25</v>
      </c>
      <c r="L96" s="756">
        <f t="shared" si="11"/>
        <v>0.05</v>
      </c>
      <c r="M96" s="756">
        <f t="shared" si="11"/>
        <v>0.2</v>
      </c>
      <c r="N96" s="757">
        <f t="shared" si="14"/>
        <v>1</v>
      </c>
      <c r="O96" s="758"/>
      <c r="R96" s="752">
        <f t="shared" si="15"/>
        <v>1</v>
      </c>
      <c r="S96" s="753">
        <f t="shared" si="16"/>
        <v>0.71500000000000008</v>
      </c>
    </row>
    <row r="97" spans="2:19">
      <c r="B97" s="754">
        <f t="shared" si="12"/>
        <v>2079</v>
      </c>
      <c r="C97" s="755">
        <f t="shared" si="10"/>
        <v>0</v>
      </c>
      <c r="D97" s="756">
        <f t="shared" si="10"/>
        <v>0</v>
      </c>
      <c r="E97" s="756">
        <f t="shared" si="10"/>
        <v>1</v>
      </c>
      <c r="F97" s="756">
        <f t="shared" si="10"/>
        <v>0</v>
      </c>
      <c r="G97" s="756">
        <f t="shared" si="10"/>
        <v>0</v>
      </c>
      <c r="H97" s="757">
        <f t="shared" si="13"/>
        <v>1</v>
      </c>
      <c r="I97" s="755">
        <f t="shared" si="11"/>
        <v>0.2</v>
      </c>
      <c r="J97" s="756">
        <f t="shared" si="11"/>
        <v>0.3</v>
      </c>
      <c r="K97" s="756">
        <f t="shared" si="11"/>
        <v>0.25</v>
      </c>
      <c r="L97" s="756">
        <f t="shared" si="11"/>
        <v>0.05</v>
      </c>
      <c r="M97" s="756">
        <f t="shared" si="11"/>
        <v>0.2</v>
      </c>
      <c r="N97" s="757">
        <f t="shared" si="14"/>
        <v>1</v>
      </c>
      <c r="O97" s="758"/>
      <c r="R97" s="752">
        <f t="shared" si="15"/>
        <v>1</v>
      </c>
      <c r="S97" s="753">
        <f t="shared" si="16"/>
        <v>0.71500000000000008</v>
      </c>
    </row>
    <row r="98" spans="2:19" ht="13.5" thickBot="1">
      <c r="B98" s="759">
        <f t="shared" si="12"/>
        <v>2080</v>
      </c>
      <c r="C98" s="760">
        <f t="shared" si="10"/>
        <v>0</v>
      </c>
      <c r="D98" s="761">
        <f t="shared" si="10"/>
        <v>0</v>
      </c>
      <c r="E98" s="761">
        <f t="shared" si="10"/>
        <v>1</v>
      </c>
      <c r="F98" s="761">
        <f t="shared" si="10"/>
        <v>0</v>
      </c>
      <c r="G98" s="761">
        <f t="shared" si="10"/>
        <v>0</v>
      </c>
      <c r="H98" s="762">
        <f t="shared" si="13"/>
        <v>1</v>
      </c>
      <c r="I98" s="760">
        <f t="shared" si="11"/>
        <v>0.2</v>
      </c>
      <c r="J98" s="761">
        <f t="shared" si="11"/>
        <v>0.3</v>
      </c>
      <c r="K98" s="761">
        <f t="shared" si="11"/>
        <v>0.25</v>
      </c>
      <c r="L98" s="761">
        <f t="shared" si="11"/>
        <v>0.05</v>
      </c>
      <c r="M98" s="761">
        <f t="shared" si="11"/>
        <v>0.2</v>
      </c>
      <c r="N98" s="762">
        <f t="shared" si="14"/>
        <v>1</v>
      </c>
      <c r="O98" s="763"/>
      <c r="R98" s="764">
        <f t="shared" si="15"/>
        <v>1</v>
      </c>
      <c r="S98" s="764">
        <f t="shared" si="16"/>
        <v>0.71500000000000008</v>
      </c>
    </row>
    <row r="99" spans="2:19">
      <c r="H99" s="765"/>
    </row>
    <row r="100" spans="2:19">
      <c r="H100" s="765"/>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zoomScaleNormal="100" workbookViewId="0">
      <pane xSplit="1" ySplit="12" topLeftCell="B37" activePane="bottomRight" state="frozen"/>
      <selection activeCell="E19" sqref="E19"/>
      <selection pane="topRight" activeCell="E19" sqref="E19"/>
      <selection pane="bottomLeft" activeCell="E19" sqref="E19"/>
      <selection pane="bottomRight" activeCell="C23" sqref="C23"/>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2">
        <v>0.435</v>
      </c>
    </row>
    <row r="3" spans="2:30">
      <c r="B3" s="588"/>
      <c r="C3" s="588"/>
      <c r="S3" s="588"/>
      <c r="AC3" s="586" t="s">
        <v>256</v>
      </c>
      <c r="AD3" s="772">
        <v>0.129</v>
      </c>
    </row>
    <row r="4" spans="2:30">
      <c r="B4" s="588"/>
      <c r="C4" s="588" t="s">
        <v>38</v>
      </c>
      <c r="S4" s="588" t="s">
        <v>301</v>
      </c>
      <c r="AC4" s="586" t="s">
        <v>2</v>
      </c>
      <c r="AD4" s="772">
        <v>9.9000000000000005E-2</v>
      </c>
    </row>
    <row r="5" spans="2:30">
      <c r="B5" s="588"/>
      <c r="C5" s="588"/>
      <c r="S5" s="588" t="s">
        <v>38</v>
      </c>
      <c r="AC5" s="586" t="s">
        <v>16</v>
      </c>
      <c r="AD5" s="772">
        <v>2.7E-2</v>
      </c>
    </row>
    <row r="6" spans="2:30">
      <c r="B6" s="588"/>
      <c r="S6" s="588"/>
      <c r="AC6" s="586" t="s">
        <v>331</v>
      </c>
      <c r="AD6" s="772">
        <v>8.9999999999999993E-3</v>
      </c>
    </row>
    <row r="7" spans="2:30" ht="13.5" thickBot="1">
      <c r="B7" s="588"/>
      <c r="C7" s="589"/>
      <c r="S7" s="588"/>
      <c r="AC7" s="586" t="s">
        <v>332</v>
      </c>
      <c r="AD7" s="772">
        <v>7.1999999999999995E-2</v>
      </c>
    </row>
    <row r="8" spans="2:30" ht="13.5" thickBot="1">
      <c r="B8" s="588"/>
      <c r="D8" s="771">
        <v>6.2100000000000002E-2</v>
      </c>
      <c r="E8" s="590">
        <f>AD2</f>
        <v>0.435</v>
      </c>
      <c r="F8" s="591">
        <f>AD3</f>
        <v>0.129</v>
      </c>
      <c r="G8" s="591">
        <v>0</v>
      </c>
      <c r="H8" s="591">
        <v>0</v>
      </c>
      <c r="I8" s="591">
        <f>AD4</f>
        <v>9.9000000000000005E-2</v>
      </c>
      <c r="J8" s="591">
        <f>AD5</f>
        <v>2.7E-2</v>
      </c>
      <c r="K8" s="591">
        <f>AD6</f>
        <v>8.9999999999999993E-3</v>
      </c>
      <c r="L8" s="591">
        <f>AD7</f>
        <v>7.1999999999999995E-2</v>
      </c>
      <c r="M8" s="591">
        <f>AD8</f>
        <v>3.3000000000000002E-2</v>
      </c>
      <c r="N8" s="591">
        <f>AD9</f>
        <v>0.04</v>
      </c>
      <c r="O8" s="591">
        <f>AD10</f>
        <v>0.156</v>
      </c>
      <c r="P8" s="592">
        <f>SUM(E8:O8)</f>
        <v>1</v>
      </c>
      <c r="S8" s="588"/>
      <c r="T8" s="588"/>
      <c r="AC8" s="586" t="s">
        <v>231</v>
      </c>
      <c r="AD8" s="772">
        <v>3.3000000000000002E-2</v>
      </c>
    </row>
    <row r="9" spans="2:30" ht="13.5" thickBot="1">
      <c r="B9" s="593"/>
      <c r="C9" s="594"/>
      <c r="D9" s="595"/>
      <c r="E9" s="830" t="s">
        <v>41</v>
      </c>
      <c r="F9" s="831"/>
      <c r="G9" s="831"/>
      <c r="H9" s="831"/>
      <c r="I9" s="831"/>
      <c r="J9" s="831"/>
      <c r="K9" s="831"/>
      <c r="L9" s="831"/>
      <c r="M9" s="831"/>
      <c r="N9" s="831"/>
      <c r="O9" s="831"/>
      <c r="P9" s="596"/>
      <c r="AC9" s="586" t="s">
        <v>232</v>
      </c>
      <c r="AD9" s="772">
        <v>0.04</v>
      </c>
    </row>
    <row r="10" spans="2:30" ht="21.75" customHeight="1" thickBot="1">
      <c r="B10" s="832" t="s">
        <v>1</v>
      </c>
      <c r="C10" s="832" t="s">
        <v>33</v>
      </c>
      <c r="D10" s="832" t="s">
        <v>40</v>
      </c>
      <c r="E10" s="832" t="s">
        <v>228</v>
      </c>
      <c r="F10" s="832" t="s">
        <v>271</v>
      </c>
      <c r="G10" s="822" t="s">
        <v>267</v>
      </c>
      <c r="H10" s="832" t="s">
        <v>270</v>
      </c>
      <c r="I10" s="822" t="s">
        <v>2</v>
      </c>
      <c r="J10" s="832" t="s">
        <v>16</v>
      </c>
      <c r="K10" s="822" t="s">
        <v>229</v>
      </c>
      <c r="L10" s="819" t="s">
        <v>273</v>
      </c>
      <c r="M10" s="820"/>
      <c r="N10" s="820"/>
      <c r="O10" s="821"/>
      <c r="P10" s="832" t="s">
        <v>27</v>
      </c>
      <c r="AC10" s="586" t="s">
        <v>233</v>
      </c>
      <c r="AD10" s="772">
        <v>0.156</v>
      </c>
    </row>
    <row r="11" spans="2:30" s="598" customFormat="1" ht="42" customHeight="1" thickBot="1">
      <c r="B11" s="833"/>
      <c r="C11" s="833"/>
      <c r="D11" s="833"/>
      <c r="E11" s="833"/>
      <c r="F11" s="833"/>
      <c r="G11" s="824"/>
      <c r="H11" s="833"/>
      <c r="I11" s="824"/>
      <c r="J11" s="833"/>
      <c r="K11" s="824"/>
      <c r="L11" s="597" t="s">
        <v>230</v>
      </c>
      <c r="M11" s="597" t="s">
        <v>231</v>
      </c>
      <c r="N11" s="597" t="s">
        <v>232</v>
      </c>
      <c r="O11" s="597" t="s">
        <v>233</v>
      </c>
      <c r="P11" s="833"/>
      <c r="S11" s="365" t="s">
        <v>1</v>
      </c>
      <c r="T11" s="369" t="s">
        <v>302</v>
      </c>
      <c r="U11" s="365" t="s">
        <v>303</v>
      </c>
      <c r="V11" s="369" t="s">
        <v>304</v>
      </c>
      <c r="W11" s="365" t="s">
        <v>40</v>
      </c>
      <c r="X11" s="369"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f>'[2]Fraksi pengelolaan sampah BaU'!B30</f>
        <v>0</v>
      </c>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f>'[2]Fraksi pengelolaan sampah BaU'!B31</f>
        <v>0</v>
      </c>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f>'[2]Fraksi pengelolaan sampah BaU'!B32</f>
        <v>0</v>
      </c>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f>'[2]Fraksi pengelolaan sampah BaU'!B33</f>
        <v>0</v>
      </c>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f>'[2]Fraksi pengelolaan sampah BaU'!B34</f>
        <v>0</v>
      </c>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f>'[2]Fraksi pengelolaan sampah BaU'!B35</f>
        <v>0</v>
      </c>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f>'[2]Fraksi pengelolaan sampah BaU'!B36</f>
        <v>0</v>
      </c>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f>'[2]Fraksi pengelolaan sampah BaU'!B37</f>
        <v>0</v>
      </c>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f>'[2]Fraksi pengelolaan sampah BaU'!B38</f>
        <v>0</v>
      </c>
      <c r="D21" s="611">
        <v>1</v>
      </c>
      <c r="E21" s="612">
        <f t="shared" si="0"/>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f>'[2]Fraksi pengelolaan sampah BaU'!B39</f>
        <v>0</v>
      </c>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f>'[2]Fraksi pengelolaan sampah BaU'!B40</f>
        <v>0</v>
      </c>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'[3]Fraksi pengelolaan sampah BaU'!B29</f>
        <v>1.5206338209999999</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'[3]Fraksi pengelolaan sampah BaU'!B30</f>
        <v>1.5328257980000002</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'[3]Fraksi pengelolaan sampah BaU'!B31</f>
        <v>1.5421950019999997</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'[3]Fraksi pengelolaan sampah BaU'!B32</f>
        <v>1.555167746</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'[3]Fraksi pengelolaan sampah BaU'!B33</f>
        <v>1.5597322300000001</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'[3]Fraksi pengelolaan sampah BaU'!B34</f>
        <v>1.5668792509999998</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'[3]Fraksi pengelolaan sampah BaU'!B35</f>
        <v>1.5190806233819552</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'[3]Fraksi pengelolaan sampah BaU'!B36</f>
        <v>1.5622051197749143</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'[3]Fraksi pengelolaan sampah BaU'!B37</f>
        <v>1.6062559406485879</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'[3]Fraksi pengelolaan sampah BaU'!B38</f>
        <v>1.6512300421461465</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'[3]Fraksi pengelolaan sampah BaU'!B39</f>
        <v>1.6971218951632736</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'[3]Fraksi pengelolaan sampah BaU'!B40</f>
        <v>1.7439232268822584</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'[3]Fraksi pengelolaan sampah BaU'!B41</f>
        <v>1.7916227404272562</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'[3]Fraksi pengelolaan sampah BaU'!B42</f>
        <v>1.8402058108997292</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'[3]Fraksi pengelolaan sampah BaU'!B43</f>
        <v>1.8896541559176663</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'[3]Fraksi pengelolaan sampah BaU'!B44</f>
        <v>1.9399454786363046</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'[3]Fraksi pengelolaan sampah BaU'!B45</f>
        <v>1.9910530810710336</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'[3]Fraksi pengelolaan sampah BaU'!B46</f>
        <v>2.0429454453739533</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'[3]Fraksi pengelolaan sampah BaU'!B47</f>
        <v>2.0955857805333862</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'[3]Fraksi pengelolaan sampah BaU'!B48</f>
        <v>2.1504504</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pageSetup paperSize="9" orientation="portrait" r:id="rId1"/>
  <headerFooter alignWithMargins="0"/>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34" t="str">
        <f>city</f>
        <v>Kutai Timur</v>
      </c>
      <c r="J2" s="835"/>
      <c r="K2" s="835"/>
      <c r="L2" s="835"/>
      <c r="M2" s="835"/>
      <c r="N2" s="835"/>
      <c r="O2" s="835"/>
    </row>
    <row r="3" spans="2:16" ht="16.5" thickBot="1">
      <c r="C3" s="4"/>
      <c r="H3" s="5" t="s">
        <v>276</v>
      </c>
      <c r="I3" s="834" t="str">
        <f>province</f>
        <v>Kalimantan Timur</v>
      </c>
      <c r="J3" s="835"/>
      <c r="K3" s="835"/>
      <c r="L3" s="835"/>
      <c r="M3" s="835"/>
      <c r="N3" s="835"/>
      <c r="O3" s="835"/>
    </row>
    <row r="4" spans="2:16" ht="16.5" thickBot="1">
      <c r="D4" s="4"/>
      <c r="E4" s="4"/>
      <c r="H4" s="5" t="s">
        <v>30</v>
      </c>
      <c r="I4" s="834" t="str">
        <f>country</f>
        <v>Indonesia</v>
      </c>
      <c r="J4" s="835"/>
      <c r="K4" s="835"/>
      <c r="L4" s="835"/>
      <c r="M4" s="835"/>
      <c r="N4" s="835"/>
      <c r="O4" s="835"/>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40" t="s">
        <v>32</v>
      </c>
      <c r="D10" s="841"/>
      <c r="E10" s="841"/>
      <c r="F10" s="841"/>
      <c r="G10" s="841"/>
      <c r="H10" s="841"/>
      <c r="I10" s="841"/>
      <c r="J10" s="841"/>
      <c r="K10" s="841"/>
      <c r="L10" s="841"/>
      <c r="M10" s="841"/>
      <c r="N10" s="841"/>
      <c r="O10" s="841"/>
      <c r="P10" s="842"/>
    </row>
    <row r="11" spans="2:16" ht="13.5" customHeight="1" thickBot="1">
      <c r="C11" s="823" t="s">
        <v>228</v>
      </c>
      <c r="D11" s="823" t="s">
        <v>262</v>
      </c>
      <c r="E11" s="823" t="s">
        <v>267</v>
      </c>
      <c r="F11" s="823" t="s">
        <v>261</v>
      </c>
      <c r="G11" s="823" t="s">
        <v>2</v>
      </c>
      <c r="H11" s="823" t="s">
        <v>16</v>
      </c>
      <c r="I11" s="823" t="s">
        <v>229</v>
      </c>
      <c r="J11" s="836" t="s">
        <v>273</v>
      </c>
      <c r="K11" s="837"/>
      <c r="L11" s="837"/>
      <c r="M11" s="838"/>
      <c r="N11" s="823" t="s">
        <v>146</v>
      </c>
      <c r="O11" s="823" t="s">
        <v>210</v>
      </c>
      <c r="P11" s="822" t="s">
        <v>308</v>
      </c>
    </row>
    <row r="12" spans="2:16" s="1" customFormat="1">
      <c r="B12" s="365" t="s">
        <v>1</v>
      </c>
      <c r="C12" s="839"/>
      <c r="D12" s="839"/>
      <c r="E12" s="839"/>
      <c r="F12" s="839"/>
      <c r="G12" s="839"/>
      <c r="H12" s="839"/>
      <c r="I12" s="839"/>
      <c r="J12" s="369" t="s">
        <v>230</v>
      </c>
      <c r="K12" s="369" t="s">
        <v>231</v>
      </c>
      <c r="L12" s="369" t="s">
        <v>232</v>
      </c>
      <c r="M12" s="365" t="s">
        <v>233</v>
      </c>
      <c r="N12" s="839"/>
      <c r="O12" s="839"/>
      <c r="P12" s="839"/>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6">
        <f>Activity!$C13*Activity!$D13*Activity!E13</f>
        <v>0</v>
      </c>
      <c r="D14" s="548">
        <f>Activity!$C13*Activity!$D13*Activity!F13</f>
        <v>0</v>
      </c>
      <c r="E14" s="548">
        <f>Activity!$C13*Activity!$D13*Activity!G13</f>
        <v>0</v>
      </c>
      <c r="F14" s="548">
        <f>Activity!$C13*Activity!$D13*Activity!H13</f>
        <v>0</v>
      </c>
      <c r="G14" s="548">
        <f>Activity!$C13*Activity!$D13*Activity!I13</f>
        <v>0</v>
      </c>
      <c r="H14" s="548">
        <f>Activity!$C13*Activity!$D13*Activity!J13</f>
        <v>0</v>
      </c>
      <c r="I14" s="548">
        <f>Activity!$C13*Activity!$D13*Activity!K13</f>
        <v>0</v>
      </c>
      <c r="J14" s="548">
        <f>Activity!$C13*Activity!$D13*Activity!L13</f>
        <v>0</v>
      </c>
      <c r="K14" s="549">
        <f>Activity!$C13*Activity!$D13*Activity!M13</f>
        <v>0</v>
      </c>
      <c r="L14" s="549">
        <f>Activity!$C13*Activity!$D13*Activity!N13</f>
        <v>0</v>
      </c>
      <c r="M14" s="548">
        <f>Activity!$C13*Activity!$D13*Activity!O13</f>
        <v>0</v>
      </c>
      <c r="N14" s="412">
        <v>0</v>
      </c>
      <c r="O14" s="556">
        <f>Activity!C13*Activity!D13</f>
        <v>0</v>
      </c>
      <c r="P14" s="557">
        <f>Activity!X13</f>
        <v>0</v>
      </c>
    </row>
    <row r="15" spans="2:16">
      <c r="B15" s="34">
        <f>B14+1</f>
        <v>2001</v>
      </c>
      <c r="C15" s="767">
        <f>Activity!$C14*Activity!$D14*Activity!E14</f>
        <v>0</v>
      </c>
      <c r="D15" s="551">
        <f>Activity!$C14*Activity!$D14*Activity!F14</f>
        <v>0</v>
      </c>
      <c r="E15" s="549">
        <f>Activity!$C14*Activity!$D14*Activity!G14</f>
        <v>0</v>
      </c>
      <c r="F15" s="551">
        <f>Activity!$C14*Activity!$D14*Activity!H14</f>
        <v>0</v>
      </c>
      <c r="G15" s="551">
        <f>Activity!$C14*Activity!$D14*Activity!I14</f>
        <v>0</v>
      </c>
      <c r="H15" s="551">
        <f>Activity!$C14*Activity!$D14*Activity!J14</f>
        <v>0</v>
      </c>
      <c r="I15" s="551">
        <f>Activity!$C14*Activity!$D14*Activity!K14</f>
        <v>0</v>
      </c>
      <c r="J15" s="552">
        <f>Activity!$C14*Activity!$D14*Activity!L14</f>
        <v>0</v>
      </c>
      <c r="K15" s="551">
        <f>Activity!$C14*Activity!$D14*Activity!M14</f>
        <v>0</v>
      </c>
      <c r="L15" s="551">
        <f>Activity!$C14*Activity!$D14*Activity!N14</f>
        <v>0</v>
      </c>
      <c r="M15" s="549">
        <f>Activity!$C14*Activity!$D14*Activity!O14</f>
        <v>0</v>
      </c>
      <c r="N15" s="413">
        <v>0</v>
      </c>
      <c r="O15" s="551">
        <f>Activity!C14*Activity!D14</f>
        <v>0</v>
      </c>
      <c r="P15" s="558">
        <f>Activity!X14</f>
        <v>0</v>
      </c>
    </row>
    <row r="16" spans="2:16">
      <c r="B16" s="7">
        <f t="shared" ref="B16:B21" si="0">B15+1</f>
        <v>2002</v>
      </c>
      <c r="C16" s="767">
        <f>Activity!$C15*Activity!$D15*Activity!E15</f>
        <v>0</v>
      </c>
      <c r="D16" s="551">
        <f>Activity!$C15*Activity!$D15*Activity!F15</f>
        <v>0</v>
      </c>
      <c r="E16" s="549">
        <f>Activity!$C15*Activity!$D15*Activity!G15</f>
        <v>0</v>
      </c>
      <c r="F16" s="551">
        <f>Activity!$C15*Activity!$D15*Activity!H15</f>
        <v>0</v>
      </c>
      <c r="G16" s="551">
        <f>Activity!$C15*Activity!$D15*Activity!I15</f>
        <v>0</v>
      </c>
      <c r="H16" s="551">
        <f>Activity!$C15*Activity!$D15*Activity!J15</f>
        <v>0</v>
      </c>
      <c r="I16" s="551">
        <f>Activity!$C15*Activity!$D15*Activity!K15</f>
        <v>0</v>
      </c>
      <c r="J16" s="552">
        <f>Activity!$C15*Activity!$D15*Activity!L15</f>
        <v>0</v>
      </c>
      <c r="K16" s="551">
        <f>Activity!$C15*Activity!$D15*Activity!M15</f>
        <v>0</v>
      </c>
      <c r="L16" s="551">
        <f>Activity!$C15*Activity!$D15*Activity!N15</f>
        <v>0</v>
      </c>
      <c r="M16" s="549">
        <f>Activity!$C15*Activity!$D15*Activity!O15</f>
        <v>0</v>
      </c>
      <c r="N16" s="413">
        <v>0</v>
      </c>
      <c r="O16" s="551">
        <f>Activity!C15*Activity!D15</f>
        <v>0</v>
      </c>
      <c r="P16" s="558">
        <f>Activity!X15</f>
        <v>0</v>
      </c>
    </row>
    <row r="17" spans="2:16">
      <c r="B17" s="7">
        <f t="shared" si="0"/>
        <v>2003</v>
      </c>
      <c r="C17" s="767">
        <f>Activity!$C16*Activity!$D16*Activity!E16</f>
        <v>0</v>
      </c>
      <c r="D17" s="551">
        <f>Activity!$C16*Activity!$D16*Activity!F16</f>
        <v>0</v>
      </c>
      <c r="E17" s="549">
        <f>Activity!$C16*Activity!$D16*Activity!G16</f>
        <v>0</v>
      </c>
      <c r="F17" s="551">
        <f>Activity!$C16*Activity!$D16*Activity!H16</f>
        <v>0</v>
      </c>
      <c r="G17" s="551">
        <f>Activity!$C16*Activity!$D16*Activity!I16</f>
        <v>0</v>
      </c>
      <c r="H17" s="551">
        <f>Activity!$C16*Activity!$D16*Activity!J16</f>
        <v>0</v>
      </c>
      <c r="I17" s="551">
        <f>Activity!$C16*Activity!$D16*Activity!K16</f>
        <v>0</v>
      </c>
      <c r="J17" s="552">
        <f>Activity!$C16*Activity!$D16*Activity!L16</f>
        <v>0</v>
      </c>
      <c r="K17" s="551">
        <f>Activity!$C16*Activity!$D16*Activity!M16</f>
        <v>0</v>
      </c>
      <c r="L17" s="551">
        <f>Activity!$C16*Activity!$D16*Activity!N16</f>
        <v>0</v>
      </c>
      <c r="M17" s="549">
        <f>Activity!$C16*Activity!$D16*Activity!O16</f>
        <v>0</v>
      </c>
      <c r="N17" s="413">
        <v>0</v>
      </c>
      <c r="O17" s="551">
        <f>Activity!C16*Activity!D16</f>
        <v>0</v>
      </c>
      <c r="P17" s="558">
        <f>Activity!X16</f>
        <v>0</v>
      </c>
    </row>
    <row r="18" spans="2:16">
      <c r="B18" s="7">
        <f t="shared" si="0"/>
        <v>2004</v>
      </c>
      <c r="C18" s="767">
        <f>Activity!$C17*Activity!$D17*Activity!E17</f>
        <v>0</v>
      </c>
      <c r="D18" s="551">
        <f>Activity!$C17*Activity!$D17*Activity!F17</f>
        <v>0</v>
      </c>
      <c r="E18" s="549">
        <f>Activity!$C17*Activity!$D17*Activity!G17</f>
        <v>0</v>
      </c>
      <c r="F18" s="551">
        <f>Activity!$C17*Activity!$D17*Activity!H17</f>
        <v>0</v>
      </c>
      <c r="G18" s="551">
        <f>Activity!$C17*Activity!$D17*Activity!I17</f>
        <v>0</v>
      </c>
      <c r="H18" s="551">
        <f>Activity!$C17*Activity!$D17*Activity!J17</f>
        <v>0</v>
      </c>
      <c r="I18" s="551">
        <f>Activity!$C17*Activity!$D17*Activity!K17</f>
        <v>0</v>
      </c>
      <c r="J18" s="552">
        <f>Activity!$C17*Activity!$D17*Activity!L17</f>
        <v>0</v>
      </c>
      <c r="K18" s="551">
        <f>Activity!$C17*Activity!$D17*Activity!M17</f>
        <v>0</v>
      </c>
      <c r="L18" s="551">
        <f>Activity!$C17*Activity!$D17*Activity!N17</f>
        <v>0</v>
      </c>
      <c r="M18" s="549">
        <f>Activity!$C17*Activity!$D17*Activity!O17</f>
        <v>0</v>
      </c>
      <c r="N18" s="413">
        <v>0</v>
      </c>
      <c r="O18" s="551">
        <f>Activity!C17*Activity!D17</f>
        <v>0</v>
      </c>
      <c r="P18" s="558">
        <f>Activity!X17</f>
        <v>0</v>
      </c>
    </row>
    <row r="19" spans="2:16">
      <c r="B19" s="7">
        <f t="shared" si="0"/>
        <v>2005</v>
      </c>
      <c r="C19" s="767">
        <f>Activity!$C18*Activity!$D18*Activity!E18</f>
        <v>0</v>
      </c>
      <c r="D19" s="551">
        <f>Activity!$C18*Activity!$D18*Activity!F18</f>
        <v>0</v>
      </c>
      <c r="E19" s="549">
        <f>Activity!$C18*Activity!$D18*Activity!G18</f>
        <v>0</v>
      </c>
      <c r="F19" s="551">
        <f>Activity!$C18*Activity!$D18*Activity!H18</f>
        <v>0</v>
      </c>
      <c r="G19" s="551">
        <f>Activity!$C18*Activity!$D18*Activity!I18</f>
        <v>0</v>
      </c>
      <c r="H19" s="551">
        <f>Activity!$C18*Activity!$D18*Activity!J18</f>
        <v>0</v>
      </c>
      <c r="I19" s="551">
        <f>Activity!$C18*Activity!$D18*Activity!K18</f>
        <v>0</v>
      </c>
      <c r="J19" s="552">
        <f>Activity!$C18*Activity!$D18*Activity!L18</f>
        <v>0</v>
      </c>
      <c r="K19" s="551">
        <f>Activity!$C18*Activity!$D18*Activity!M18</f>
        <v>0</v>
      </c>
      <c r="L19" s="551">
        <f>Activity!$C18*Activity!$D18*Activity!N18</f>
        <v>0</v>
      </c>
      <c r="M19" s="549">
        <f>Activity!$C18*Activity!$D18*Activity!O18</f>
        <v>0</v>
      </c>
      <c r="N19" s="413">
        <v>0</v>
      </c>
      <c r="O19" s="551">
        <f>Activity!C18*Activity!D18</f>
        <v>0</v>
      </c>
      <c r="P19" s="558">
        <f>Activity!X18</f>
        <v>0</v>
      </c>
    </row>
    <row r="20" spans="2:16">
      <c r="B20" s="7">
        <f t="shared" si="0"/>
        <v>2006</v>
      </c>
      <c r="C20" s="767">
        <f>Activity!$C19*Activity!$D19*Activity!E19</f>
        <v>0</v>
      </c>
      <c r="D20" s="551">
        <f>Activity!$C19*Activity!$D19*Activity!F19</f>
        <v>0</v>
      </c>
      <c r="E20" s="549">
        <f>Activity!$C19*Activity!$D19*Activity!G19</f>
        <v>0</v>
      </c>
      <c r="F20" s="551">
        <f>Activity!$C19*Activity!$D19*Activity!H19</f>
        <v>0</v>
      </c>
      <c r="G20" s="551">
        <f>Activity!$C19*Activity!$D19*Activity!I19</f>
        <v>0</v>
      </c>
      <c r="H20" s="551">
        <f>Activity!$C19*Activity!$D19*Activity!J19</f>
        <v>0</v>
      </c>
      <c r="I20" s="551">
        <f>Activity!$C19*Activity!$D19*Activity!K19</f>
        <v>0</v>
      </c>
      <c r="J20" s="552">
        <f>Activity!$C19*Activity!$D19*Activity!L19</f>
        <v>0</v>
      </c>
      <c r="K20" s="551">
        <f>Activity!$C19*Activity!$D19*Activity!M19</f>
        <v>0</v>
      </c>
      <c r="L20" s="551">
        <f>Activity!$C19*Activity!$D19*Activity!N19</f>
        <v>0</v>
      </c>
      <c r="M20" s="549">
        <f>Activity!$C19*Activity!$D19*Activity!O19</f>
        <v>0</v>
      </c>
      <c r="N20" s="413">
        <v>0</v>
      </c>
      <c r="O20" s="551">
        <f>Activity!C19*Activity!D19</f>
        <v>0</v>
      </c>
      <c r="P20" s="558">
        <f>Activity!X19</f>
        <v>0</v>
      </c>
    </row>
    <row r="21" spans="2:16">
      <c r="B21" s="7">
        <f t="shared" si="0"/>
        <v>2007</v>
      </c>
      <c r="C21" s="767">
        <f>Activity!$C20*Activity!$D20*Activity!E20</f>
        <v>0</v>
      </c>
      <c r="D21" s="551">
        <f>Activity!$C20*Activity!$D20*Activity!F20</f>
        <v>0</v>
      </c>
      <c r="E21" s="549">
        <f>Activity!$C20*Activity!$D20*Activity!G20</f>
        <v>0</v>
      </c>
      <c r="F21" s="551">
        <f>Activity!$C20*Activity!$D20*Activity!H20</f>
        <v>0</v>
      </c>
      <c r="G21" s="551">
        <f>Activity!$C20*Activity!$D20*Activity!I20</f>
        <v>0</v>
      </c>
      <c r="H21" s="551">
        <f>Activity!$C20*Activity!$D20*Activity!J20</f>
        <v>0</v>
      </c>
      <c r="I21" s="551">
        <f>Activity!$C20*Activity!$D20*Activity!K20</f>
        <v>0</v>
      </c>
      <c r="J21" s="552">
        <f>Activity!$C20*Activity!$D20*Activity!L20</f>
        <v>0</v>
      </c>
      <c r="K21" s="551">
        <f>Activity!$C20*Activity!$D20*Activity!M20</f>
        <v>0</v>
      </c>
      <c r="L21" s="551">
        <f>Activity!$C20*Activity!$D20*Activity!N20</f>
        <v>0</v>
      </c>
      <c r="M21" s="549">
        <f>Activity!$C20*Activity!$D20*Activity!O20</f>
        <v>0</v>
      </c>
      <c r="N21" s="413">
        <v>0</v>
      </c>
      <c r="O21" s="551">
        <f>Activity!C20*Activity!D20</f>
        <v>0</v>
      </c>
      <c r="P21" s="558">
        <f>Activity!X20</f>
        <v>0</v>
      </c>
    </row>
    <row r="22" spans="2:16">
      <c r="B22" s="7">
        <f t="shared" ref="B22:B85" si="1">B21+1</f>
        <v>2008</v>
      </c>
      <c r="C22" s="767">
        <f>Activity!$C21*Activity!$D21*Activity!E21</f>
        <v>0</v>
      </c>
      <c r="D22" s="551">
        <f>Activity!$C21*Activity!$D21*Activity!F21</f>
        <v>0</v>
      </c>
      <c r="E22" s="549">
        <f>Activity!$C21*Activity!$D21*Activity!G21</f>
        <v>0</v>
      </c>
      <c r="F22" s="551">
        <f>Activity!$C21*Activity!$D21*Activity!H21</f>
        <v>0</v>
      </c>
      <c r="G22" s="551">
        <f>Activity!$C21*Activity!$D21*Activity!I21</f>
        <v>0</v>
      </c>
      <c r="H22" s="551">
        <f>Activity!$C21*Activity!$D21*Activity!J21</f>
        <v>0</v>
      </c>
      <c r="I22" s="551">
        <f>Activity!$C21*Activity!$D21*Activity!K21</f>
        <v>0</v>
      </c>
      <c r="J22" s="552">
        <f>Activity!$C21*Activity!$D21*Activity!L21</f>
        <v>0</v>
      </c>
      <c r="K22" s="551">
        <f>Activity!$C21*Activity!$D21*Activity!M21</f>
        <v>0</v>
      </c>
      <c r="L22" s="551">
        <f>Activity!$C21*Activity!$D21*Activity!N21</f>
        <v>0</v>
      </c>
      <c r="M22" s="549">
        <f>Activity!$C21*Activity!$D21*Activity!O21</f>
        <v>0</v>
      </c>
      <c r="N22" s="413">
        <v>0</v>
      </c>
      <c r="O22" s="551">
        <f>Activity!C21*Activity!D21</f>
        <v>0</v>
      </c>
      <c r="P22" s="558">
        <f>Activity!X21</f>
        <v>0</v>
      </c>
    </row>
    <row r="23" spans="2:16">
      <c r="B23" s="7">
        <f t="shared" si="1"/>
        <v>2009</v>
      </c>
      <c r="C23" s="767">
        <f>Activity!$C22*Activity!$D22*Activity!E22</f>
        <v>0</v>
      </c>
      <c r="D23" s="551">
        <f>Activity!$C22*Activity!$D22*Activity!F22</f>
        <v>0</v>
      </c>
      <c r="E23" s="549">
        <f>Activity!$C22*Activity!$D22*Activity!G22</f>
        <v>0</v>
      </c>
      <c r="F23" s="551">
        <f>Activity!$C22*Activity!$D22*Activity!H22</f>
        <v>0</v>
      </c>
      <c r="G23" s="551">
        <f>Activity!$C22*Activity!$D22*Activity!I22</f>
        <v>0</v>
      </c>
      <c r="H23" s="551">
        <f>Activity!$C22*Activity!$D22*Activity!J22</f>
        <v>0</v>
      </c>
      <c r="I23" s="551">
        <f>Activity!$C22*Activity!$D22*Activity!K22</f>
        <v>0</v>
      </c>
      <c r="J23" s="552">
        <f>Activity!$C22*Activity!$D22*Activity!L22</f>
        <v>0</v>
      </c>
      <c r="K23" s="551">
        <f>Activity!$C22*Activity!$D22*Activity!M22</f>
        <v>0</v>
      </c>
      <c r="L23" s="551">
        <f>Activity!$C22*Activity!$D22*Activity!N22</f>
        <v>0</v>
      </c>
      <c r="M23" s="549">
        <f>Activity!$C22*Activity!$D22*Activity!O22</f>
        <v>0</v>
      </c>
      <c r="N23" s="413">
        <v>0</v>
      </c>
      <c r="O23" s="551">
        <f>Activity!C22*Activity!D22</f>
        <v>0</v>
      </c>
      <c r="P23" s="558">
        <f>Activity!X22</f>
        <v>0</v>
      </c>
    </row>
    <row r="24" spans="2:16">
      <c r="B24" s="7">
        <f t="shared" si="1"/>
        <v>2010</v>
      </c>
      <c r="C24" s="767">
        <f>Activity!$C23*Activity!$D23*Activity!E23</f>
        <v>0</v>
      </c>
      <c r="D24" s="551">
        <f>Activity!$C23*Activity!$D23*Activity!F23</f>
        <v>0</v>
      </c>
      <c r="E24" s="549">
        <f>Activity!$C23*Activity!$D23*Activity!G23</f>
        <v>0</v>
      </c>
      <c r="F24" s="551">
        <f>Activity!$C23*Activity!$D23*Activity!H23</f>
        <v>0</v>
      </c>
      <c r="G24" s="551">
        <f>Activity!$C23*Activity!$D23*Activity!I23</f>
        <v>0</v>
      </c>
      <c r="H24" s="551">
        <f>Activity!$C23*Activity!$D23*Activity!J23</f>
        <v>0</v>
      </c>
      <c r="I24" s="551">
        <f>Activity!$C23*Activity!$D23*Activity!K23</f>
        <v>0</v>
      </c>
      <c r="J24" s="552">
        <f>Activity!$C23*Activity!$D23*Activity!L23</f>
        <v>0</v>
      </c>
      <c r="K24" s="551">
        <f>Activity!$C23*Activity!$D23*Activity!M23</f>
        <v>0</v>
      </c>
      <c r="L24" s="551">
        <f>Activity!$C23*Activity!$D23*Activity!N23</f>
        <v>0</v>
      </c>
      <c r="M24" s="549">
        <f>Activity!$C23*Activity!$D23*Activity!O23</f>
        <v>0</v>
      </c>
      <c r="N24" s="413">
        <v>0</v>
      </c>
      <c r="O24" s="551">
        <f>Activity!C23*Activity!D23</f>
        <v>0</v>
      </c>
      <c r="P24" s="558">
        <f>Activity!X23</f>
        <v>0</v>
      </c>
    </row>
    <row r="25" spans="2:16">
      <c r="B25" s="7">
        <f t="shared" si="1"/>
        <v>2011</v>
      </c>
      <c r="C25" s="770">
        <f>Activity!$C24*Activity!$D24*Activity!E24</f>
        <v>0.66147571213499989</v>
      </c>
      <c r="D25" s="551">
        <f>Activity!$C24*Activity!$D24*Activity!F24</f>
        <v>0.196161762909</v>
      </c>
      <c r="E25" s="549">
        <f>Activity!$C24*Activity!$D24*Activity!G24</f>
        <v>0</v>
      </c>
      <c r="F25" s="551">
        <f>Activity!$C24*Activity!$D24*Activity!H24</f>
        <v>0</v>
      </c>
      <c r="G25" s="551">
        <f>Activity!$C24*Activity!$D24*Activity!I24</f>
        <v>0.15054274827899999</v>
      </c>
      <c r="H25" s="551">
        <f>Activity!$C24*Activity!$D24*Activity!J24</f>
        <v>4.1057113166999996E-2</v>
      </c>
      <c r="I25" s="551">
        <f>Activity!$C24*Activity!$D24*Activity!K24</f>
        <v>1.3685704388999999E-2</v>
      </c>
      <c r="J25" s="552">
        <f>Activity!$C24*Activity!$D24*Activity!L24</f>
        <v>0.10948563511199999</v>
      </c>
      <c r="K25" s="551">
        <f>Activity!$C24*Activity!$D24*Activity!M24</f>
        <v>5.0180916092999996E-2</v>
      </c>
      <c r="L25" s="551">
        <f>Activity!$C24*Activity!$D24*Activity!N24</f>
        <v>6.0825352839999999E-2</v>
      </c>
      <c r="M25" s="549">
        <f>Activity!$C24*Activity!$D24*Activity!O24</f>
        <v>0.23721887607599998</v>
      </c>
      <c r="N25" s="413">
        <v>0</v>
      </c>
      <c r="O25" s="551">
        <f>Activity!C24*Activity!D24</f>
        <v>1.5206338209999999</v>
      </c>
      <c r="P25" s="558">
        <f>Activity!X24</f>
        <v>0</v>
      </c>
    </row>
    <row r="26" spans="2:16">
      <c r="B26" s="7">
        <f t="shared" si="1"/>
        <v>2012</v>
      </c>
      <c r="C26" s="770">
        <f>Activity!$C25*Activity!$D25*Activity!E25</f>
        <v>0.66677922213000007</v>
      </c>
      <c r="D26" s="551">
        <f>Activity!$C25*Activity!$D25*Activity!F25</f>
        <v>0.19773452794200003</v>
      </c>
      <c r="E26" s="549">
        <f>Activity!$C25*Activity!$D25*Activity!G25</f>
        <v>0</v>
      </c>
      <c r="F26" s="551">
        <f>Activity!$C25*Activity!$D25*Activity!H25</f>
        <v>0</v>
      </c>
      <c r="G26" s="551">
        <f>Activity!$C25*Activity!$D25*Activity!I25</f>
        <v>0.15174975400200003</v>
      </c>
      <c r="H26" s="551">
        <f>Activity!$C25*Activity!$D25*Activity!J25</f>
        <v>4.1386296546000005E-2</v>
      </c>
      <c r="I26" s="551">
        <f>Activity!$C25*Activity!$D25*Activity!K25</f>
        <v>1.3795432182E-2</v>
      </c>
      <c r="J26" s="552">
        <f>Activity!$C25*Activity!$D25*Activity!L25</f>
        <v>0.110363457456</v>
      </c>
      <c r="K26" s="551">
        <f>Activity!$C25*Activity!$D25*Activity!M25</f>
        <v>5.0583251334000011E-2</v>
      </c>
      <c r="L26" s="551">
        <f>Activity!$C25*Activity!$D25*Activity!N25</f>
        <v>6.1313031920000011E-2</v>
      </c>
      <c r="M26" s="549">
        <f>Activity!$C25*Activity!$D25*Activity!O25</f>
        <v>0.23912082448800004</v>
      </c>
      <c r="N26" s="413">
        <v>0</v>
      </c>
      <c r="O26" s="551">
        <f>Activity!C25*Activity!D25</f>
        <v>1.5328257980000002</v>
      </c>
      <c r="P26" s="558">
        <f>Activity!X25</f>
        <v>0</v>
      </c>
    </row>
    <row r="27" spans="2:16">
      <c r="B27" s="7">
        <f t="shared" si="1"/>
        <v>2013</v>
      </c>
      <c r="C27" s="770">
        <f>Activity!$C26*Activity!$D26*Activity!E26</f>
        <v>0.67085482586999989</v>
      </c>
      <c r="D27" s="551">
        <f>Activity!$C26*Activity!$D26*Activity!F26</f>
        <v>0.19894315525799997</v>
      </c>
      <c r="E27" s="549">
        <f>Activity!$C26*Activity!$D26*Activity!G26</f>
        <v>0</v>
      </c>
      <c r="F27" s="551">
        <f>Activity!$C26*Activity!$D26*Activity!H26</f>
        <v>0</v>
      </c>
      <c r="G27" s="551">
        <f>Activity!$C26*Activity!$D26*Activity!I26</f>
        <v>0.15267730519799999</v>
      </c>
      <c r="H27" s="551">
        <f>Activity!$C26*Activity!$D26*Activity!J26</f>
        <v>4.1639265053999994E-2</v>
      </c>
      <c r="I27" s="551">
        <f>Activity!$C26*Activity!$D26*Activity!K26</f>
        <v>1.3879755017999996E-2</v>
      </c>
      <c r="J27" s="552">
        <f>Activity!$C26*Activity!$D26*Activity!L26</f>
        <v>0.11103804014399997</v>
      </c>
      <c r="K27" s="551">
        <f>Activity!$C26*Activity!$D26*Activity!M26</f>
        <v>5.089243506599999E-2</v>
      </c>
      <c r="L27" s="551">
        <f>Activity!$C26*Activity!$D26*Activity!N26</f>
        <v>6.1687800079999987E-2</v>
      </c>
      <c r="M27" s="549">
        <f>Activity!$C26*Activity!$D26*Activity!O26</f>
        <v>0.24058242031199994</v>
      </c>
      <c r="N27" s="413">
        <v>0</v>
      </c>
      <c r="O27" s="551">
        <f>Activity!C26*Activity!D26</f>
        <v>1.5421950019999997</v>
      </c>
      <c r="P27" s="558">
        <f>Activity!X26</f>
        <v>0</v>
      </c>
    </row>
    <row r="28" spans="2:16">
      <c r="B28" s="7">
        <f t="shared" si="1"/>
        <v>2014</v>
      </c>
      <c r="C28" s="770">
        <f>Activity!$C27*Activity!$D27*Activity!E27</f>
        <v>0.67649796950999996</v>
      </c>
      <c r="D28" s="551">
        <f>Activity!$C27*Activity!$D27*Activity!F27</f>
        <v>0.200616639234</v>
      </c>
      <c r="E28" s="549">
        <f>Activity!$C27*Activity!$D27*Activity!G27</f>
        <v>0</v>
      </c>
      <c r="F28" s="551">
        <f>Activity!$C27*Activity!$D27*Activity!H27</f>
        <v>0</v>
      </c>
      <c r="G28" s="551">
        <f>Activity!$C27*Activity!$D27*Activity!I27</f>
        <v>0.15396160685400001</v>
      </c>
      <c r="H28" s="551">
        <f>Activity!$C27*Activity!$D27*Activity!J27</f>
        <v>4.1989529142E-2</v>
      </c>
      <c r="I28" s="551">
        <f>Activity!$C27*Activity!$D27*Activity!K27</f>
        <v>1.3996509713999999E-2</v>
      </c>
      <c r="J28" s="552">
        <f>Activity!$C27*Activity!$D27*Activity!L27</f>
        <v>0.11197207771199999</v>
      </c>
      <c r="K28" s="551">
        <f>Activity!$C27*Activity!$D27*Activity!M27</f>
        <v>5.1320535617999999E-2</v>
      </c>
      <c r="L28" s="551">
        <f>Activity!$C27*Activity!$D27*Activity!N27</f>
        <v>6.2206709839999999E-2</v>
      </c>
      <c r="M28" s="549">
        <f>Activity!$C27*Activity!$D27*Activity!O27</f>
        <v>0.24260616837599999</v>
      </c>
      <c r="N28" s="413">
        <v>0</v>
      </c>
      <c r="O28" s="551">
        <f>Activity!C27*Activity!D27</f>
        <v>1.555167746</v>
      </c>
      <c r="P28" s="558">
        <f>Activity!X27</f>
        <v>0</v>
      </c>
    </row>
    <row r="29" spans="2:16">
      <c r="B29" s="7">
        <f t="shared" si="1"/>
        <v>2015</v>
      </c>
      <c r="C29" s="770">
        <f>Activity!$C28*Activity!$D28*Activity!E28</f>
        <v>0.67848352005000001</v>
      </c>
      <c r="D29" s="551">
        <f>Activity!$C28*Activity!$D28*Activity!F28</f>
        <v>0.20120545767</v>
      </c>
      <c r="E29" s="549">
        <f>Activity!$C28*Activity!$D28*Activity!G28</f>
        <v>0</v>
      </c>
      <c r="F29" s="551">
        <f>Activity!$C28*Activity!$D28*Activity!H28</f>
        <v>0</v>
      </c>
      <c r="G29" s="551">
        <f>Activity!$C28*Activity!$D28*Activity!I28</f>
        <v>0.15441349077000002</v>
      </c>
      <c r="H29" s="551">
        <f>Activity!$C28*Activity!$D28*Activity!J28</f>
        <v>4.2112770210000004E-2</v>
      </c>
      <c r="I29" s="551">
        <f>Activity!$C28*Activity!$D28*Activity!K28</f>
        <v>1.403759007E-2</v>
      </c>
      <c r="J29" s="552">
        <f>Activity!$C28*Activity!$D28*Activity!L28</f>
        <v>0.11230072056</v>
      </c>
      <c r="K29" s="551">
        <f>Activity!$C28*Activity!$D28*Activity!M28</f>
        <v>5.1471163590000008E-2</v>
      </c>
      <c r="L29" s="551">
        <f>Activity!$C28*Activity!$D28*Activity!N28</f>
        <v>6.2389289200000003E-2</v>
      </c>
      <c r="M29" s="549">
        <f>Activity!$C28*Activity!$D28*Activity!O28</f>
        <v>0.24331822788000002</v>
      </c>
      <c r="N29" s="413">
        <v>0</v>
      </c>
      <c r="O29" s="551">
        <f>Activity!C28*Activity!D28</f>
        <v>1.5597322300000001</v>
      </c>
      <c r="P29" s="558">
        <f>Activity!X28</f>
        <v>0</v>
      </c>
    </row>
    <row r="30" spans="2:16">
      <c r="B30" s="7">
        <f t="shared" si="1"/>
        <v>2016</v>
      </c>
      <c r="C30" s="770">
        <f>Activity!$C29*Activity!$D29*Activity!E29</f>
        <v>0.68159247418499991</v>
      </c>
      <c r="D30" s="551">
        <f>Activity!$C29*Activity!$D29*Activity!F29</f>
        <v>0.20212742337899997</v>
      </c>
      <c r="E30" s="549">
        <f>Activity!$C29*Activity!$D29*Activity!G29</f>
        <v>0</v>
      </c>
      <c r="F30" s="551">
        <f>Activity!$C29*Activity!$D29*Activity!H29</f>
        <v>0</v>
      </c>
      <c r="G30" s="551">
        <f>Activity!$C29*Activity!$D29*Activity!I29</f>
        <v>0.15512104584899999</v>
      </c>
      <c r="H30" s="551">
        <f>Activity!$C29*Activity!$D29*Activity!J29</f>
        <v>4.2305739776999994E-2</v>
      </c>
      <c r="I30" s="551">
        <f>Activity!$C29*Activity!$D29*Activity!K29</f>
        <v>1.4101913258999997E-2</v>
      </c>
      <c r="J30" s="552">
        <f>Activity!$C29*Activity!$D29*Activity!L29</f>
        <v>0.11281530607199998</v>
      </c>
      <c r="K30" s="551">
        <f>Activity!$C29*Activity!$D29*Activity!M29</f>
        <v>5.1707015282999993E-2</v>
      </c>
      <c r="L30" s="551">
        <f>Activity!$C29*Activity!$D29*Activity!N29</f>
        <v>6.2675170039999992E-2</v>
      </c>
      <c r="M30" s="549">
        <f>Activity!$C29*Activity!$D29*Activity!O29</f>
        <v>0.24443316315599997</v>
      </c>
      <c r="N30" s="413">
        <v>0</v>
      </c>
      <c r="O30" s="551">
        <f>Activity!C29*Activity!D29</f>
        <v>1.5668792509999998</v>
      </c>
      <c r="P30" s="558">
        <f>Activity!X29</f>
        <v>0</v>
      </c>
    </row>
    <row r="31" spans="2:16">
      <c r="B31" s="7">
        <f t="shared" si="1"/>
        <v>2017</v>
      </c>
      <c r="C31" s="770">
        <f>Activity!$C30*Activity!$D30*Activity!E30</f>
        <v>0.66080007117115047</v>
      </c>
      <c r="D31" s="551">
        <f>Activity!$C30*Activity!$D30*Activity!F30</f>
        <v>0.19596140041627222</v>
      </c>
      <c r="E31" s="549">
        <f>Activity!$C30*Activity!$D30*Activity!G30</f>
        <v>0</v>
      </c>
      <c r="F31" s="551">
        <f>Activity!$C30*Activity!$D30*Activity!H30</f>
        <v>0</v>
      </c>
      <c r="G31" s="551">
        <f>Activity!$C30*Activity!$D30*Activity!I30</f>
        <v>0.15038898171481357</v>
      </c>
      <c r="H31" s="551">
        <f>Activity!$C30*Activity!$D30*Activity!J30</f>
        <v>4.101517683131279E-2</v>
      </c>
      <c r="I31" s="551">
        <f>Activity!$C30*Activity!$D30*Activity!K30</f>
        <v>1.3671725610437595E-2</v>
      </c>
      <c r="J31" s="552">
        <f>Activity!$C30*Activity!$D30*Activity!L30</f>
        <v>0.10937380488350076</v>
      </c>
      <c r="K31" s="551">
        <f>Activity!$C30*Activity!$D30*Activity!M30</f>
        <v>5.012966057160452E-2</v>
      </c>
      <c r="L31" s="551">
        <f>Activity!$C30*Activity!$D30*Activity!N30</f>
        <v>6.0763224935278207E-2</v>
      </c>
      <c r="M31" s="549">
        <f>Activity!$C30*Activity!$D30*Activity!O30</f>
        <v>0.236976577247585</v>
      </c>
      <c r="N31" s="413">
        <v>0</v>
      </c>
      <c r="O31" s="551">
        <f>Activity!C30*Activity!D30</f>
        <v>1.5190806233819552</v>
      </c>
      <c r="P31" s="558">
        <f>Activity!X30</f>
        <v>0</v>
      </c>
    </row>
    <row r="32" spans="2:16">
      <c r="B32" s="7">
        <f t="shared" si="1"/>
        <v>2018</v>
      </c>
      <c r="C32" s="770">
        <f>Activity!$C31*Activity!$D31*Activity!E31</f>
        <v>0.67955922710208772</v>
      </c>
      <c r="D32" s="551">
        <f>Activity!$C31*Activity!$D31*Activity!F31</f>
        <v>0.20152446045096395</v>
      </c>
      <c r="E32" s="549">
        <f>Activity!$C31*Activity!$D31*Activity!G31</f>
        <v>0</v>
      </c>
      <c r="F32" s="551">
        <f>Activity!$C31*Activity!$D31*Activity!H31</f>
        <v>0</v>
      </c>
      <c r="G32" s="551">
        <f>Activity!$C31*Activity!$D31*Activity!I31</f>
        <v>0.15465830685771653</v>
      </c>
      <c r="H32" s="551">
        <f>Activity!$C31*Activity!$D31*Activity!J31</f>
        <v>4.2179538233922682E-2</v>
      </c>
      <c r="I32" s="551">
        <f>Activity!$C31*Activity!$D31*Activity!K31</f>
        <v>1.4059846077974227E-2</v>
      </c>
      <c r="J32" s="552">
        <f>Activity!$C31*Activity!$D31*Activity!L31</f>
        <v>0.11247876862379382</v>
      </c>
      <c r="K32" s="551">
        <f>Activity!$C31*Activity!$D31*Activity!M31</f>
        <v>5.1552768952572173E-2</v>
      </c>
      <c r="L32" s="551">
        <f>Activity!$C31*Activity!$D31*Activity!N31</f>
        <v>6.2488204790996572E-2</v>
      </c>
      <c r="M32" s="549">
        <f>Activity!$C31*Activity!$D31*Activity!O31</f>
        <v>0.24370399868488662</v>
      </c>
      <c r="N32" s="413">
        <v>0</v>
      </c>
      <c r="O32" s="551">
        <f>Activity!C31*Activity!D31</f>
        <v>1.5622051197749143</v>
      </c>
      <c r="P32" s="558">
        <f>Activity!X31</f>
        <v>0</v>
      </c>
    </row>
    <row r="33" spans="2:16">
      <c r="B33" s="7">
        <f t="shared" si="1"/>
        <v>2019</v>
      </c>
      <c r="C33" s="770">
        <f>Activity!$C32*Activity!$D32*Activity!E32</f>
        <v>0.69872133418213578</v>
      </c>
      <c r="D33" s="551">
        <f>Activity!$C32*Activity!$D32*Activity!F32</f>
        <v>0.20720701634366784</v>
      </c>
      <c r="E33" s="549">
        <f>Activity!$C32*Activity!$D32*Activity!G32</f>
        <v>0</v>
      </c>
      <c r="F33" s="551">
        <f>Activity!$C32*Activity!$D32*Activity!H32</f>
        <v>0</v>
      </c>
      <c r="G33" s="551">
        <f>Activity!$C32*Activity!$D32*Activity!I32</f>
        <v>0.15901933812421021</v>
      </c>
      <c r="H33" s="551">
        <f>Activity!$C32*Activity!$D32*Activity!J32</f>
        <v>4.3368910397511874E-2</v>
      </c>
      <c r="I33" s="551">
        <f>Activity!$C32*Activity!$D32*Activity!K32</f>
        <v>1.4456303465837291E-2</v>
      </c>
      <c r="J33" s="552">
        <f>Activity!$C32*Activity!$D32*Activity!L32</f>
        <v>0.11565042772669833</v>
      </c>
      <c r="K33" s="551">
        <f>Activity!$C32*Activity!$D32*Activity!M32</f>
        <v>5.30064460414034E-2</v>
      </c>
      <c r="L33" s="551">
        <f>Activity!$C32*Activity!$D32*Activity!N32</f>
        <v>6.4250237625943521E-2</v>
      </c>
      <c r="M33" s="549">
        <f>Activity!$C32*Activity!$D32*Activity!O32</f>
        <v>0.25057592674117973</v>
      </c>
      <c r="N33" s="413">
        <v>0</v>
      </c>
      <c r="O33" s="551">
        <f>Activity!C32*Activity!D32</f>
        <v>1.6062559406485879</v>
      </c>
      <c r="P33" s="558">
        <f>Activity!X32</f>
        <v>0</v>
      </c>
    </row>
    <row r="34" spans="2:16">
      <c r="B34" s="7">
        <f t="shared" si="1"/>
        <v>2020</v>
      </c>
      <c r="C34" s="770">
        <f>Activity!$C33*Activity!$D33*Activity!E33</f>
        <v>0.71828506833357375</v>
      </c>
      <c r="D34" s="551">
        <f>Activity!$C33*Activity!$D33*Activity!F33</f>
        <v>0.21300867543685292</v>
      </c>
      <c r="E34" s="549">
        <f>Activity!$C33*Activity!$D33*Activity!G33</f>
        <v>0</v>
      </c>
      <c r="F34" s="551">
        <f>Activity!$C33*Activity!$D33*Activity!H33</f>
        <v>0</v>
      </c>
      <c r="G34" s="551">
        <f>Activity!$C33*Activity!$D33*Activity!I33</f>
        <v>0.16347177417246853</v>
      </c>
      <c r="H34" s="551">
        <f>Activity!$C33*Activity!$D33*Activity!J33</f>
        <v>4.4583211137945958E-2</v>
      </c>
      <c r="I34" s="551">
        <f>Activity!$C33*Activity!$D33*Activity!K33</f>
        <v>1.4861070379315318E-2</v>
      </c>
      <c r="J34" s="552">
        <f>Activity!$C33*Activity!$D33*Activity!L33</f>
        <v>0.11888856303452254</v>
      </c>
      <c r="K34" s="551">
        <f>Activity!$C33*Activity!$D33*Activity!M33</f>
        <v>5.4490591390822837E-2</v>
      </c>
      <c r="L34" s="551">
        <f>Activity!$C33*Activity!$D33*Activity!N33</f>
        <v>6.6049201685845868E-2</v>
      </c>
      <c r="M34" s="549">
        <f>Activity!$C33*Activity!$D33*Activity!O33</f>
        <v>0.25759188657479887</v>
      </c>
      <c r="N34" s="413">
        <v>0</v>
      </c>
      <c r="O34" s="551">
        <f>Activity!C33*Activity!D33</f>
        <v>1.6512300421461465</v>
      </c>
      <c r="P34" s="558">
        <f>Activity!X33</f>
        <v>0</v>
      </c>
    </row>
    <row r="35" spans="2:16">
      <c r="B35" s="7">
        <f t="shared" si="1"/>
        <v>2021</v>
      </c>
      <c r="C35" s="770">
        <f>Activity!$C34*Activity!$D34*Activity!E34</f>
        <v>0.73824802439602399</v>
      </c>
      <c r="D35" s="551">
        <f>Activity!$C34*Activity!$D34*Activity!F34</f>
        <v>0.21892872447606229</v>
      </c>
      <c r="E35" s="549">
        <f>Activity!$C34*Activity!$D34*Activity!G34</f>
        <v>0</v>
      </c>
      <c r="F35" s="551">
        <f>Activity!$C34*Activity!$D34*Activity!H34</f>
        <v>0</v>
      </c>
      <c r="G35" s="551">
        <f>Activity!$C34*Activity!$D34*Activity!I34</f>
        <v>0.16801506762116408</v>
      </c>
      <c r="H35" s="551">
        <f>Activity!$C34*Activity!$D34*Activity!J34</f>
        <v>4.5822291169408384E-2</v>
      </c>
      <c r="I35" s="551">
        <f>Activity!$C34*Activity!$D34*Activity!K34</f>
        <v>1.5274097056469461E-2</v>
      </c>
      <c r="J35" s="552">
        <f>Activity!$C34*Activity!$D34*Activity!L34</f>
        <v>0.12219277645175569</v>
      </c>
      <c r="K35" s="551">
        <f>Activity!$C34*Activity!$D34*Activity!M34</f>
        <v>5.6005022540388034E-2</v>
      </c>
      <c r="L35" s="551">
        <f>Activity!$C34*Activity!$D34*Activity!N34</f>
        <v>6.788487580653095E-2</v>
      </c>
      <c r="M35" s="549">
        <f>Activity!$C34*Activity!$D34*Activity!O34</f>
        <v>0.26475101564547066</v>
      </c>
      <c r="N35" s="413">
        <v>0</v>
      </c>
      <c r="O35" s="551">
        <f>Activity!C34*Activity!D34</f>
        <v>1.6971218951632736</v>
      </c>
      <c r="P35" s="558">
        <f>Activity!X34</f>
        <v>0</v>
      </c>
    </row>
    <row r="36" spans="2:16">
      <c r="B36" s="7">
        <f t="shared" si="1"/>
        <v>2022</v>
      </c>
      <c r="C36" s="770">
        <f>Activity!$C35*Activity!$D35*Activity!E35</f>
        <v>0.75860660369378241</v>
      </c>
      <c r="D36" s="551">
        <f>Activity!$C35*Activity!$D35*Activity!F35</f>
        <v>0.22496609626781133</v>
      </c>
      <c r="E36" s="549">
        <f>Activity!$C35*Activity!$D35*Activity!G35</f>
        <v>0</v>
      </c>
      <c r="F36" s="551">
        <f>Activity!$C35*Activity!$D35*Activity!H35</f>
        <v>0</v>
      </c>
      <c r="G36" s="551">
        <f>Activity!$C35*Activity!$D35*Activity!I35</f>
        <v>0.17264839946134358</v>
      </c>
      <c r="H36" s="551">
        <f>Activity!$C35*Activity!$D35*Activity!J35</f>
        <v>4.7085927125820978E-2</v>
      </c>
      <c r="I36" s="551">
        <f>Activity!$C35*Activity!$D35*Activity!K35</f>
        <v>1.5695309041940324E-2</v>
      </c>
      <c r="J36" s="552">
        <f>Activity!$C35*Activity!$D35*Activity!L35</f>
        <v>0.12556247233552259</v>
      </c>
      <c r="K36" s="551">
        <f>Activity!$C35*Activity!$D35*Activity!M35</f>
        <v>5.754946648711453E-2</v>
      </c>
      <c r="L36" s="551">
        <f>Activity!$C35*Activity!$D35*Activity!N35</f>
        <v>6.9756929075290339E-2</v>
      </c>
      <c r="M36" s="549">
        <f>Activity!$C35*Activity!$D35*Activity!O35</f>
        <v>0.27205202339363233</v>
      </c>
      <c r="N36" s="413">
        <v>0</v>
      </c>
      <c r="O36" s="551">
        <f>Activity!C35*Activity!D35</f>
        <v>1.7439232268822584</v>
      </c>
      <c r="P36" s="558">
        <f>Activity!X35</f>
        <v>0</v>
      </c>
    </row>
    <row r="37" spans="2:16">
      <c r="B37" s="7">
        <f t="shared" si="1"/>
        <v>2023</v>
      </c>
      <c r="C37" s="770">
        <f>Activity!$C36*Activity!$D36*Activity!E36</f>
        <v>0.77935589208585643</v>
      </c>
      <c r="D37" s="551">
        <f>Activity!$C36*Activity!$D36*Activity!F36</f>
        <v>0.23111933351511607</v>
      </c>
      <c r="E37" s="549">
        <f>Activity!$C36*Activity!$D36*Activity!G36</f>
        <v>0</v>
      </c>
      <c r="F37" s="551">
        <f>Activity!$C36*Activity!$D36*Activity!H36</f>
        <v>0</v>
      </c>
      <c r="G37" s="551">
        <f>Activity!$C36*Activity!$D36*Activity!I36</f>
        <v>0.17737065130229837</v>
      </c>
      <c r="H37" s="551">
        <f>Activity!$C36*Activity!$D36*Activity!J36</f>
        <v>4.8373813991535917E-2</v>
      </c>
      <c r="I37" s="551">
        <f>Activity!$C36*Activity!$D36*Activity!K36</f>
        <v>1.6124604663845306E-2</v>
      </c>
      <c r="J37" s="552">
        <f>Activity!$C36*Activity!$D36*Activity!L36</f>
        <v>0.12899683731076245</v>
      </c>
      <c r="K37" s="551">
        <f>Activity!$C36*Activity!$D36*Activity!M36</f>
        <v>5.9123550434099455E-2</v>
      </c>
      <c r="L37" s="551">
        <f>Activity!$C36*Activity!$D36*Activity!N36</f>
        <v>7.1664909617090253E-2</v>
      </c>
      <c r="M37" s="549">
        <f>Activity!$C36*Activity!$D36*Activity!O36</f>
        <v>0.279493147506652</v>
      </c>
      <c r="N37" s="413">
        <v>0</v>
      </c>
      <c r="O37" s="551">
        <f>Activity!C36*Activity!D36</f>
        <v>1.7916227404272562</v>
      </c>
      <c r="P37" s="558">
        <f>Activity!X36</f>
        <v>0</v>
      </c>
    </row>
    <row r="38" spans="2:16">
      <c r="B38" s="7">
        <f t="shared" si="1"/>
        <v>2024</v>
      </c>
      <c r="C38" s="770">
        <f>Activity!$C37*Activity!$D37*Activity!E37</f>
        <v>0.80048952774138227</v>
      </c>
      <c r="D38" s="551">
        <f>Activity!$C37*Activity!$D37*Activity!F37</f>
        <v>0.23738654960606509</v>
      </c>
      <c r="E38" s="549">
        <f>Activity!$C37*Activity!$D37*Activity!G37</f>
        <v>0</v>
      </c>
      <c r="F38" s="551">
        <f>Activity!$C37*Activity!$D37*Activity!H37</f>
        <v>0</v>
      </c>
      <c r="G38" s="551">
        <f>Activity!$C37*Activity!$D37*Activity!I37</f>
        <v>0.18218037527907321</v>
      </c>
      <c r="H38" s="551">
        <f>Activity!$C37*Activity!$D37*Activity!J37</f>
        <v>4.9685556894292687E-2</v>
      </c>
      <c r="I38" s="551">
        <f>Activity!$C37*Activity!$D37*Activity!K37</f>
        <v>1.6561852298097562E-2</v>
      </c>
      <c r="J38" s="552">
        <f>Activity!$C37*Activity!$D37*Activity!L37</f>
        <v>0.1324948183847805</v>
      </c>
      <c r="K38" s="551">
        <f>Activity!$C37*Activity!$D37*Activity!M37</f>
        <v>6.0726791759691069E-2</v>
      </c>
      <c r="L38" s="551">
        <f>Activity!$C37*Activity!$D37*Activity!N37</f>
        <v>7.3608232435989171E-2</v>
      </c>
      <c r="M38" s="549">
        <f>Activity!$C37*Activity!$D37*Activity!O37</f>
        <v>0.28707210650035775</v>
      </c>
      <c r="N38" s="413">
        <v>0</v>
      </c>
      <c r="O38" s="551">
        <f>Activity!C37*Activity!D37</f>
        <v>1.8402058108997292</v>
      </c>
      <c r="P38" s="558">
        <f>Activity!X37</f>
        <v>0</v>
      </c>
    </row>
    <row r="39" spans="2:16">
      <c r="B39" s="7">
        <f t="shared" si="1"/>
        <v>2025</v>
      </c>
      <c r="C39" s="770">
        <f>Activity!$C38*Activity!$D38*Activity!E38</f>
        <v>0.82199955782418488</v>
      </c>
      <c r="D39" s="551">
        <f>Activity!$C38*Activity!$D38*Activity!F38</f>
        <v>0.24376538611337895</v>
      </c>
      <c r="E39" s="549">
        <f>Activity!$C38*Activity!$D38*Activity!G38</f>
        <v>0</v>
      </c>
      <c r="F39" s="551">
        <f>Activity!$C38*Activity!$D38*Activity!H38</f>
        <v>0</v>
      </c>
      <c r="G39" s="551">
        <f>Activity!$C38*Activity!$D38*Activity!I38</f>
        <v>0.18707576143584898</v>
      </c>
      <c r="H39" s="551">
        <f>Activity!$C38*Activity!$D38*Activity!J38</f>
        <v>5.1020662209776989E-2</v>
      </c>
      <c r="I39" s="551">
        <f>Activity!$C38*Activity!$D38*Activity!K38</f>
        <v>1.7006887403258994E-2</v>
      </c>
      <c r="J39" s="552">
        <f>Activity!$C38*Activity!$D38*Activity!L38</f>
        <v>0.13605509922607195</v>
      </c>
      <c r="K39" s="551">
        <f>Activity!$C38*Activity!$D38*Activity!M38</f>
        <v>6.2358587145282987E-2</v>
      </c>
      <c r="L39" s="551">
        <f>Activity!$C38*Activity!$D38*Activity!N38</f>
        <v>7.5586166236706651E-2</v>
      </c>
      <c r="M39" s="549">
        <f>Activity!$C38*Activity!$D38*Activity!O38</f>
        <v>0.29478604832315591</v>
      </c>
      <c r="N39" s="413">
        <v>0</v>
      </c>
      <c r="O39" s="551">
        <f>Activity!C38*Activity!D38</f>
        <v>1.8896541559176663</v>
      </c>
      <c r="P39" s="558">
        <f>Activity!X38</f>
        <v>0</v>
      </c>
    </row>
    <row r="40" spans="2:16">
      <c r="B40" s="7">
        <f t="shared" si="1"/>
        <v>2026</v>
      </c>
      <c r="C40" s="770">
        <f>Activity!$C39*Activity!$D39*Activity!E39</f>
        <v>0.84387628320679253</v>
      </c>
      <c r="D40" s="551">
        <f>Activity!$C39*Activity!$D39*Activity!F39</f>
        <v>0.25025296674408332</v>
      </c>
      <c r="E40" s="549">
        <f>Activity!$C39*Activity!$D39*Activity!G39</f>
        <v>0</v>
      </c>
      <c r="F40" s="551">
        <f>Activity!$C39*Activity!$D39*Activity!H39</f>
        <v>0</v>
      </c>
      <c r="G40" s="551">
        <f>Activity!$C39*Activity!$D39*Activity!I39</f>
        <v>0.19205460238499417</v>
      </c>
      <c r="H40" s="551">
        <f>Activity!$C39*Activity!$D39*Activity!J39</f>
        <v>5.2378527923180221E-2</v>
      </c>
      <c r="I40" s="551">
        <f>Activity!$C39*Activity!$D39*Activity!K39</f>
        <v>1.7459509307726741E-2</v>
      </c>
      <c r="J40" s="552">
        <f>Activity!$C39*Activity!$D39*Activity!L39</f>
        <v>0.13967607446181393</v>
      </c>
      <c r="K40" s="551">
        <f>Activity!$C39*Activity!$D39*Activity!M39</f>
        <v>6.4018200794998051E-2</v>
      </c>
      <c r="L40" s="551">
        <f>Activity!$C39*Activity!$D39*Activity!N39</f>
        <v>7.759781914545219E-2</v>
      </c>
      <c r="M40" s="549">
        <f>Activity!$C39*Activity!$D39*Activity!O39</f>
        <v>0.30263149466726352</v>
      </c>
      <c r="N40" s="413">
        <v>0</v>
      </c>
      <c r="O40" s="551">
        <f>Activity!C39*Activity!D39</f>
        <v>1.9399454786363046</v>
      </c>
      <c r="P40" s="558">
        <f>Activity!X39</f>
        <v>0</v>
      </c>
    </row>
    <row r="41" spans="2:16">
      <c r="B41" s="7">
        <f t="shared" si="1"/>
        <v>2027</v>
      </c>
      <c r="C41" s="770">
        <f>Activity!$C40*Activity!$D40*Activity!E40</f>
        <v>0.86610809026589963</v>
      </c>
      <c r="D41" s="551">
        <f>Activity!$C40*Activity!$D40*Activity!F40</f>
        <v>0.25684584745816336</v>
      </c>
      <c r="E41" s="549">
        <f>Activity!$C40*Activity!$D40*Activity!G40</f>
        <v>0</v>
      </c>
      <c r="F41" s="551">
        <f>Activity!$C40*Activity!$D40*Activity!H40</f>
        <v>0</v>
      </c>
      <c r="G41" s="551">
        <f>Activity!$C40*Activity!$D40*Activity!I40</f>
        <v>0.19711425502603233</v>
      </c>
      <c r="H41" s="551">
        <f>Activity!$C40*Activity!$D40*Activity!J40</f>
        <v>5.375843318891791E-2</v>
      </c>
      <c r="I41" s="551">
        <f>Activity!$C40*Activity!$D40*Activity!K40</f>
        <v>1.79194777296393E-2</v>
      </c>
      <c r="J41" s="552">
        <f>Activity!$C40*Activity!$D40*Activity!L40</f>
        <v>0.1433558218371144</v>
      </c>
      <c r="K41" s="551">
        <f>Activity!$C40*Activity!$D40*Activity!M40</f>
        <v>6.570475167534412E-2</v>
      </c>
      <c r="L41" s="551">
        <f>Activity!$C40*Activity!$D40*Activity!N40</f>
        <v>7.9642123242841353E-2</v>
      </c>
      <c r="M41" s="549">
        <f>Activity!$C40*Activity!$D40*Activity!O40</f>
        <v>0.31060428064708123</v>
      </c>
      <c r="N41" s="413">
        <v>0</v>
      </c>
      <c r="O41" s="551">
        <f>Activity!C40*Activity!D40</f>
        <v>1.9910530810710336</v>
      </c>
      <c r="P41" s="558">
        <f>Activity!X40</f>
        <v>0</v>
      </c>
    </row>
    <row r="42" spans="2:16">
      <c r="B42" s="7">
        <f t="shared" si="1"/>
        <v>2028</v>
      </c>
      <c r="C42" s="770">
        <f>Activity!$C41*Activity!$D41*Activity!E41</f>
        <v>0.88868126873766973</v>
      </c>
      <c r="D42" s="551">
        <f>Activity!$C41*Activity!$D41*Activity!F41</f>
        <v>0.26353996245323996</v>
      </c>
      <c r="E42" s="549">
        <f>Activity!$C41*Activity!$D41*Activity!G41</f>
        <v>0</v>
      </c>
      <c r="F42" s="551">
        <f>Activity!$C41*Activity!$D41*Activity!H41</f>
        <v>0</v>
      </c>
      <c r="G42" s="551">
        <f>Activity!$C41*Activity!$D41*Activity!I41</f>
        <v>0.20225159909202139</v>
      </c>
      <c r="H42" s="551">
        <f>Activity!$C41*Activity!$D41*Activity!J41</f>
        <v>5.5159527025096737E-2</v>
      </c>
      <c r="I42" s="551">
        <f>Activity!$C41*Activity!$D41*Activity!K41</f>
        <v>1.8386509008365578E-2</v>
      </c>
      <c r="J42" s="552">
        <f>Activity!$C41*Activity!$D41*Activity!L41</f>
        <v>0.14709207206692462</v>
      </c>
      <c r="K42" s="551">
        <f>Activity!$C41*Activity!$D41*Activity!M41</f>
        <v>6.741719969734046E-2</v>
      </c>
      <c r="L42" s="551">
        <f>Activity!$C41*Activity!$D41*Activity!N41</f>
        <v>8.1717817814958127E-2</v>
      </c>
      <c r="M42" s="549">
        <f>Activity!$C41*Activity!$D41*Activity!O41</f>
        <v>0.31869948947833671</v>
      </c>
      <c r="N42" s="413">
        <v>0</v>
      </c>
      <c r="O42" s="551">
        <f>Activity!C41*Activity!D41</f>
        <v>2.0429454453739533</v>
      </c>
      <c r="P42" s="558">
        <f>Activity!X41</f>
        <v>0</v>
      </c>
    </row>
    <row r="43" spans="2:16">
      <c r="B43" s="7">
        <f t="shared" si="1"/>
        <v>2029</v>
      </c>
      <c r="C43" s="770">
        <f>Activity!$C42*Activity!$D42*Activity!E42</f>
        <v>0.91157981453202297</v>
      </c>
      <c r="D43" s="551">
        <f>Activity!$C42*Activity!$D42*Activity!F42</f>
        <v>0.27033056568880681</v>
      </c>
      <c r="E43" s="549">
        <f>Activity!$C42*Activity!$D42*Activity!G42</f>
        <v>0</v>
      </c>
      <c r="F43" s="551">
        <f>Activity!$C42*Activity!$D42*Activity!H42</f>
        <v>0</v>
      </c>
      <c r="G43" s="551">
        <f>Activity!$C42*Activity!$D42*Activity!I42</f>
        <v>0.20746299227280524</v>
      </c>
      <c r="H43" s="551">
        <f>Activity!$C42*Activity!$D42*Activity!J42</f>
        <v>5.6580816074401429E-2</v>
      </c>
      <c r="I43" s="551">
        <f>Activity!$C42*Activity!$D42*Activity!K42</f>
        <v>1.8860272024800475E-2</v>
      </c>
      <c r="J43" s="552">
        <f>Activity!$C42*Activity!$D42*Activity!L42</f>
        <v>0.1508821761984038</v>
      </c>
      <c r="K43" s="551">
        <f>Activity!$C42*Activity!$D42*Activity!M42</f>
        <v>6.9154330757601745E-2</v>
      </c>
      <c r="L43" s="551">
        <f>Activity!$C42*Activity!$D42*Activity!N42</f>
        <v>8.3823431221335454E-2</v>
      </c>
      <c r="M43" s="549">
        <f>Activity!$C42*Activity!$D42*Activity!O42</f>
        <v>0.32691138176320822</v>
      </c>
      <c r="N43" s="413">
        <v>0</v>
      </c>
      <c r="O43" s="551">
        <f>Activity!C42*Activity!D42</f>
        <v>2.0955857805333862</v>
      </c>
      <c r="P43" s="558">
        <f>Activity!X42</f>
        <v>0</v>
      </c>
    </row>
    <row r="44" spans="2:16">
      <c r="B44" s="7">
        <f t="shared" si="1"/>
        <v>2030</v>
      </c>
      <c r="C44" s="770">
        <f>Activity!$C43*Activity!$D43*Activity!E43</f>
        <v>0.93544592400000004</v>
      </c>
      <c r="D44" s="551">
        <f>Activity!$C43*Activity!$D43*Activity!F43</f>
        <v>0.27740810160000001</v>
      </c>
      <c r="E44" s="549">
        <f>Activity!$C43*Activity!$D43*Activity!G43</f>
        <v>0</v>
      </c>
      <c r="F44" s="551">
        <f>Activity!$C43*Activity!$D43*Activity!H43</f>
        <v>0</v>
      </c>
      <c r="G44" s="551">
        <f>Activity!$C43*Activity!$D43*Activity!I43</f>
        <v>0.21289458960000002</v>
      </c>
      <c r="H44" s="551">
        <f>Activity!$C43*Activity!$D43*Activity!J43</f>
        <v>5.8062160799999998E-2</v>
      </c>
      <c r="I44" s="551">
        <f>Activity!$C43*Activity!$D43*Activity!K43</f>
        <v>1.9354053599999997E-2</v>
      </c>
      <c r="J44" s="552">
        <f>Activity!$C43*Activity!$D43*Activity!L43</f>
        <v>0.15483242879999998</v>
      </c>
      <c r="K44" s="551">
        <f>Activity!$C43*Activity!$D43*Activity!M43</f>
        <v>7.0964863200000006E-2</v>
      </c>
      <c r="L44" s="551">
        <f>Activity!$C43*Activity!$D43*Activity!N43</f>
        <v>8.6018016000000003E-2</v>
      </c>
      <c r="M44" s="549">
        <f>Activity!$C43*Activity!$D43*Activity!O43</f>
        <v>0.3354702624</v>
      </c>
      <c r="N44" s="413">
        <v>0</v>
      </c>
      <c r="O44" s="551">
        <f>Activity!C43*Activity!D43</f>
        <v>2.1504504</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32" zoomScaleNormal="100" workbookViewId="0">
      <selection activeCell="C17" sqref="C17:O47"/>
    </sheetView>
  </sheetViews>
  <sheetFormatPr defaultColWidth="8.85546875" defaultRowHeight="12.75"/>
  <cols>
    <col min="1" max="1" width="8.85546875" style="640"/>
    <col min="2" max="2" width="7" style="636" customWidth="1"/>
    <col min="3" max="3" width="8.85546875" style="636"/>
    <col min="4" max="4" width="10.85546875" style="636" customWidth="1"/>
    <col min="5" max="10" width="8.85546875" style="636"/>
    <col min="11" max="11" width="10.42578125" style="636" customWidth="1"/>
    <col min="12" max="12" width="8.85546875" style="636"/>
    <col min="13" max="13" width="9.42578125" style="636" bestFit="1" customWidth="1"/>
    <col min="14" max="14" width="3" style="636" customWidth="1"/>
    <col min="15" max="15" width="14.85546875" style="637" customWidth="1"/>
    <col min="16" max="16" width="8.28515625" style="636" customWidth="1"/>
    <col min="17" max="17" width="2" style="639" customWidth="1"/>
    <col min="18" max="20" width="8.85546875" style="640"/>
    <col min="21" max="21" width="10.7109375" style="640" customWidth="1"/>
    <col min="22" max="27" width="8.85546875" style="640"/>
    <col min="28" max="28" width="8.85546875" style="636"/>
    <col min="29" max="29" width="8.85546875" style="640"/>
    <col min="30" max="30" width="10.7109375" style="640" customWidth="1"/>
    <col min="31" max="31" width="2.7109375" style="640" customWidth="1"/>
    <col min="32" max="32" width="15.42578125" style="640" customWidth="1"/>
    <col min="33" max="16384" width="8.85546875" style="640"/>
  </cols>
  <sheetData>
    <row r="1" spans="1:32">
      <c r="A1" s="635"/>
      <c r="P1" s="638"/>
    </row>
    <row r="2" spans="1:32" ht="15.75">
      <c r="A2" s="635"/>
      <c r="B2" s="641" t="s">
        <v>94</v>
      </c>
      <c r="D2" s="641"/>
      <c r="E2" s="641"/>
    </row>
    <row r="3" spans="1:32" ht="15.75">
      <c r="A3" s="635"/>
      <c r="B3" s="641"/>
      <c r="D3" s="641"/>
      <c r="E3" s="641"/>
      <c r="I3" s="642"/>
      <c r="J3" s="643"/>
      <c r="K3" s="643"/>
      <c r="L3" s="643"/>
      <c r="M3" s="643"/>
      <c r="N3" s="643"/>
      <c r="O3" s="644"/>
      <c r="AB3" s="643"/>
    </row>
    <row r="4" spans="1:32" ht="16.5" thickBot="1">
      <c r="A4" s="635"/>
      <c r="B4" s="642" t="s">
        <v>265</v>
      </c>
      <c r="D4" s="641"/>
      <c r="E4" s="642" t="s">
        <v>276</v>
      </c>
      <c r="H4" s="642" t="s">
        <v>30</v>
      </c>
      <c r="I4" s="642"/>
      <c r="J4" s="643"/>
      <c r="K4" s="643"/>
      <c r="L4" s="643"/>
      <c r="M4" s="643"/>
      <c r="N4" s="643"/>
      <c r="O4" s="644"/>
      <c r="AB4" s="643"/>
    </row>
    <row r="5" spans="1:32" ht="13.5" thickBot="1">
      <c r="A5" s="635"/>
      <c r="B5" s="645" t="str">
        <f>city</f>
        <v>Kutai Timur</v>
      </c>
      <c r="C5" s="646"/>
      <c r="D5" s="646"/>
      <c r="E5" s="645" t="str">
        <f>province</f>
        <v>Kalimantan Timur</v>
      </c>
      <c r="F5" s="646"/>
      <c r="G5" s="646"/>
      <c r="H5" s="645" t="str">
        <f>country</f>
        <v>Indonesia</v>
      </c>
      <c r="I5" s="646"/>
      <c r="J5" s="647"/>
      <c r="K5" s="643"/>
      <c r="L5" s="643"/>
      <c r="M5" s="643"/>
      <c r="N5" s="643"/>
      <c r="O5" s="644"/>
      <c r="AB5" s="643"/>
    </row>
    <row r="6" spans="1:32">
      <c r="A6" s="635"/>
      <c r="C6" s="642"/>
      <c r="D6" s="642"/>
      <c r="E6" s="642"/>
    </row>
    <row r="7" spans="1:32">
      <c r="A7" s="635"/>
      <c r="B7" s="636" t="s">
        <v>35</v>
      </c>
      <c r="P7" s="638"/>
    </row>
    <row r="8" spans="1:32">
      <c r="A8" s="635"/>
      <c r="B8" s="636" t="s">
        <v>37</v>
      </c>
      <c r="P8" s="638"/>
    </row>
    <row r="9" spans="1:32">
      <c r="B9" s="648"/>
      <c r="P9" s="638"/>
    </row>
    <row r="10" spans="1:32">
      <c r="P10" s="649"/>
    </row>
    <row r="11" spans="1:32" ht="13.5" thickBot="1">
      <c r="A11" s="650"/>
      <c r="P11" s="650"/>
      <c r="Q11" s="651"/>
    </row>
    <row r="12" spans="1:32" ht="13.5" thickBot="1">
      <c r="A12" s="652"/>
      <c r="B12" s="653"/>
      <c r="C12" s="843" t="s">
        <v>91</v>
      </c>
      <c r="D12" s="844"/>
      <c r="E12" s="844"/>
      <c r="F12" s="844"/>
      <c r="G12" s="844"/>
      <c r="H12" s="844"/>
      <c r="I12" s="844"/>
      <c r="J12" s="844"/>
      <c r="K12" s="844"/>
      <c r="L12" s="844"/>
      <c r="M12" s="845"/>
      <c r="N12" s="654"/>
      <c r="O12" s="655"/>
      <c r="P12" s="652"/>
      <c r="Q12" s="651"/>
      <c r="S12" s="653"/>
      <c r="T12" s="843" t="s">
        <v>91</v>
      </c>
      <c r="U12" s="844"/>
      <c r="V12" s="844"/>
      <c r="W12" s="844"/>
      <c r="X12" s="844"/>
      <c r="Y12" s="844"/>
      <c r="Z12" s="844"/>
      <c r="AA12" s="844"/>
      <c r="AB12" s="844"/>
      <c r="AC12" s="844"/>
      <c r="AD12" s="845"/>
      <c r="AE12" s="654"/>
      <c r="AF12" s="656"/>
    </row>
    <row r="13" spans="1:32" ht="39" thickBot="1">
      <c r="A13" s="65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7"/>
      <c r="Q13" s="651"/>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7"/>
      <c r="B14" s="658"/>
      <c r="C14" s="659" t="s">
        <v>81</v>
      </c>
      <c r="D14" s="660" t="s">
        <v>87</v>
      </c>
      <c r="E14" s="660" t="s">
        <v>88</v>
      </c>
      <c r="F14" s="660" t="s">
        <v>275</v>
      </c>
      <c r="G14" s="660" t="s">
        <v>89</v>
      </c>
      <c r="H14" s="660" t="s">
        <v>82</v>
      </c>
      <c r="I14" s="661" t="s">
        <v>92</v>
      </c>
      <c r="J14" s="662" t="s">
        <v>93</v>
      </c>
      <c r="K14" s="662" t="s">
        <v>316</v>
      </c>
      <c r="L14" s="663" t="s">
        <v>194</v>
      </c>
      <c r="M14" s="662" t="s">
        <v>162</v>
      </c>
      <c r="N14" s="664"/>
      <c r="O14" s="665" t="s">
        <v>163</v>
      </c>
      <c r="P14" s="657"/>
      <c r="Q14" s="651"/>
      <c r="S14" s="658"/>
      <c r="T14" s="659" t="s">
        <v>81</v>
      </c>
      <c r="U14" s="660" t="s">
        <v>87</v>
      </c>
      <c r="V14" s="660" t="s">
        <v>88</v>
      </c>
      <c r="W14" s="660" t="s">
        <v>275</v>
      </c>
      <c r="X14" s="660" t="s">
        <v>89</v>
      </c>
      <c r="Y14" s="660" t="s">
        <v>82</v>
      </c>
      <c r="Z14" s="661" t="s">
        <v>92</v>
      </c>
      <c r="AA14" s="662" t="s">
        <v>93</v>
      </c>
      <c r="AB14" s="662" t="s">
        <v>316</v>
      </c>
      <c r="AC14" s="663" t="s">
        <v>194</v>
      </c>
      <c r="AD14" s="662" t="s">
        <v>162</v>
      </c>
      <c r="AE14" s="664"/>
      <c r="AF14" s="666" t="s">
        <v>163</v>
      </c>
    </row>
    <row r="15" spans="1:32" ht="13.5" thickBot="1">
      <c r="B15" s="667"/>
      <c r="C15" s="668" t="s">
        <v>15</v>
      </c>
      <c r="D15" s="669" t="s">
        <v>15</v>
      </c>
      <c r="E15" s="669" t="s">
        <v>15</v>
      </c>
      <c r="F15" s="669" t="s">
        <v>15</v>
      </c>
      <c r="G15" s="669" t="s">
        <v>15</v>
      </c>
      <c r="H15" s="669" t="s">
        <v>15</v>
      </c>
      <c r="I15" s="670" t="s">
        <v>15</v>
      </c>
      <c r="J15" s="670" t="s">
        <v>15</v>
      </c>
      <c r="K15" s="670" t="s">
        <v>15</v>
      </c>
      <c r="L15" s="671" t="s">
        <v>15</v>
      </c>
      <c r="M15" s="670" t="s">
        <v>15</v>
      </c>
      <c r="N15" s="672"/>
      <c r="O15" s="673" t="s">
        <v>15</v>
      </c>
      <c r="P15" s="640"/>
      <c r="Q15" s="651"/>
      <c r="S15" s="667"/>
      <c r="T15" s="668" t="s">
        <v>15</v>
      </c>
      <c r="U15" s="669" t="s">
        <v>15</v>
      </c>
      <c r="V15" s="669" t="s">
        <v>15</v>
      </c>
      <c r="W15" s="669" t="s">
        <v>15</v>
      </c>
      <c r="X15" s="669" t="s">
        <v>15</v>
      </c>
      <c r="Y15" s="669" t="s">
        <v>15</v>
      </c>
      <c r="Z15" s="670" t="s">
        <v>15</v>
      </c>
      <c r="AA15" s="670" t="s">
        <v>15</v>
      </c>
      <c r="AB15" s="670" t="s">
        <v>15</v>
      </c>
      <c r="AC15" s="671" t="s">
        <v>15</v>
      </c>
      <c r="AD15" s="670" t="s">
        <v>15</v>
      </c>
      <c r="AE15" s="672"/>
      <c r="AF15" s="674" t="s">
        <v>15</v>
      </c>
    </row>
    <row r="16" spans="1:32" ht="13.5" thickBot="1">
      <c r="B16" s="675"/>
      <c r="C16" s="676"/>
      <c r="D16" s="677"/>
      <c r="E16" s="677"/>
      <c r="F16" s="677"/>
      <c r="G16" s="677"/>
      <c r="H16" s="677"/>
      <c r="I16" s="678"/>
      <c r="J16" s="678"/>
      <c r="K16" s="679"/>
      <c r="L16" s="680"/>
      <c r="M16" s="679"/>
      <c r="N16" s="681"/>
      <c r="O16" s="682"/>
      <c r="P16" s="640"/>
      <c r="Q16" s="651"/>
      <c r="S16" s="675"/>
      <c r="T16" s="676"/>
      <c r="U16" s="677"/>
      <c r="V16" s="677"/>
      <c r="W16" s="677"/>
      <c r="X16" s="677"/>
      <c r="Y16" s="677"/>
      <c r="Z16" s="678"/>
      <c r="AA16" s="678"/>
      <c r="AB16" s="679"/>
      <c r="AC16" s="680"/>
      <c r="AD16" s="679"/>
      <c r="AE16" s="681"/>
      <c r="AF16" s="683"/>
    </row>
    <row r="17" spans="2:34">
      <c r="B17" s="684">
        <f>year</f>
        <v>2000</v>
      </c>
      <c r="C17" s="775">
        <f>IF(Select2=1,Food!$K19,"")</f>
        <v>0</v>
      </c>
      <c r="D17" s="776">
        <f>IF(Select2=1,Paper!$K19,"")</f>
        <v>0</v>
      </c>
      <c r="E17" s="776">
        <f>IF(Select2=1,Nappies!$K19,"")</f>
        <v>0</v>
      </c>
      <c r="F17" s="776">
        <f>IF(Select2=1,Garden!$K19,"")</f>
        <v>0</v>
      </c>
      <c r="G17" s="776">
        <f>IF(Select2=1,Wood!$K19,"")</f>
        <v>0</v>
      </c>
      <c r="H17" s="776">
        <f>IF(Select2=1,Textiles!$K19,"")</f>
        <v>0</v>
      </c>
      <c r="I17" s="777">
        <f>Sludge!K19</f>
        <v>0</v>
      </c>
      <c r="J17" s="778" t="str">
        <f>IF(Select2=2,MSW!$K19,"")</f>
        <v/>
      </c>
      <c r="K17" s="777">
        <f>Industry!$K19</f>
        <v>0</v>
      </c>
      <c r="L17" s="779">
        <f>SUM(C17:K17)</f>
        <v>0</v>
      </c>
      <c r="M17" s="780">
        <f>Recovery_OX!C12</f>
        <v>0</v>
      </c>
      <c r="N17" s="781"/>
      <c r="O17" s="782">
        <f>(L17-M17)*(1-Recovery_OX!F12)</f>
        <v>0</v>
      </c>
      <c r="P17" s="691"/>
      <c r="Q17" s="651"/>
      <c r="S17" s="684">
        <f>year</f>
        <v>2000</v>
      </c>
      <c r="T17" s="685">
        <f>IF(Select2=1,Food!$W19,"")</f>
        <v>0</v>
      </c>
      <c r="U17" s="686">
        <f>IF(Select2=1,Paper!$W19,"")</f>
        <v>0</v>
      </c>
      <c r="V17" s="686">
        <f>IF(Select2=1,Nappies!$W19,"")</f>
        <v>0</v>
      </c>
      <c r="W17" s="686">
        <f>IF(Select2=1,Garden!$W19,"")</f>
        <v>0</v>
      </c>
      <c r="X17" s="686">
        <f>IF(Select2=1,Wood!$W19,"")</f>
        <v>0</v>
      </c>
      <c r="Y17" s="686">
        <f>IF(Select2=1,Textiles!$W19,"")</f>
        <v>0</v>
      </c>
      <c r="Z17" s="687">
        <f>Sludge!W19</f>
        <v>0</v>
      </c>
      <c r="AA17" s="688" t="str">
        <f>IF(Select2=2,MSW!$W19,"")</f>
        <v/>
      </c>
      <c r="AB17" s="687">
        <f>Industry!$W19</f>
        <v>0</v>
      </c>
      <c r="AC17" s="689">
        <f t="shared" ref="AC17:AC48" si="0">SUM(T17:AA17)</f>
        <v>0</v>
      </c>
      <c r="AD17" s="690">
        <f>Recovery_OX!R12</f>
        <v>0</v>
      </c>
      <c r="AE17" s="649"/>
      <c r="AF17" s="692">
        <f>(AC17-AD17)*(1-Recovery_OX!U12)</f>
        <v>0</v>
      </c>
      <c r="AH17" s="636"/>
    </row>
    <row r="18" spans="2:34">
      <c r="B18" s="693">
        <f t="shared" ref="B18:B81" si="1">B17+1</f>
        <v>2001</v>
      </c>
      <c r="C18" s="783">
        <f>IF(Select2=1,Food!$K20,"")</f>
        <v>0</v>
      </c>
      <c r="D18" s="784">
        <f>IF(Select2=1,Paper!$K20,"")</f>
        <v>0</v>
      </c>
      <c r="E18" s="776">
        <f>IF(Select2=1,Nappies!$K20,"")</f>
        <v>0</v>
      </c>
      <c r="F18" s="784">
        <f>IF(Select2=1,Garden!$K20,"")</f>
        <v>0</v>
      </c>
      <c r="G18" s="776">
        <f>IF(Select2=1,Wood!$K20,"")</f>
        <v>0</v>
      </c>
      <c r="H18" s="784">
        <f>IF(Select2=1,Textiles!$K20,"")</f>
        <v>0</v>
      </c>
      <c r="I18" s="785">
        <f>Sludge!K20</f>
        <v>0</v>
      </c>
      <c r="J18" s="785" t="str">
        <f>IF(Select2=2,MSW!$K20,"")</f>
        <v/>
      </c>
      <c r="K18" s="785">
        <f>Industry!$K20</f>
        <v>0</v>
      </c>
      <c r="L18" s="786">
        <f>SUM(C18:K18)</f>
        <v>0</v>
      </c>
      <c r="M18" s="787">
        <f>Recovery_OX!C13</f>
        <v>0</v>
      </c>
      <c r="N18" s="781"/>
      <c r="O18" s="788">
        <f>(L18-M18)*(1-Recovery_OX!F13)</f>
        <v>0</v>
      </c>
      <c r="P18" s="691"/>
      <c r="Q18" s="651"/>
      <c r="S18" s="693">
        <f t="shared" ref="S18:S81" si="2">S17+1</f>
        <v>2001</v>
      </c>
      <c r="T18" s="694">
        <f>IF(Select2=1,Food!$W20,"")</f>
        <v>0</v>
      </c>
      <c r="U18" s="695">
        <f>IF(Select2=1,Paper!$W20,"")</f>
        <v>0</v>
      </c>
      <c r="V18" s="686">
        <f>IF(Select2=1,Nappies!$W20,"")</f>
        <v>0</v>
      </c>
      <c r="W18" s="695">
        <f>IF(Select2=1,Garden!$W20,"")</f>
        <v>0</v>
      </c>
      <c r="X18" s="686">
        <f>IF(Select2=1,Wood!$W20,"")</f>
        <v>0</v>
      </c>
      <c r="Y18" s="695">
        <f>IF(Select2=1,Textiles!$W20,"")</f>
        <v>0</v>
      </c>
      <c r="Z18" s="688">
        <f>Sludge!W20</f>
        <v>0</v>
      </c>
      <c r="AA18" s="688" t="str">
        <f>IF(Select2=2,MSW!$W20,"")</f>
        <v/>
      </c>
      <c r="AB18" s="696">
        <f>Industry!$W20</f>
        <v>0</v>
      </c>
      <c r="AC18" s="697">
        <f t="shared" si="0"/>
        <v>0</v>
      </c>
      <c r="AD18" s="698">
        <f>Recovery_OX!R13</f>
        <v>0</v>
      </c>
      <c r="AE18" s="649"/>
      <c r="AF18" s="700">
        <f>(AC18-AD18)*(1-Recovery_OX!U13)</f>
        <v>0</v>
      </c>
      <c r="AH18" s="636"/>
    </row>
    <row r="19" spans="2:34">
      <c r="B19" s="693">
        <f t="shared" si="1"/>
        <v>2002</v>
      </c>
      <c r="C19" s="783">
        <f>IF(Select2=1,Food!$K21,"")</f>
        <v>0</v>
      </c>
      <c r="D19" s="784">
        <f>IF(Select2=1,Paper!$K21,"")</f>
        <v>0</v>
      </c>
      <c r="E19" s="776">
        <f>IF(Select2=1,Nappies!$K21,"")</f>
        <v>0</v>
      </c>
      <c r="F19" s="784">
        <f>IF(Select2=1,Garden!$K21,"")</f>
        <v>0</v>
      </c>
      <c r="G19" s="776">
        <f>IF(Select2=1,Wood!$K21,"")</f>
        <v>0</v>
      </c>
      <c r="H19" s="784">
        <f>IF(Select2=1,Textiles!$K21,"")</f>
        <v>0</v>
      </c>
      <c r="I19" s="785">
        <f>Sludge!K21</f>
        <v>0</v>
      </c>
      <c r="J19" s="785" t="str">
        <f>IF(Select2=2,MSW!$K21,"")</f>
        <v/>
      </c>
      <c r="K19" s="785">
        <f>Industry!$K21</f>
        <v>0</v>
      </c>
      <c r="L19" s="786">
        <f t="shared" ref="L19:L82" si="3">SUM(C19:K19)</f>
        <v>0</v>
      </c>
      <c r="M19" s="787">
        <f>Recovery_OX!C14</f>
        <v>0</v>
      </c>
      <c r="N19" s="781"/>
      <c r="O19" s="788">
        <f>(L19-M19)*(1-Recovery_OX!F14)</f>
        <v>0</v>
      </c>
      <c r="P19" s="691"/>
      <c r="Q19" s="651"/>
      <c r="S19" s="693">
        <f t="shared" si="2"/>
        <v>2002</v>
      </c>
      <c r="T19" s="694">
        <f>IF(Select2=1,Food!$W21,"")</f>
        <v>0</v>
      </c>
      <c r="U19" s="695">
        <f>IF(Select2=1,Paper!$W21,"")</f>
        <v>0</v>
      </c>
      <c r="V19" s="686">
        <f>IF(Select2=1,Nappies!$W21,"")</f>
        <v>0</v>
      </c>
      <c r="W19" s="695">
        <f>IF(Select2=1,Garden!$W21,"")</f>
        <v>0</v>
      </c>
      <c r="X19" s="686">
        <f>IF(Select2=1,Wood!$W21,"")</f>
        <v>0</v>
      </c>
      <c r="Y19" s="695">
        <f>IF(Select2=1,Textiles!$W21,"")</f>
        <v>0</v>
      </c>
      <c r="Z19" s="688">
        <f>Sludge!W21</f>
        <v>0</v>
      </c>
      <c r="AA19" s="688" t="str">
        <f>IF(Select2=2,MSW!$W21,"")</f>
        <v/>
      </c>
      <c r="AB19" s="696">
        <f>Industry!$W21</f>
        <v>0</v>
      </c>
      <c r="AC19" s="697">
        <f t="shared" si="0"/>
        <v>0</v>
      </c>
      <c r="AD19" s="698">
        <f>Recovery_OX!R14</f>
        <v>0</v>
      </c>
      <c r="AE19" s="649"/>
      <c r="AF19" s="700">
        <f>(AC19-AD19)*(1-Recovery_OX!U14)</f>
        <v>0</v>
      </c>
      <c r="AH19" s="636"/>
    </row>
    <row r="20" spans="2:34">
      <c r="B20" s="693">
        <f t="shared" si="1"/>
        <v>2003</v>
      </c>
      <c r="C20" s="783">
        <f>IF(Select2=1,Food!$K22,"")</f>
        <v>0</v>
      </c>
      <c r="D20" s="784">
        <f>IF(Select2=1,Paper!$K22,"")</f>
        <v>0</v>
      </c>
      <c r="E20" s="776">
        <f>IF(Select2=1,Nappies!$K22,"")</f>
        <v>0</v>
      </c>
      <c r="F20" s="784">
        <f>IF(Select2=1,Garden!$K22,"")</f>
        <v>0</v>
      </c>
      <c r="G20" s="776">
        <f>IF(Select2=1,Wood!$K22,"")</f>
        <v>0</v>
      </c>
      <c r="H20" s="784">
        <f>IF(Select2=1,Textiles!$K22,"")</f>
        <v>0</v>
      </c>
      <c r="I20" s="785">
        <f>Sludge!K22</f>
        <v>0</v>
      </c>
      <c r="J20" s="785" t="str">
        <f>IF(Select2=2,MSW!$K22,"")</f>
        <v/>
      </c>
      <c r="K20" s="785">
        <f>Industry!$K22</f>
        <v>0</v>
      </c>
      <c r="L20" s="786">
        <f t="shared" si="3"/>
        <v>0</v>
      </c>
      <c r="M20" s="787">
        <f>Recovery_OX!C15</f>
        <v>0</v>
      </c>
      <c r="N20" s="781"/>
      <c r="O20" s="788">
        <f>(L20-M20)*(1-Recovery_OX!F15)</f>
        <v>0</v>
      </c>
      <c r="P20" s="691"/>
      <c r="Q20" s="651"/>
      <c r="S20" s="693">
        <f t="shared" si="2"/>
        <v>2003</v>
      </c>
      <c r="T20" s="694">
        <f>IF(Select2=1,Food!$W22,"")</f>
        <v>0</v>
      </c>
      <c r="U20" s="695">
        <f>IF(Select2=1,Paper!$W22,"")</f>
        <v>0</v>
      </c>
      <c r="V20" s="686">
        <f>IF(Select2=1,Nappies!$W22,"")</f>
        <v>0</v>
      </c>
      <c r="W20" s="695">
        <f>IF(Select2=1,Garden!$W22,"")</f>
        <v>0</v>
      </c>
      <c r="X20" s="686">
        <f>IF(Select2=1,Wood!$W22,"")</f>
        <v>0</v>
      </c>
      <c r="Y20" s="695">
        <f>IF(Select2=1,Textiles!$W22,"")</f>
        <v>0</v>
      </c>
      <c r="Z20" s="688">
        <f>Sludge!W22</f>
        <v>0</v>
      </c>
      <c r="AA20" s="688" t="str">
        <f>IF(Select2=2,MSW!$W22,"")</f>
        <v/>
      </c>
      <c r="AB20" s="696">
        <f>Industry!$W22</f>
        <v>0</v>
      </c>
      <c r="AC20" s="697">
        <f t="shared" si="0"/>
        <v>0</v>
      </c>
      <c r="AD20" s="698">
        <f>Recovery_OX!R15</f>
        <v>0</v>
      </c>
      <c r="AE20" s="649"/>
      <c r="AF20" s="700">
        <f>(AC20-AD20)*(1-Recovery_OX!U15)</f>
        <v>0</v>
      </c>
      <c r="AH20" s="636"/>
    </row>
    <row r="21" spans="2:34">
      <c r="B21" s="693">
        <f t="shared" si="1"/>
        <v>2004</v>
      </c>
      <c r="C21" s="783">
        <f>IF(Select2=1,Food!$K23,"")</f>
        <v>0</v>
      </c>
      <c r="D21" s="784">
        <f>IF(Select2=1,Paper!$K23,"")</f>
        <v>0</v>
      </c>
      <c r="E21" s="776">
        <f>IF(Select2=1,Nappies!$K23,"")</f>
        <v>0</v>
      </c>
      <c r="F21" s="784">
        <f>IF(Select2=1,Garden!$K23,"")</f>
        <v>0</v>
      </c>
      <c r="G21" s="776">
        <f>IF(Select2=1,Wood!$K23,"")</f>
        <v>0</v>
      </c>
      <c r="H21" s="784">
        <f>IF(Select2=1,Textiles!$K23,"")</f>
        <v>0</v>
      </c>
      <c r="I21" s="785">
        <f>Sludge!K23</f>
        <v>0</v>
      </c>
      <c r="J21" s="785" t="str">
        <f>IF(Select2=2,MSW!$K23,"")</f>
        <v/>
      </c>
      <c r="K21" s="785">
        <f>Industry!$K23</f>
        <v>0</v>
      </c>
      <c r="L21" s="786">
        <f t="shared" si="3"/>
        <v>0</v>
      </c>
      <c r="M21" s="787">
        <f>Recovery_OX!C16</f>
        <v>0</v>
      </c>
      <c r="N21" s="781"/>
      <c r="O21" s="788">
        <f>(L21-M21)*(1-Recovery_OX!F16)</f>
        <v>0</v>
      </c>
      <c r="P21" s="691"/>
      <c r="Q21" s="651"/>
      <c r="S21" s="693">
        <f t="shared" si="2"/>
        <v>2004</v>
      </c>
      <c r="T21" s="694">
        <f>IF(Select2=1,Food!$W23,"")</f>
        <v>0</v>
      </c>
      <c r="U21" s="695">
        <f>IF(Select2=1,Paper!$W23,"")</f>
        <v>0</v>
      </c>
      <c r="V21" s="686">
        <f>IF(Select2=1,Nappies!$W23,"")</f>
        <v>0</v>
      </c>
      <c r="W21" s="695">
        <f>IF(Select2=1,Garden!$W23,"")</f>
        <v>0</v>
      </c>
      <c r="X21" s="686">
        <f>IF(Select2=1,Wood!$W23,"")</f>
        <v>0</v>
      </c>
      <c r="Y21" s="695">
        <f>IF(Select2=1,Textiles!$W23,"")</f>
        <v>0</v>
      </c>
      <c r="Z21" s="688">
        <f>Sludge!W23</f>
        <v>0</v>
      </c>
      <c r="AA21" s="688" t="str">
        <f>IF(Select2=2,MSW!$W23,"")</f>
        <v/>
      </c>
      <c r="AB21" s="696">
        <f>Industry!$W23</f>
        <v>0</v>
      </c>
      <c r="AC21" s="697">
        <f t="shared" si="0"/>
        <v>0</v>
      </c>
      <c r="AD21" s="698">
        <f>Recovery_OX!R16</f>
        <v>0</v>
      </c>
      <c r="AE21" s="649"/>
      <c r="AF21" s="700">
        <f>(AC21-AD21)*(1-Recovery_OX!U16)</f>
        <v>0</v>
      </c>
    </row>
    <row r="22" spans="2:34">
      <c r="B22" s="693">
        <f t="shared" si="1"/>
        <v>2005</v>
      </c>
      <c r="C22" s="783">
        <f>IF(Select2=1,Food!$K24,"")</f>
        <v>0</v>
      </c>
      <c r="D22" s="784">
        <f>IF(Select2=1,Paper!$K24,"")</f>
        <v>0</v>
      </c>
      <c r="E22" s="776">
        <f>IF(Select2=1,Nappies!$K24,"")</f>
        <v>0</v>
      </c>
      <c r="F22" s="784">
        <f>IF(Select2=1,Garden!$K24,"")</f>
        <v>0</v>
      </c>
      <c r="G22" s="776">
        <f>IF(Select2=1,Wood!$K24,"")</f>
        <v>0</v>
      </c>
      <c r="H22" s="784">
        <f>IF(Select2=1,Textiles!$K24,"")</f>
        <v>0</v>
      </c>
      <c r="I22" s="785">
        <f>Sludge!K24</f>
        <v>0</v>
      </c>
      <c r="J22" s="785" t="str">
        <f>IF(Select2=2,MSW!$K24,"")</f>
        <v/>
      </c>
      <c r="K22" s="785">
        <f>Industry!$K24</f>
        <v>0</v>
      </c>
      <c r="L22" s="786">
        <f t="shared" si="3"/>
        <v>0</v>
      </c>
      <c r="M22" s="787">
        <f>Recovery_OX!C17</f>
        <v>0</v>
      </c>
      <c r="N22" s="781"/>
      <c r="O22" s="788">
        <f>(L22-M22)*(1-Recovery_OX!F17)</f>
        <v>0</v>
      </c>
      <c r="P22" s="640"/>
      <c r="Q22" s="651"/>
      <c r="S22" s="693">
        <f t="shared" si="2"/>
        <v>2005</v>
      </c>
      <c r="T22" s="694">
        <f>IF(Select2=1,Food!$W24,"")</f>
        <v>0</v>
      </c>
      <c r="U22" s="695">
        <f>IF(Select2=1,Paper!$W24,"")</f>
        <v>0</v>
      </c>
      <c r="V22" s="686">
        <f>IF(Select2=1,Nappies!$W24,"")</f>
        <v>0</v>
      </c>
      <c r="W22" s="695">
        <f>IF(Select2=1,Garden!$W24,"")</f>
        <v>0</v>
      </c>
      <c r="X22" s="686">
        <f>IF(Select2=1,Wood!$W24,"")</f>
        <v>0</v>
      </c>
      <c r="Y22" s="695">
        <f>IF(Select2=1,Textiles!$W24,"")</f>
        <v>0</v>
      </c>
      <c r="Z22" s="688">
        <f>Sludge!W24</f>
        <v>0</v>
      </c>
      <c r="AA22" s="688" t="str">
        <f>IF(Select2=2,MSW!$W24,"")</f>
        <v/>
      </c>
      <c r="AB22" s="696">
        <f>Industry!$W24</f>
        <v>0</v>
      </c>
      <c r="AC22" s="697">
        <f t="shared" si="0"/>
        <v>0</v>
      </c>
      <c r="AD22" s="698">
        <f>Recovery_OX!R17</f>
        <v>0</v>
      </c>
      <c r="AE22" s="649"/>
      <c r="AF22" s="700">
        <f>(AC22-AD22)*(1-Recovery_OX!U17)</f>
        <v>0</v>
      </c>
    </row>
    <row r="23" spans="2:34">
      <c r="B23" s="693">
        <f t="shared" si="1"/>
        <v>2006</v>
      </c>
      <c r="C23" s="783">
        <f>IF(Select2=1,Food!$K25,"")</f>
        <v>0</v>
      </c>
      <c r="D23" s="784">
        <f>IF(Select2=1,Paper!$K25,"")</f>
        <v>0</v>
      </c>
      <c r="E23" s="776">
        <f>IF(Select2=1,Nappies!$K25,"")</f>
        <v>0</v>
      </c>
      <c r="F23" s="784">
        <f>IF(Select2=1,Garden!$K25,"")</f>
        <v>0</v>
      </c>
      <c r="G23" s="776">
        <f>IF(Select2=1,Wood!$K25,"")</f>
        <v>0</v>
      </c>
      <c r="H23" s="784">
        <f>IF(Select2=1,Textiles!$K25,"")</f>
        <v>0</v>
      </c>
      <c r="I23" s="785">
        <f>Sludge!K25</f>
        <v>0</v>
      </c>
      <c r="J23" s="785" t="str">
        <f>IF(Select2=2,MSW!$K25,"")</f>
        <v/>
      </c>
      <c r="K23" s="785">
        <f>Industry!$K25</f>
        <v>0</v>
      </c>
      <c r="L23" s="786">
        <f t="shared" si="3"/>
        <v>0</v>
      </c>
      <c r="M23" s="787">
        <f>Recovery_OX!C18</f>
        <v>0</v>
      </c>
      <c r="N23" s="781"/>
      <c r="O23" s="788">
        <f>(L23-M23)*(1-Recovery_OX!F18)</f>
        <v>0</v>
      </c>
      <c r="P23" s="640"/>
      <c r="Q23" s="651"/>
      <c r="S23" s="693">
        <f t="shared" si="2"/>
        <v>2006</v>
      </c>
      <c r="T23" s="694">
        <f>IF(Select2=1,Food!$W25,"")</f>
        <v>0</v>
      </c>
      <c r="U23" s="695">
        <f>IF(Select2=1,Paper!$W25,"")</f>
        <v>0</v>
      </c>
      <c r="V23" s="686">
        <f>IF(Select2=1,Nappies!$W25,"")</f>
        <v>0</v>
      </c>
      <c r="W23" s="695">
        <f>IF(Select2=1,Garden!$W25,"")</f>
        <v>0</v>
      </c>
      <c r="X23" s="686">
        <f>IF(Select2=1,Wood!$W25,"")</f>
        <v>0</v>
      </c>
      <c r="Y23" s="695">
        <f>IF(Select2=1,Textiles!$W25,"")</f>
        <v>0</v>
      </c>
      <c r="Z23" s="688">
        <f>Sludge!W25</f>
        <v>0</v>
      </c>
      <c r="AA23" s="688" t="str">
        <f>IF(Select2=2,MSW!$W25,"")</f>
        <v/>
      </c>
      <c r="AB23" s="696">
        <f>Industry!$W25</f>
        <v>0</v>
      </c>
      <c r="AC23" s="697">
        <f t="shared" si="0"/>
        <v>0</v>
      </c>
      <c r="AD23" s="698">
        <f>Recovery_OX!R18</f>
        <v>0</v>
      </c>
      <c r="AE23" s="649"/>
      <c r="AF23" s="700">
        <f>(AC23-AD23)*(1-Recovery_OX!U18)</f>
        <v>0</v>
      </c>
    </row>
    <row r="24" spans="2:34">
      <c r="B24" s="693">
        <f t="shared" si="1"/>
        <v>2007</v>
      </c>
      <c r="C24" s="783">
        <f>IF(Select2=1,Food!$K26,"")</f>
        <v>0</v>
      </c>
      <c r="D24" s="784">
        <f>IF(Select2=1,Paper!$K26,"")</f>
        <v>0</v>
      </c>
      <c r="E24" s="776">
        <f>IF(Select2=1,Nappies!$K26,"")</f>
        <v>0</v>
      </c>
      <c r="F24" s="784">
        <f>IF(Select2=1,Garden!$K26,"")</f>
        <v>0</v>
      </c>
      <c r="G24" s="776">
        <f>IF(Select2=1,Wood!$K26,"")</f>
        <v>0</v>
      </c>
      <c r="H24" s="784">
        <f>IF(Select2=1,Textiles!$K26,"")</f>
        <v>0</v>
      </c>
      <c r="I24" s="785">
        <f>Sludge!K26</f>
        <v>0</v>
      </c>
      <c r="J24" s="785" t="str">
        <f>IF(Select2=2,MSW!$K26,"")</f>
        <v/>
      </c>
      <c r="K24" s="785">
        <f>Industry!$K26</f>
        <v>0</v>
      </c>
      <c r="L24" s="786">
        <f t="shared" si="3"/>
        <v>0</v>
      </c>
      <c r="M24" s="787">
        <f>Recovery_OX!C19</f>
        <v>0</v>
      </c>
      <c r="N24" s="781"/>
      <c r="O24" s="788">
        <f>(L24-M24)*(1-Recovery_OX!F19)</f>
        <v>0</v>
      </c>
      <c r="P24" s="640"/>
      <c r="Q24" s="651"/>
      <c r="S24" s="693">
        <f t="shared" si="2"/>
        <v>2007</v>
      </c>
      <c r="T24" s="694">
        <f>IF(Select2=1,Food!$W26,"")</f>
        <v>0</v>
      </c>
      <c r="U24" s="695">
        <f>IF(Select2=1,Paper!$W26,"")</f>
        <v>0</v>
      </c>
      <c r="V24" s="686">
        <f>IF(Select2=1,Nappies!$W26,"")</f>
        <v>0</v>
      </c>
      <c r="W24" s="695">
        <f>IF(Select2=1,Garden!$W26,"")</f>
        <v>0</v>
      </c>
      <c r="X24" s="686">
        <f>IF(Select2=1,Wood!$W26,"")</f>
        <v>0</v>
      </c>
      <c r="Y24" s="695">
        <f>IF(Select2=1,Textiles!$W26,"")</f>
        <v>0</v>
      </c>
      <c r="Z24" s="688">
        <f>Sludge!W26</f>
        <v>0</v>
      </c>
      <c r="AA24" s="688" t="str">
        <f>IF(Select2=2,MSW!$W26,"")</f>
        <v/>
      </c>
      <c r="AB24" s="696">
        <f>Industry!$W26</f>
        <v>0</v>
      </c>
      <c r="AC24" s="697">
        <f t="shared" si="0"/>
        <v>0</v>
      </c>
      <c r="AD24" s="698">
        <f>Recovery_OX!R19</f>
        <v>0</v>
      </c>
      <c r="AE24" s="649"/>
      <c r="AF24" s="700">
        <f>(AC24-AD24)*(1-Recovery_OX!U19)</f>
        <v>0</v>
      </c>
    </row>
    <row r="25" spans="2:34">
      <c r="B25" s="693">
        <f t="shared" si="1"/>
        <v>2008</v>
      </c>
      <c r="C25" s="783">
        <f>IF(Select2=1,Food!$K27,"")</f>
        <v>0</v>
      </c>
      <c r="D25" s="784">
        <f>IF(Select2=1,Paper!$K27,"")</f>
        <v>0</v>
      </c>
      <c r="E25" s="776">
        <f>IF(Select2=1,Nappies!$K27,"")</f>
        <v>0</v>
      </c>
      <c r="F25" s="784">
        <f>IF(Select2=1,Garden!$K27,"")</f>
        <v>0</v>
      </c>
      <c r="G25" s="776">
        <f>IF(Select2=1,Wood!$K27,"")</f>
        <v>0</v>
      </c>
      <c r="H25" s="784">
        <f>IF(Select2=1,Textiles!$K27,"")</f>
        <v>0</v>
      </c>
      <c r="I25" s="785">
        <f>Sludge!K27</f>
        <v>0</v>
      </c>
      <c r="J25" s="785" t="str">
        <f>IF(Select2=2,MSW!$K27,"")</f>
        <v/>
      </c>
      <c r="K25" s="785">
        <f>Industry!$K27</f>
        <v>0</v>
      </c>
      <c r="L25" s="786">
        <f t="shared" si="3"/>
        <v>0</v>
      </c>
      <c r="M25" s="787">
        <f>Recovery_OX!C20</f>
        <v>0</v>
      </c>
      <c r="N25" s="781"/>
      <c r="O25" s="788">
        <f>(L25-M25)*(1-Recovery_OX!F20)</f>
        <v>0</v>
      </c>
      <c r="P25" s="640"/>
      <c r="Q25" s="651"/>
      <c r="S25" s="693">
        <f t="shared" si="2"/>
        <v>2008</v>
      </c>
      <c r="T25" s="694">
        <f>IF(Select2=1,Food!$W27,"")</f>
        <v>0</v>
      </c>
      <c r="U25" s="695">
        <f>IF(Select2=1,Paper!$W27,"")</f>
        <v>0</v>
      </c>
      <c r="V25" s="686">
        <f>IF(Select2=1,Nappies!$W27,"")</f>
        <v>0</v>
      </c>
      <c r="W25" s="695">
        <f>IF(Select2=1,Garden!$W27,"")</f>
        <v>0</v>
      </c>
      <c r="X25" s="686">
        <f>IF(Select2=1,Wood!$W27,"")</f>
        <v>0</v>
      </c>
      <c r="Y25" s="695">
        <f>IF(Select2=1,Textiles!$W27,"")</f>
        <v>0</v>
      </c>
      <c r="Z25" s="688">
        <f>Sludge!W27</f>
        <v>0</v>
      </c>
      <c r="AA25" s="688" t="str">
        <f>IF(Select2=2,MSW!$W27,"")</f>
        <v/>
      </c>
      <c r="AB25" s="696">
        <f>Industry!$W27</f>
        <v>0</v>
      </c>
      <c r="AC25" s="697">
        <f t="shared" si="0"/>
        <v>0</v>
      </c>
      <c r="AD25" s="698">
        <f>Recovery_OX!R20</f>
        <v>0</v>
      </c>
      <c r="AE25" s="649"/>
      <c r="AF25" s="700">
        <f>(AC25-AD25)*(1-Recovery_OX!U20)</f>
        <v>0</v>
      </c>
    </row>
    <row r="26" spans="2:34">
      <c r="B26" s="693">
        <f t="shared" si="1"/>
        <v>2009</v>
      </c>
      <c r="C26" s="783">
        <f>IF(Select2=1,Food!$K28,"")</f>
        <v>0</v>
      </c>
      <c r="D26" s="784">
        <f>IF(Select2=1,Paper!$K28,"")</f>
        <v>0</v>
      </c>
      <c r="E26" s="776">
        <f>IF(Select2=1,Nappies!$K28,"")</f>
        <v>0</v>
      </c>
      <c r="F26" s="784">
        <f>IF(Select2=1,Garden!$K28,"")</f>
        <v>0</v>
      </c>
      <c r="G26" s="776">
        <f>IF(Select2=1,Wood!$K28,"")</f>
        <v>0</v>
      </c>
      <c r="H26" s="784">
        <f>IF(Select2=1,Textiles!$K28,"")</f>
        <v>0</v>
      </c>
      <c r="I26" s="785">
        <f>Sludge!K28</f>
        <v>0</v>
      </c>
      <c r="J26" s="785" t="str">
        <f>IF(Select2=2,MSW!$K28,"")</f>
        <v/>
      </c>
      <c r="K26" s="785">
        <f>Industry!$K28</f>
        <v>0</v>
      </c>
      <c r="L26" s="786">
        <f t="shared" si="3"/>
        <v>0</v>
      </c>
      <c r="M26" s="787">
        <f>Recovery_OX!C21</f>
        <v>0</v>
      </c>
      <c r="N26" s="781"/>
      <c r="O26" s="788">
        <f>(L26-M26)*(1-Recovery_OX!F21)</f>
        <v>0</v>
      </c>
      <c r="P26" s="640"/>
      <c r="Q26" s="651"/>
      <c r="S26" s="693">
        <f t="shared" si="2"/>
        <v>2009</v>
      </c>
      <c r="T26" s="694">
        <f>IF(Select2=1,Food!$W28,"")</f>
        <v>0</v>
      </c>
      <c r="U26" s="695">
        <f>IF(Select2=1,Paper!$W28,"")</f>
        <v>0</v>
      </c>
      <c r="V26" s="686">
        <f>IF(Select2=1,Nappies!$W28,"")</f>
        <v>0</v>
      </c>
      <c r="W26" s="695">
        <f>IF(Select2=1,Garden!$W28,"")</f>
        <v>0</v>
      </c>
      <c r="X26" s="686">
        <f>IF(Select2=1,Wood!$W28,"")</f>
        <v>0</v>
      </c>
      <c r="Y26" s="695">
        <f>IF(Select2=1,Textiles!$W28,"")</f>
        <v>0</v>
      </c>
      <c r="Z26" s="688">
        <f>Sludge!W28</f>
        <v>0</v>
      </c>
      <c r="AA26" s="688" t="str">
        <f>IF(Select2=2,MSW!$W28,"")</f>
        <v/>
      </c>
      <c r="AB26" s="696">
        <f>Industry!$W28</f>
        <v>0</v>
      </c>
      <c r="AC26" s="697">
        <f t="shared" si="0"/>
        <v>0</v>
      </c>
      <c r="AD26" s="698">
        <f>Recovery_OX!R21</f>
        <v>0</v>
      </c>
      <c r="AE26" s="649"/>
      <c r="AF26" s="700">
        <f>(AC26-AD26)*(1-Recovery_OX!U21)</f>
        <v>0</v>
      </c>
    </row>
    <row r="27" spans="2:34">
      <c r="B27" s="693">
        <f t="shared" si="1"/>
        <v>2010</v>
      </c>
      <c r="C27" s="783">
        <f>IF(Select2=1,Food!$K29,"")</f>
        <v>0</v>
      </c>
      <c r="D27" s="784">
        <f>IF(Select2=1,Paper!$K29,"")</f>
        <v>0</v>
      </c>
      <c r="E27" s="776">
        <f>IF(Select2=1,Nappies!$K29,"")</f>
        <v>0</v>
      </c>
      <c r="F27" s="784">
        <f>IF(Select2=1,Garden!$K29,"")</f>
        <v>0</v>
      </c>
      <c r="G27" s="776">
        <f>IF(Select2=1,Wood!$K29,"")</f>
        <v>0</v>
      </c>
      <c r="H27" s="784">
        <f>IF(Select2=1,Textiles!$K29,"")</f>
        <v>0</v>
      </c>
      <c r="I27" s="785">
        <f>Sludge!K29</f>
        <v>0</v>
      </c>
      <c r="J27" s="785" t="str">
        <f>IF(Select2=2,MSW!$K29,"")</f>
        <v/>
      </c>
      <c r="K27" s="785">
        <f>Industry!$K29</f>
        <v>0</v>
      </c>
      <c r="L27" s="786">
        <f t="shared" si="3"/>
        <v>0</v>
      </c>
      <c r="M27" s="787">
        <f>Recovery_OX!C22</f>
        <v>0</v>
      </c>
      <c r="N27" s="781"/>
      <c r="O27" s="788">
        <f>(L27-M27)*(1-Recovery_OX!F22)</f>
        <v>0</v>
      </c>
      <c r="P27" s="640"/>
      <c r="Q27" s="651"/>
      <c r="S27" s="693">
        <f t="shared" si="2"/>
        <v>2010</v>
      </c>
      <c r="T27" s="694">
        <f>IF(Select2=1,Food!$W29,"")</f>
        <v>0</v>
      </c>
      <c r="U27" s="695">
        <f>IF(Select2=1,Paper!$W29,"")</f>
        <v>0</v>
      </c>
      <c r="V27" s="686">
        <f>IF(Select2=1,Nappies!$W29,"")</f>
        <v>0</v>
      </c>
      <c r="W27" s="695">
        <f>IF(Select2=1,Garden!$W29,"")</f>
        <v>0</v>
      </c>
      <c r="X27" s="686">
        <f>IF(Select2=1,Wood!$W29,"")</f>
        <v>0</v>
      </c>
      <c r="Y27" s="695">
        <f>IF(Select2=1,Textiles!$W29,"")</f>
        <v>0</v>
      </c>
      <c r="Z27" s="688">
        <f>Sludge!W29</f>
        <v>0</v>
      </c>
      <c r="AA27" s="688" t="str">
        <f>IF(Select2=2,MSW!$W29,"")</f>
        <v/>
      </c>
      <c r="AB27" s="696">
        <f>Industry!$W29</f>
        <v>0</v>
      </c>
      <c r="AC27" s="697">
        <f t="shared" si="0"/>
        <v>0</v>
      </c>
      <c r="AD27" s="698">
        <f>Recovery_OX!R22</f>
        <v>0</v>
      </c>
      <c r="AE27" s="649"/>
      <c r="AF27" s="700">
        <f>(AC27-AD27)*(1-Recovery_OX!U22)</f>
        <v>0</v>
      </c>
    </row>
    <row r="28" spans="2:34">
      <c r="B28" s="693">
        <f t="shared" si="1"/>
        <v>2011</v>
      </c>
      <c r="C28" s="783">
        <f>IF(Select2=1,Food!$K30,"")</f>
        <v>0</v>
      </c>
      <c r="D28" s="784">
        <f>IF(Select2=1,Paper!$K30,"")</f>
        <v>0</v>
      </c>
      <c r="E28" s="776">
        <f>IF(Select2=1,Nappies!$K30,"")</f>
        <v>0</v>
      </c>
      <c r="F28" s="784">
        <f>IF(Select2=1,Garden!$K30,"")</f>
        <v>0</v>
      </c>
      <c r="G28" s="776">
        <f>IF(Select2=1,Wood!$K30,"")</f>
        <v>0</v>
      </c>
      <c r="H28" s="784">
        <f>IF(Select2=1,Textiles!$K30,"")</f>
        <v>0</v>
      </c>
      <c r="I28" s="785">
        <f>Sludge!K30</f>
        <v>0</v>
      </c>
      <c r="J28" s="785" t="str">
        <f>IF(Select2=2,MSW!$K30,"")</f>
        <v/>
      </c>
      <c r="K28" s="785">
        <f>Industry!$K30</f>
        <v>0</v>
      </c>
      <c r="L28" s="786">
        <f t="shared" si="3"/>
        <v>0</v>
      </c>
      <c r="M28" s="787">
        <f>Recovery_OX!C23</f>
        <v>0</v>
      </c>
      <c r="N28" s="781"/>
      <c r="O28" s="788">
        <f>(L28-M28)*(1-Recovery_OX!F23)</f>
        <v>0</v>
      </c>
      <c r="P28" s="640"/>
      <c r="Q28" s="651"/>
      <c r="S28" s="693">
        <f t="shared" si="2"/>
        <v>2011</v>
      </c>
      <c r="T28" s="694">
        <f>IF(Select2=1,Food!$W30,"")</f>
        <v>0</v>
      </c>
      <c r="U28" s="695">
        <f>IF(Select2=1,Paper!$W30,"")</f>
        <v>0</v>
      </c>
      <c r="V28" s="686">
        <f>IF(Select2=1,Nappies!$W30,"")</f>
        <v>0</v>
      </c>
      <c r="W28" s="695">
        <f>IF(Select2=1,Garden!$W30,"")</f>
        <v>0</v>
      </c>
      <c r="X28" s="686">
        <f>IF(Select2=1,Wood!$W30,"")</f>
        <v>0</v>
      </c>
      <c r="Y28" s="695">
        <f>IF(Select2=1,Textiles!$W30,"")</f>
        <v>0</v>
      </c>
      <c r="Z28" s="688">
        <f>Sludge!W30</f>
        <v>0</v>
      </c>
      <c r="AA28" s="688" t="str">
        <f>IF(Select2=2,MSW!$W30,"")</f>
        <v/>
      </c>
      <c r="AB28" s="696">
        <f>Industry!$W30</f>
        <v>0</v>
      </c>
      <c r="AC28" s="697">
        <f t="shared" si="0"/>
        <v>0</v>
      </c>
      <c r="AD28" s="698">
        <f>Recovery_OX!R23</f>
        <v>0</v>
      </c>
      <c r="AE28" s="649"/>
      <c r="AF28" s="700">
        <f>(AC28-AD28)*(1-Recovery_OX!U23)</f>
        <v>0</v>
      </c>
    </row>
    <row r="29" spans="2:34">
      <c r="B29" s="693">
        <f t="shared" si="1"/>
        <v>2012</v>
      </c>
      <c r="C29" s="783">
        <f>IF(Select2=1,Food!$K31,"")</f>
        <v>1.6297492765770649E-2</v>
      </c>
      <c r="D29" s="784">
        <f>IF(Select2=1,Paper!$K31,"")</f>
        <v>8.5582477011514476E-4</v>
      </c>
      <c r="E29" s="776">
        <f>IF(Select2=1,Nappies!$K31,"")</f>
        <v>2.6986946959416586E-3</v>
      </c>
      <c r="F29" s="784">
        <f>IF(Select2=1,Garden!$K31,"")</f>
        <v>0</v>
      </c>
      <c r="G29" s="776">
        <f>IF(Select2=1,Wood!$K31,"")</f>
        <v>0</v>
      </c>
      <c r="H29" s="784">
        <f>IF(Select2=1,Textiles!$K31,"")</f>
        <v>2.0262716484443469E-4</v>
      </c>
      <c r="I29" s="785">
        <f>Sludge!K31</f>
        <v>0</v>
      </c>
      <c r="J29" s="785" t="str">
        <f>IF(Select2=2,MSW!$K31,"")</f>
        <v/>
      </c>
      <c r="K29" s="785">
        <f>Industry!$K31</f>
        <v>0</v>
      </c>
      <c r="L29" s="786">
        <f>SUM(C29:K29)</f>
        <v>2.0054639396671885E-2</v>
      </c>
      <c r="M29" s="787">
        <f>Recovery_OX!C24</f>
        <v>0</v>
      </c>
      <c r="N29" s="781"/>
      <c r="O29" s="788">
        <f>(L29-M29)*(1-Recovery_OX!F24)</f>
        <v>2.0054639396671885E-2</v>
      </c>
      <c r="P29" s="640"/>
      <c r="Q29" s="651"/>
      <c r="S29" s="693">
        <f t="shared" si="2"/>
        <v>2012</v>
      </c>
      <c r="T29" s="694">
        <f>IF(Select2=1,Food!$W31,"")</f>
        <v>1.0903764116260472E-2</v>
      </c>
      <c r="U29" s="695">
        <f>IF(Select2=1,Paper!$W31,"")</f>
        <v>1.7682329961056708E-3</v>
      </c>
      <c r="V29" s="686">
        <f>IF(Select2=1,Nappies!$W31,"")</f>
        <v>0</v>
      </c>
      <c r="W29" s="695">
        <f>IF(Select2=1,Garden!$W31,"")</f>
        <v>0</v>
      </c>
      <c r="X29" s="686">
        <f>IF(Select2=1,Wood!$W31,"")</f>
        <v>7.421592399580692E-4</v>
      </c>
      <c r="Y29" s="695">
        <f>IF(Select2=1,Textiles!$W31,"")</f>
        <v>2.2205716695280513E-4</v>
      </c>
      <c r="Z29" s="688">
        <f>Sludge!W31</f>
        <v>0</v>
      </c>
      <c r="AA29" s="688" t="str">
        <f>IF(Select2=2,MSW!$W31,"")</f>
        <v/>
      </c>
      <c r="AB29" s="696">
        <f>Industry!$W31</f>
        <v>0</v>
      </c>
      <c r="AC29" s="697">
        <f t="shared" si="0"/>
        <v>1.3636213519277017E-2</v>
      </c>
      <c r="AD29" s="698">
        <f>Recovery_OX!R24</f>
        <v>0</v>
      </c>
      <c r="AE29" s="649"/>
      <c r="AF29" s="700">
        <f>(AC29-AD29)*(1-Recovery_OX!U24)</f>
        <v>1.3636213519277017E-2</v>
      </c>
    </row>
    <row r="30" spans="2:34">
      <c r="B30" s="693">
        <f t="shared" si="1"/>
        <v>2013</v>
      </c>
      <c r="C30" s="783">
        <f>IF(Select2=1,Food!$K32,"")</f>
        <v>2.7352697180364351E-2</v>
      </c>
      <c r="D30" s="784">
        <f>IF(Select2=1,Paper!$K32,"")</f>
        <v>1.6606522380071009E-3</v>
      </c>
      <c r="E30" s="776">
        <f>IF(Select2=1,Nappies!$K32,"")</f>
        <v>4.9971257705127784E-3</v>
      </c>
      <c r="F30" s="784">
        <f>IF(Select2=1,Garden!$K32,"")</f>
        <v>0</v>
      </c>
      <c r="G30" s="776">
        <f>IF(Select2=1,Wood!$K32,"")</f>
        <v>0</v>
      </c>
      <c r="H30" s="784">
        <f>IF(Select2=1,Textiles!$K32,"")</f>
        <v>3.931800837391883E-4</v>
      </c>
      <c r="I30" s="785">
        <f>Sludge!K32</f>
        <v>0</v>
      </c>
      <c r="J30" s="785" t="str">
        <f>IF(Select2=2,MSW!$K32,"")</f>
        <v/>
      </c>
      <c r="K30" s="785">
        <f>Industry!$K32</f>
        <v>0</v>
      </c>
      <c r="L30" s="786">
        <f t="shared" si="3"/>
        <v>3.4403655272623422E-2</v>
      </c>
      <c r="M30" s="787">
        <f>Recovery_OX!C25</f>
        <v>0</v>
      </c>
      <c r="N30" s="781"/>
      <c r="O30" s="788">
        <f>(L30-M30)*(1-Recovery_OX!F25)</f>
        <v>3.4403655272623422E-2</v>
      </c>
      <c r="P30" s="640"/>
      <c r="Q30" s="651"/>
      <c r="S30" s="693">
        <f t="shared" si="2"/>
        <v>2013</v>
      </c>
      <c r="T30" s="694">
        <f>IF(Select2=1,Food!$W32,"")</f>
        <v>1.8300198827184005E-2</v>
      </c>
      <c r="U30" s="695">
        <f>IF(Select2=1,Paper!$W32,"")</f>
        <v>3.4310996653039274E-3</v>
      </c>
      <c r="V30" s="686">
        <f>IF(Select2=1,Nappies!$W32,"")</f>
        <v>0</v>
      </c>
      <c r="W30" s="695">
        <f>IF(Select2=1,Garden!$W32,"")</f>
        <v>0</v>
      </c>
      <c r="X30" s="686">
        <f>IF(Select2=1,Wood!$W32,"")</f>
        <v>1.464742627636996E-3</v>
      </c>
      <c r="Y30" s="695">
        <f>IF(Select2=1,Textiles!$W32,"")</f>
        <v>4.3088228354979535E-4</v>
      </c>
      <c r="Z30" s="688">
        <f>Sludge!W32</f>
        <v>0</v>
      </c>
      <c r="AA30" s="688" t="str">
        <f>IF(Select2=2,MSW!$W32,"")</f>
        <v/>
      </c>
      <c r="AB30" s="696">
        <f>Industry!$W32</f>
        <v>0</v>
      </c>
      <c r="AC30" s="697">
        <f t="shared" si="0"/>
        <v>2.3626923403674723E-2</v>
      </c>
      <c r="AD30" s="698">
        <f>Recovery_OX!R25</f>
        <v>0</v>
      </c>
      <c r="AE30" s="649"/>
      <c r="AF30" s="700">
        <f>(AC30-AD30)*(1-Recovery_OX!U25)</f>
        <v>2.3626923403674723E-2</v>
      </c>
    </row>
    <row r="31" spans="2:34">
      <c r="B31" s="693">
        <f t="shared" si="1"/>
        <v>2014</v>
      </c>
      <c r="C31" s="783">
        <f>IF(Select2=1,Food!$K33,"")</f>
        <v>3.4863637371197478E-2</v>
      </c>
      <c r="D31" s="784">
        <f>IF(Select2=1,Paper!$K33,"")</f>
        <v>2.4163414574508027E-3</v>
      </c>
      <c r="E31" s="776">
        <f>IF(Select2=1,Nappies!$K33,"")</f>
        <v>6.9528588871342369E-3</v>
      </c>
      <c r="F31" s="784">
        <f>IF(Select2=1,Garden!$K33,"")</f>
        <v>0</v>
      </c>
      <c r="G31" s="776">
        <f>IF(Select2=1,Wood!$K33,"")</f>
        <v>0</v>
      </c>
      <c r="H31" s="784">
        <f>IF(Select2=1,Textiles!$K33,"")</f>
        <v>5.7209891080092399E-4</v>
      </c>
      <c r="I31" s="785">
        <f>Sludge!K33</f>
        <v>0</v>
      </c>
      <c r="J31" s="785" t="str">
        <f>IF(Select2=2,MSW!$K33,"")</f>
        <v/>
      </c>
      <c r="K31" s="785">
        <f>Industry!$K33</f>
        <v>0</v>
      </c>
      <c r="L31" s="786">
        <f t="shared" si="3"/>
        <v>4.4804936626583435E-2</v>
      </c>
      <c r="M31" s="787">
        <f>Recovery_OX!C26</f>
        <v>0</v>
      </c>
      <c r="N31" s="781"/>
      <c r="O31" s="788">
        <f>(L31-M31)*(1-Recovery_OX!F26)</f>
        <v>4.4804936626583435E-2</v>
      </c>
      <c r="P31" s="640"/>
      <c r="Q31" s="651"/>
      <c r="S31" s="693">
        <f t="shared" si="2"/>
        <v>2014</v>
      </c>
      <c r="T31" s="694">
        <f>IF(Select2=1,Food!$W33,"")</f>
        <v>2.3325359525778869E-2</v>
      </c>
      <c r="U31" s="695">
        <f>IF(Select2=1,Paper!$W33,"")</f>
        <v>4.9924410277909148E-3</v>
      </c>
      <c r="V31" s="686">
        <f>IF(Select2=1,Nappies!$W33,"")</f>
        <v>0</v>
      </c>
      <c r="W31" s="695">
        <f>IF(Select2=1,Garden!$W33,"")</f>
        <v>0</v>
      </c>
      <c r="X31" s="686">
        <f>IF(Select2=1,Wood!$W33,"")</f>
        <v>2.1670457861551994E-3</v>
      </c>
      <c r="Y31" s="695">
        <f>IF(Select2=1,Textiles!$W33,"")</f>
        <v>6.2695771046676586E-4</v>
      </c>
      <c r="Z31" s="688">
        <f>Sludge!W33</f>
        <v>0</v>
      </c>
      <c r="AA31" s="688" t="str">
        <f>IF(Select2=2,MSW!$W33,"")</f>
        <v/>
      </c>
      <c r="AB31" s="696">
        <f>Industry!$W33</f>
        <v>0</v>
      </c>
      <c r="AC31" s="697">
        <f t="shared" si="0"/>
        <v>3.111180405019175E-2</v>
      </c>
      <c r="AD31" s="698">
        <f>Recovery_OX!R26</f>
        <v>0</v>
      </c>
      <c r="AE31" s="649"/>
      <c r="AF31" s="700">
        <f>(AC31-AD31)*(1-Recovery_OX!U26)</f>
        <v>3.111180405019175E-2</v>
      </c>
    </row>
    <row r="32" spans="2:34">
      <c r="B32" s="693">
        <f t="shared" si="1"/>
        <v>2015</v>
      </c>
      <c r="C32" s="783">
        <f>IF(Select2=1,Food!$K34,"")</f>
        <v>4.0037407380823606E-2</v>
      </c>
      <c r="D32" s="784">
        <f>IF(Select2=1,Paper!$K34,"")</f>
        <v>3.1282425786013841E-3</v>
      </c>
      <c r="E32" s="776">
        <f>IF(Select2=1,Nappies!$K34,"")</f>
        <v>8.6258650576195202E-3</v>
      </c>
      <c r="F32" s="784">
        <f>IF(Select2=1,Garden!$K34,"")</f>
        <v>0</v>
      </c>
      <c r="G32" s="776">
        <f>IF(Select2=1,Wood!$K34,"")</f>
        <v>0</v>
      </c>
      <c r="H32" s="784">
        <f>IF(Select2=1,Textiles!$K34,"")</f>
        <v>7.406503606601153E-4</v>
      </c>
      <c r="I32" s="785">
        <f>Sludge!K34</f>
        <v>0</v>
      </c>
      <c r="J32" s="785" t="str">
        <f>IF(Select2=2,MSW!$K34,"")</f>
        <v/>
      </c>
      <c r="K32" s="785">
        <f>Industry!$K34</f>
        <v>0</v>
      </c>
      <c r="L32" s="786">
        <f t="shared" si="3"/>
        <v>5.253216537770463E-2</v>
      </c>
      <c r="M32" s="787">
        <f>Recovery_OX!C27</f>
        <v>0</v>
      </c>
      <c r="N32" s="781"/>
      <c r="O32" s="788">
        <f>(L32-M32)*(1-Recovery_OX!F27)</f>
        <v>5.253216537770463E-2</v>
      </c>
      <c r="P32" s="640"/>
      <c r="Q32" s="651"/>
      <c r="S32" s="693">
        <f t="shared" si="2"/>
        <v>2015</v>
      </c>
      <c r="T32" s="694">
        <f>IF(Select2=1,Food!$W34,"")</f>
        <v>2.6786847043369942E-2</v>
      </c>
      <c r="U32" s="695">
        <f>IF(Select2=1,Paper!$W34,"")</f>
        <v>6.4633111128127767E-3</v>
      </c>
      <c r="V32" s="686">
        <f>IF(Select2=1,Nappies!$W34,"")</f>
        <v>0</v>
      </c>
      <c r="W32" s="695">
        <f>IF(Select2=1,Garden!$W34,"")</f>
        <v>0</v>
      </c>
      <c r="X32" s="686">
        <f>IF(Select2=1,Wood!$W34,"")</f>
        <v>2.8515249861981295E-3</v>
      </c>
      <c r="Y32" s="695">
        <f>IF(Select2=1,Textiles!$W34,"")</f>
        <v>8.116716281206741E-4</v>
      </c>
      <c r="Z32" s="688">
        <f>Sludge!W34</f>
        <v>0</v>
      </c>
      <c r="AA32" s="688" t="str">
        <f>IF(Select2=2,MSW!$W34,"")</f>
        <v/>
      </c>
      <c r="AB32" s="696">
        <f>Industry!$W34</f>
        <v>0</v>
      </c>
      <c r="AC32" s="697">
        <f t="shared" si="0"/>
        <v>3.6913354770501526E-2</v>
      </c>
      <c r="AD32" s="698">
        <f>Recovery_OX!R27</f>
        <v>0</v>
      </c>
      <c r="AE32" s="649"/>
      <c r="AF32" s="700">
        <f>(AC32-AD32)*(1-Recovery_OX!U27)</f>
        <v>3.6913354770501526E-2</v>
      </c>
    </row>
    <row r="33" spans="2:32">
      <c r="B33" s="693">
        <f t="shared" si="1"/>
        <v>2016</v>
      </c>
      <c r="C33" s="783">
        <f>IF(Select2=1,Food!$K35,"")</f>
        <v>4.355440928866109E-2</v>
      </c>
      <c r="D33" s="784">
        <f>IF(Select2=1,Paper!$K35,"")</f>
        <v>3.7945837121289455E-3</v>
      </c>
      <c r="E33" s="776">
        <f>IF(Select2=1,Nappies!$K35,"")</f>
        <v>1.004542216896675E-2</v>
      </c>
      <c r="F33" s="784">
        <f>IF(Select2=1,Garden!$K35,"")</f>
        <v>0</v>
      </c>
      <c r="G33" s="776">
        <f>IF(Select2=1,Wood!$K35,"")</f>
        <v>0</v>
      </c>
      <c r="H33" s="784">
        <f>IF(Select2=1,Textiles!$K35,"")</f>
        <v>8.9841491646720057E-4</v>
      </c>
      <c r="I33" s="785">
        <f>Sludge!K35</f>
        <v>0</v>
      </c>
      <c r="J33" s="785" t="str">
        <f>IF(Select2=2,MSW!$K35,"")</f>
        <v/>
      </c>
      <c r="K33" s="785">
        <f>Industry!$K35</f>
        <v>0</v>
      </c>
      <c r="L33" s="786">
        <f t="shared" si="3"/>
        <v>5.8292830086223983E-2</v>
      </c>
      <c r="M33" s="787">
        <f>Recovery_OX!C28</f>
        <v>0</v>
      </c>
      <c r="N33" s="781"/>
      <c r="O33" s="788">
        <f>(L33-M33)*(1-Recovery_OX!F28)</f>
        <v>5.8292830086223983E-2</v>
      </c>
      <c r="P33" s="640"/>
      <c r="Q33" s="651"/>
      <c r="S33" s="693">
        <f t="shared" si="2"/>
        <v>2016</v>
      </c>
      <c r="T33" s="694">
        <f>IF(Select2=1,Food!$W35,"")</f>
        <v>2.9139881326044437E-2</v>
      </c>
      <c r="U33" s="695">
        <f>IF(Select2=1,Paper!$W35,"")</f>
        <v>7.8400489920019516E-3</v>
      </c>
      <c r="V33" s="686">
        <f>IF(Select2=1,Nappies!$W35,"")</f>
        <v>0</v>
      </c>
      <c r="W33" s="695">
        <f>IF(Select2=1,Garden!$W35,"")</f>
        <v>0</v>
      </c>
      <c r="X33" s="686">
        <f>IF(Select2=1,Wood!$W35,"")</f>
        <v>3.5146895472258988E-3</v>
      </c>
      <c r="Y33" s="695">
        <f>IF(Select2=1,Textiles!$W35,"")</f>
        <v>9.8456429201884991E-4</v>
      </c>
      <c r="Z33" s="688">
        <f>Sludge!W35</f>
        <v>0</v>
      </c>
      <c r="AA33" s="688" t="str">
        <f>IF(Select2=2,MSW!$W35,"")</f>
        <v/>
      </c>
      <c r="AB33" s="696">
        <f>Industry!$W35</f>
        <v>0</v>
      </c>
      <c r="AC33" s="697">
        <f t="shared" si="0"/>
        <v>4.1479184157291134E-2</v>
      </c>
      <c r="AD33" s="698">
        <f>Recovery_OX!R28</f>
        <v>0</v>
      </c>
      <c r="AE33" s="649"/>
      <c r="AF33" s="700">
        <f>(AC33-AD33)*(1-Recovery_OX!U28)</f>
        <v>4.1479184157291134E-2</v>
      </c>
    </row>
    <row r="34" spans="2:32">
      <c r="B34" s="693">
        <f t="shared" si="1"/>
        <v>2017</v>
      </c>
      <c r="C34" s="783">
        <f>IF(Select2=1,Food!$K36,"")</f>
        <v>4.5988524836009653E-2</v>
      </c>
      <c r="D34" s="784">
        <f>IF(Select2=1,Paper!$K36,"")</f>
        <v>4.4198984670598858E-3</v>
      </c>
      <c r="E34" s="776">
        <f>IF(Select2=1,Nappies!$K36,"")</f>
        <v>1.1255736498641939E-2</v>
      </c>
      <c r="F34" s="784">
        <f>IF(Select2=1,Garden!$K36,"")</f>
        <v>0</v>
      </c>
      <c r="G34" s="776">
        <f>IF(Select2=1,Wood!$K36,"")</f>
        <v>0</v>
      </c>
      <c r="H34" s="784">
        <f>IF(Select2=1,Textiles!$K36,"")</f>
        <v>1.0464659665787809E-3</v>
      </c>
      <c r="I34" s="785">
        <f>Sludge!K36</f>
        <v>0</v>
      </c>
      <c r="J34" s="785" t="str">
        <f>IF(Select2=2,MSW!$K36,"")</f>
        <v/>
      </c>
      <c r="K34" s="785">
        <f>Industry!$K36</f>
        <v>0</v>
      </c>
      <c r="L34" s="786">
        <f t="shared" si="3"/>
        <v>6.2710625768290257E-2</v>
      </c>
      <c r="M34" s="787">
        <f>Recovery_OX!C29</f>
        <v>0</v>
      </c>
      <c r="N34" s="781"/>
      <c r="O34" s="788">
        <f>(L34-M34)*(1-Recovery_OX!F29)</f>
        <v>6.2710625768290257E-2</v>
      </c>
      <c r="P34" s="640"/>
      <c r="Q34" s="651"/>
      <c r="S34" s="693">
        <f t="shared" si="2"/>
        <v>2017</v>
      </c>
      <c r="T34" s="694">
        <f>IF(Select2=1,Food!$W36,"")</f>
        <v>3.0768415367535447E-2</v>
      </c>
      <c r="U34" s="695">
        <f>IF(Select2=1,Paper!$W36,"")</f>
        <v>9.1320216261567885E-3</v>
      </c>
      <c r="V34" s="686">
        <f>IF(Select2=1,Nappies!$W36,"")</f>
        <v>0</v>
      </c>
      <c r="W34" s="695">
        <f>IF(Select2=1,Garden!$W36,"")</f>
        <v>0</v>
      </c>
      <c r="X34" s="686">
        <f>IF(Select2=1,Wood!$W36,"")</f>
        <v>4.1585330081708293E-3</v>
      </c>
      <c r="Y34" s="695">
        <f>IF(Select2=1,Textiles!$W36,"")</f>
        <v>1.1468120181685269E-3</v>
      </c>
      <c r="Z34" s="688">
        <f>Sludge!W36</f>
        <v>0</v>
      </c>
      <c r="AA34" s="688" t="str">
        <f>IF(Select2=2,MSW!$W36,"")</f>
        <v/>
      </c>
      <c r="AB34" s="696">
        <f>Industry!$W36</f>
        <v>0</v>
      </c>
      <c r="AC34" s="697">
        <f t="shared" si="0"/>
        <v>4.5205782020031594E-2</v>
      </c>
      <c r="AD34" s="698">
        <f>Recovery_OX!R29</f>
        <v>0</v>
      </c>
      <c r="AE34" s="649"/>
      <c r="AF34" s="700">
        <f>(AC34-AD34)*(1-Recovery_OX!U29)</f>
        <v>4.5205782020031594E-2</v>
      </c>
    </row>
    <row r="35" spans="2:32">
      <c r="B35" s="693">
        <f t="shared" si="1"/>
        <v>2018</v>
      </c>
      <c r="C35" s="783">
        <f>IF(Select2=1,Food!$K37,"")</f>
        <v>4.7107876353558238E-2</v>
      </c>
      <c r="D35" s="784">
        <f>IF(Select2=1,Paper!$K37,"")</f>
        <v>4.9760366334802974E-3</v>
      </c>
      <c r="E35" s="776">
        <f>IF(Select2=1,Nappies!$K37,"")</f>
        <v>1.2192007078505426E-2</v>
      </c>
      <c r="F35" s="784">
        <f>IF(Select2=1,Garden!$K37,"")</f>
        <v>0</v>
      </c>
      <c r="G35" s="776">
        <f>IF(Select2=1,Wood!$K37,"")</f>
        <v>0</v>
      </c>
      <c r="H35" s="784">
        <f>IF(Select2=1,Textiles!$K37,"")</f>
        <v>1.178138598475599E-3</v>
      </c>
      <c r="I35" s="785">
        <f>Sludge!K37</f>
        <v>0</v>
      </c>
      <c r="J35" s="785" t="str">
        <f>IF(Select2=2,MSW!$K37,"")</f>
        <v/>
      </c>
      <c r="K35" s="785">
        <f>Industry!$K37</f>
        <v>0</v>
      </c>
      <c r="L35" s="786">
        <f t="shared" si="3"/>
        <v>6.5454058664019557E-2</v>
      </c>
      <c r="M35" s="787">
        <f>Recovery_OX!C30</f>
        <v>0</v>
      </c>
      <c r="N35" s="781"/>
      <c r="O35" s="788">
        <f>(L35-M35)*(1-Recovery_OX!F30)</f>
        <v>6.5454058664019557E-2</v>
      </c>
      <c r="P35" s="640"/>
      <c r="Q35" s="651"/>
      <c r="S35" s="693">
        <f t="shared" si="2"/>
        <v>2018</v>
      </c>
      <c r="T35" s="694">
        <f>IF(Select2=1,Food!$W37,"")</f>
        <v>3.1517312457777592E-2</v>
      </c>
      <c r="U35" s="695">
        <f>IF(Select2=1,Paper!$W37,"")</f>
        <v>1.028106742454607E-2</v>
      </c>
      <c r="V35" s="686">
        <f>IF(Select2=1,Nappies!$W37,"")</f>
        <v>0</v>
      </c>
      <c r="W35" s="695">
        <f>IF(Select2=1,Garden!$W37,"")</f>
        <v>0</v>
      </c>
      <c r="X35" s="686">
        <f>IF(Select2=1,Wood!$W37,"")</f>
        <v>4.7569031840348462E-3</v>
      </c>
      <c r="Y35" s="695">
        <f>IF(Select2=1,Textiles!$W37,"")</f>
        <v>1.2911107928499715E-3</v>
      </c>
      <c r="Z35" s="688">
        <f>Sludge!W37</f>
        <v>0</v>
      </c>
      <c r="AA35" s="688" t="str">
        <f>IF(Select2=2,MSW!$W37,"")</f>
        <v/>
      </c>
      <c r="AB35" s="696">
        <f>Industry!$W37</f>
        <v>0</v>
      </c>
      <c r="AC35" s="697">
        <f t="shared" si="0"/>
        <v>4.7846393859208476E-2</v>
      </c>
      <c r="AD35" s="698">
        <f>Recovery_OX!R30</f>
        <v>0</v>
      </c>
      <c r="AE35" s="649"/>
      <c r="AF35" s="700">
        <f>(AC35-AD35)*(1-Recovery_OX!U30)</f>
        <v>4.7846393859208476E-2</v>
      </c>
    </row>
    <row r="36" spans="2:32">
      <c r="B36" s="693">
        <f t="shared" si="1"/>
        <v>2019</v>
      </c>
      <c r="C36" s="783">
        <f>IF(Select2=1,Food!$K38,"")</f>
        <v>4.8320389734400268E-2</v>
      </c>
      <c r="D36" s="784">
        <f>IF(Select2=1,Paper!$K38,"")</f>
        <v>5.5188472313275044E-3</v>
      </c>
      <c r="E36" s="776">
        <f>IF(Select2=1,Nappies!$K38,"")</f>
        <v>1.3058439402501721E-2</v>
      </c>
      <c r="F36" s="784">
        <f>IF(Select2=1,Garden!$K38,"")</f>
        <v>0</v>
      </c>
      <c r="G36" s="776">
        <f>IF(Select2=1,Wood!$K38,"")</f>
        <v>0</v>
      </c>
      <c r="H36" s="784">
        <f>IF(Select2=1,Textiles!$K38,"")</f>
        <v>1.3066557626545397E-3</v>
      </c>
      <c r="I36" s="785">
        <f>Sludge!K38</f>
        <v>0</v>
      </c>
      <c r="J36" s="785" t="str">
        <f>IF(Select2=2,MSW!$K38,"")</f>
        <v/>
      </c>
      <c r="K36" s="785">
        <f>Industry!$K38</f>
        <v>0</v>
      </c>
      <c r="L36" s="786">
        <f t="shared" si="3"/>
        <v>6.8204332130884032E-2</v>
      </c>
      <c r="M36" s="787">
        <f>Recovery_OX!C31</f>
        <v>0</v>
      </c>
      <c r="N36" s="781"/>
      <c r="O36" s="788">
        <f>(L36-M36)*(1-Recovery_OX!F31)</f>
        <v>6.8204332130884032E-2</v>
      </c>
      <c r="P36" s="640"/>
      <c r="Q36" s="651"/>
      <c r="S36" s="693">
        <f t="shared" si="2"/>
        <v>2019</v>
      </c>
      <c r="T36" s="694">
        <f>IF(Select2=1,Food!$W38,"")</f>
        <v>3.2328539072970744E-2</v>
      </c>
      <c r="U36" s="695">
        <f>IF(Select2=1,Paper!$W38,"")</f>
        <v>1.1402576924230384E-2</v>
      </c>
      <c r="V36" s="686">
        <f>IF(Select2=1,Nappies!$W38,"")</f>
        <v>0</v>
      </c>
      <c r="W36" s="695">
        <f>IF(Select2=1,Garden!$W38,"")</f>
        <v>0</v>
      </c>
      <c r="X36" s="686">
        <f>IF(Select2=1,Wood!$W38,"")</f>
        <v>5.3557399715411461E-3</v>
      </c>
      <c r="Y36" s="695">
        <f>IF(Select2=1,Textiles!$W38,"")</f>
        <v>1.4319515207173038E-3</v>
      </c>
      <c r="Z36" s="688">
        <f>Sludge!W38</f>
        <v>0</v>
      </c>
      <c r="AA36" s="688" t="str">
        <f>IF(Select2=2,MSW!$W38,"")</f>
        <v/>
      </c>
      <c r="AB36" s="696">
        <f>Industry!$W38</f>
        <v>0</v>
      </c>
      <c r="AC36" s="697">
        <f t="shared" si="0"/>
        <v>5.0518807489459576E-2</v>
      </c>
      <c r="AD36" s="698">
        <f>Recovery_OX!R31</f>
        <v>0</v>
      </c>
      <c r="AE36" s="649"/>
      <c r="AF36" s="700">
        <f>(AC36-AD36)*(1-Recovery_OX!U31)</f>
        <v>5.0518807489459576E-2</v>
      </c>
    </row>
    <row r="37" spans="2:32">
      <c r="B37" s="693">
        <f t="shared" si="1"/>
        <v>2020</v>
      </c>
      <c r="C37" s="783">
        <f>IF(Select2=1,Food!$K39,"")</f>
        <v>4.9605279323144576E-2</v>
      </c>
      <c r="D37" s="784">
        <f>IF(Select2=1,Paper!$K39,"")</f>
        <v>6.0497526293643751E-3</v>
      </c>
      <c r="E37" s="776">
        <f>IF(Select2=1,Nappies!$K39,"")</f>
        <v>1.3867595610975707E-2</v>
      </c>
      <c r="F37" s="784">
        <f>IF(Select2=1,Garden!$K39,"")</f>
        <v>0</v>
      </c>
      <c r="G37" s="776">
        <f>IF(Select2=1,Wood!$K39,"")</f>
        <v>0</v>
      </c>
      <c r="H37" s="784">
        <f>IF(Select2=1,Textiles!$K39,"")</f>
        <v>1.4323542226212255E-3</v>
      </c>
      <c r="I37" s="785">
        <f>Sludge!K39</f>
        <v>0</v>
      </c>
      <c r="J37" s="785" t="str">
        <f>IF(Select2=2,MSW!$K39,"")</f>
        <v/>
      </c>
      <c r="K37" s="785">
        <f>Industry!$K39</f>
        <v>0</v>
      </c>
      <c r="L37" s="786">
        <f t="shared" si="3"/>
        <v>7.0954981786105889E-2</v>
      </c>
      <c r="M37" s="787">
        <f>Recovery_OX!C32</f>
        <v>0</v>
      </c>
      <c r="N37" s="781"/>
      <c r="O37" s="788">
        <f>(L37-M37)*(1-Recovery_OX!F32)</f>
        <v>7.0954981786105889E-2</v>
      </c>
      <c r="P37" s="640"/>
      <c r="Q37" s="651"/>
      <c r="S37" s="693">
        <f t="shared" si="2"/>
        <v>2020</v>
      </c>
      <c r="T37" s="694">
        <f>IF(Select2=1,Food!$W39,"")</f>
        <v>3.3188188664012866E-2</v>
      </c>
      <c r="U37" s="695">
        <f>IF(Select2=1,Paper!$W39,"")</f>
        <v>1.2499488903645405E-2</v>
      </c>
      <c r="V37" s="686">
        <f>IF(Select2=1,Nappies!$W39,"")</f>
        <v>0</v>
      </c>
      <c r="W37" s="695">
        <f>IF(Select2=1,Garden!$W39,"")</f>
        <v>0</v>
      </c>
      <c r="X37" s="686">
        <f>IF(Select2=1,Wood!$W39,"")</f>
        <v>5.9554794229090035E-3</v>
      </c>
      <c r="Y37" s="695">
        <f>IF(Select2=1,Textiles!$W39,"")</f>
        <v>1.5697032576670973E-3</v>
      </c>
      <c r="Z37" s="688">
        <f>Sludge!W39</f>
        <v>0</v>
      </c>
      <c r="AA37" s="688" t="str">
        <f>IF(Select2=2,MSW!$W39,"")</f>
        <v/>
      </c>
      <c r="AB37" s="696">
        <f>Industry!$W39</f>
        <v>0</v>
      </c>
      <c r="AC37" s="697">
        <f t="shared" si="0"/>
        <v>5.3212860248234371E-2</v>
      </c>
      <c r="AD37" s="698">
        <f>Recovery_OX!R32</f>
        <v>0</v>
      </c>
      <c r="AE37" s="649"/>
      <c r="AF37" s="700">
        <f>(AC37-AD37)*(1-Recovery_OX!U32)</f>
        <v>5.3212860248234371E-2</v>
      </c>
    </row>
    <row r="38" spans="2:32">
      <c r="B38" s="693">
        <f t="shared" si="1"/>
        <v>2021</v>
      </c>
      <c r="C38" s="783">
        <f>IF(Select2=1,Food!$K40,"")</f>
        <v>5.0948579455577132E-2</v>
      </c>
      <c r="D38" s="784">
        <f>IF(Select2=1,Paper!$K40,"")</f>
        <v>6.5700773223282731E-3</v>
      </c>
      <c r="E38" s="776">
        <f>IF(Select2=1,Nappies!$K40,"")</f>
        <v>1.4630068537773032E-2</v>
      </c>
      <c r="F38" s="784">
        <f>IF(Select2=1,Garden!$K40,"")</f>
        <v>0</v>
      </c>
      <c r="G38" s="776">
        <f>IF(Select2=1,Wood!$K40,"")</f>
        <v>0</v>
      </c>
      <c r="H38" s="784">
        <f>IF(Select2=1,Textiles!$K40,"")</f>
        <v>1.5555475689877261E-3</v>
      </c>
      <c r="I38" s="785">
        <f>Sludge!K40</f>
        <v>0</v>
      </c>
      <c r="J38" s="785" t="str">
        <f>IF(Select2=2,MSW!$K40,"")</f>
        <v/>
      </c>
      <c r="K38" s="785">
        <f>Industry!$K40</f>
        <v>0</v>
      </c>
      <c r="L38" s="786">
        <f t="shared" si="3"/>
        <v>7.3704272884666161E-2</v>
      </c>
      <c r="M38" s="787">
        <f>Recovery_OX!C33</f>
        <v>0</v>
      </c>
      <c r="N38" s="781"/>
      <c r="O38" s="788">
        <f>(L38-M38)*(1-Recovery_OX!F33)</f>
        <v>7.3704272884666161E-2</v>
      </c>
      <c r="P38" s="640"/>
      <c r="Q38" s="651"/>
      <c r="S38" s="693">
        <f t="shared" si="2"/>
        <v>2021</v>
      </c>
      <c r="T38" s="694">
        <f>IF(Select2=1,Food!$W40,"")</f>
        <v>3.4086917566175601E-2</v>
      </c>
      <c r="U38" s="695">
        <f>IF(Select2=1,Paper!$W40,"")</f>
        <v>1.3574539922165856E-2</v>
      </c>
      <c r="V38" s="686">
        <f>IF(Select2=1,Nappies!$W40,"")</f>
        <v>0</v>
      </c>
      <c r="W38" s="695">
        <f>IF(Select2=1,Garden!$W40,"")</f>
        <v>0</v>
      </c>
      <c r="X38" s="686">
        <f>IF(Select2=1,Wood!$W40,"")</f>
        <v>6.5565411069409656E-3</v>
      </c>
      <c r="Y38" s="695">
        <f>IF(Select2=1,Textiles!$W40,"")</f>
        <v>1.7047096646440843E-3</v>
      </c>
      <c r="Z38" s="688">
        <f>Sludge!W40</f>
        <v>0</v>
      </c>
      <c r="AA38" s="688" t="str">
        <f>IF(Select2=2,MSW!$W40,"")</f>
        <v/>
      </c>
      <c r="AB38" s="696">
        <f>Industry!$W40</f>
        <v>0</v>
      </c>
      <c r="AC38" s="697">
        <f t="shared" si="0"/>
        <v>5.5922708259926505E-2</v>
      </c>
      <c r="AD38" s="698">
        <f>Recovery_OX!R33</f>
        <v>0</v>
      </c>
      <c r="AE38" s="649"/>
      <c r="AF38" s="700">
        <f>(AC38-AD38)*(1-Recovery_OX!U33)</f>
        <v>5.5922708259926505E-2</v>
      </c>
    </row>
    <row r="39" spans="2:32">
      <c r="B39" s="693">
        <f t="shared" si="1"/>
        <v>2022</v>
      </c>
      <c r="C39" s="783">
        <f>IF(Select2=1,Food!$K41,"")</f>
        <v>5.2340869408480747E-2</v>
      </c>
      <c r="D39" s="784">
        <f>IF(Select2=1,Paper!$K41,"")</f>
        <v>7.0810531491030783E-3</v>
      </c>
      <c r="E39" s="776">
        <f>IF(Select2=1,Nappies!$K41,"")</f>
        <v>1.5354785171521886E-2</v>
      </c>
      <c r="F39" s="784">
        <f>IF(Select2=1,Garden!$K41,"")</f>
        <v>0</v>
      </c>
      <c r="G39" s="776">
        <f>IF(Select2=1,Wood!$K41,"")</f>
        <v>0</v>
      </c>
      <c r="H39" s="784">
        <f>IF(Select2=1,Textiles!$K41,"")</f>
        <v>1.6765274549397178E-3</v>
      </c>
      <c r="I39" s="785">
        <f>Sludge!K41</f>
        <v>0</v>
      </c>
      <c r="J39" s="785" t="str">
        <f>IF(Select2=2,MSW!$K41,"")</f>
        <v/>
      </c>
      <c r="K39" s="785">
        <f>Industry!$K41</f>
        <v>0</v>
      </c>
      <c r="L39" s="786">
        <f t="shared" si="3"/>
        <v>7.645323518404544E-2</v>
      </c>
      <c r="M39" s="787">
        <f>Recovery_OX!C34</f>
        <v>0</v>
      </c>
      <c r="N39" s="781"/>
      <c r="O39" s="788">
        <f>(L39-M39)*(1-Recovery_OX!F34)</f>
        <v>7.645323518404544E-2</v>
      </c>
      <c r="P39" s="640"/>
      <c r="Q39" s="651"/>
      <c r="S39" s="693">
        <f t="shared" si="2"/>
        <v>2022</v>
      </c>
      <c r="T39" s="694">
        <f>IF(Select2=1,Food!$W41,"")</f>
        <v>3.5018422887029943E-2</v>
      </c>
      <c r="U39" s="695">
        <f>IF(Select2=1,Paper!$W41,"")</f>
        <v>1.4630275101452643E-2</v>
      </c>
      <c r="V39" s="686">
        <f>IF(Select2=1,Nappies!$W41,"")</f>
        <v>0</v>
      </c>
      <c r="W39" s="695">
        <f>IF(Select2=1,Garden!$W41,"")</f>
        <v>0</v>
      </c>
      <c r="X39" s="686">
        <f>IF(Select2=1,Wood!$W41,"")</f>
        <v>7.1593274630153457E-3</v>
      </c>
      <c r="Y39" s="695">
        <f>IF(Select2=1,Textiles!$W41,"")</f>
        <v>1.8372903615777739E-3</v>
      </c>
      <c r="Z39" s="688">
        <f>Sludge!W41</f>
        <v>0</v>
      </c>
      <c r="AA39" s="688" t="str">
        <f>IF(Select2=2,MSW!$W41,"")</f>
        <v/>
      </c>
      <c r="AB39" s="696">
        <f>Industry!$W41</f>
        <v>0</v>
      </c>
      <c r="AC39" s="697">
        <f t="shared" si="0"/>
        <v>5.8645315813075707E-2</v>
      </c>
      <c r="AD39" s="698">
        <f>Recovery_OX!R34</f>
        <v>0</v>
      </c>
      <c r="AE39" s="649"/>
      <c r="AF39" s="700">
        <f>(AC39-AD39)*(1-Recovery_OX!U34)</f>
        <v>5.8645315813075707E-2</v>
      </c>
    </row>
    <row r="40" spans="2:32">
      <c r="B40" s="693">
        <f t="shared" si="1"/>
        <v>2023</v>
      </c>
      <c r="C40" s="783">
        <f>IF(Select2=1,Food!$K42,"")</f>
        <v>5.3775745617768073E-2</v>
      </c>
      <c r="D40" s="784">
        <f>IF(Select2=1,Paper!$K42,"")</f>
        <v>7.5838240126438385E-3</v>
      </c>
      <c r="E40" s="776">
        <f>IF(Select2=1,Nappies!$K42,"")</f>
        <v>1.6049262216535784E-2</v>
      </c>
      <c r="F40" s="784">
        <f>IF(Select2=1,Garden!$K42,"")</f>
        <v>0</v>
      </c>
      <c r="G40" s="776">
        <f>IF(Select2=1,Wood!$K42,"")</f>
        <v>0</v>
      </c>
      <c r="H40" s="784">
        <f>IF(Select2=1,Textiles!$K42,"")</f>
        <v>1.7955647137373875E-3</v>
      </c>
      <c r="I40" s="785">
        <f>Sludge!K42</f>
        <v>0</v>
      </c>
      <c r="J40" s="785" t="str">
        <f>IF(Select2=2,MSW!$K42,"")</f>
        <v/>
      </c>
      <c r="K40" s="785">
        <f>Industry!$K42</f>
        <v>0</v>
      </c>
      <c r="L40" s="786">
        <f t="shared" si="3"/>
        <v>7.9204396560685078E-2</v>
      </c>
      <c r="M40" s="787">
        <f>Recovery_OX!C35</f>
        <v>0</v>
      </c>
      <c r="N40" s="781"/>
      <c r="O40" s="788">
        <f>(L40-M40)*(1-Recovery_OX!F35)</f>
        <v>7.9204396560685078E-2</v>
      </c>
      <c r="P40" s="640"/>
      <c r="Q40" s="651"/>
      <c r="S40" s="693">
        <f t="shared" si="2"/>
        <v>2023</v>
      </c>
      <c r="T40" s="694">
        <f>IF(Select2=1,Food!$W42,"")</f>
        <v>3.5978420350870705E-2</v>
      </c>
      <c r="U40" s="695">
        <f>IF(Select2=1,Paper!$W42,"")</f>
        <v>1.5669057877363304E-2</v>
      </c>
      <c r="V40" s="686">
        <f>IF(Select2=1,Nappies!$W42,"")</f>
        <v>0</v>
      </c>
      <c r="W40" s="695">
        <f>IF(Select2=1,Garden!$W42,"")</f>
        <v>0</v>
      </c>
      <c r="X40" s="686">
        <f>IF(Select2=1,Wood!$W42,"")</f>
        <v>7.7642230511512367E-3</v>
      </c>
      <c r="Y40" s="695">
        <f>IF(Select2=1,Textiles!$W42,"")</f>
        <v>1.9677421520409733E-3</v>
      </c>
      <c r="Z40" s="688">
        <f>Sludge!W42</f>
        <v>0</v>
      </c>
      <c r="AA40" s="688" t="str">
        <f>IF(Select2=2,MSW!$W42,"")</f>
        <v/>
      </c>
      <c r="AB40" s="696">
        <f>Industry!$W42</f>
        <v>0</v>
      </c>
      <c r="AC40" s="697">
        <f t="shared" si="0"/>
        <v>6.137944343142622E-2</v>
      </c>
      <c r="AD40" s="698">
        <f>Recovery_OX!R35</f>
        <v>0</v>
      </c>
      <c r="AE40" s="649"/>
      <c r="AF40" s="700">
        <f>(AC40-AD40)*(1-Recovery_OX!U35)</f>
        <v>6.137944343142622E-2</v>
      </c>
    </row>
    <row r="41" spans="2:32">
      <c r="B41" s="693">
        <f t="shared" si="1"/>
        <v>2024</v>
      </c>
      <c r="C41" s="783">
        <f>IF(Select2=1,Food!$K43,"")</f>
        <v>5.5248794571057067E-2</v>
      </c>
      <c r="D41" s="784">
        <f>IF(Select2=1,Paper!$K43,"")</f>
        <v>8.0794501230251267E-3</v>
      </c>
      <c r="E41" s="776">
        <f>IF(Select2=1,Nappies!$K43,"")</f>
        <v>1.6719821203023174E-2</v>
      </c>
      <c r="F41" s="784">
        <f>IF(Select2=1,Garden!$K43,"")</f>
        <v>0</v>
      </c>
      <c r="G41" s="776">
        <f>IF(Select2=1,Wood!$K43,"")</f>
        <v>0</v>
      </c>
      <c r="H41" s="784">
        <f>IF(Select2=1,Textiles!$K43,"")</f>
        <v>1.9129103633099324E-3</v>
      </c>
      <c r="I41" s="785">
        <f>Sludge!K43</f>
        <v>0</v>
      </c>
      <c r="J41" s="785" t="str">
        <f>IF(Select2=2,MSW!$K43,"")</f>
        <v/>
      </c>
      <c r="K41" s="785">
        <f>Industry!$K43</f>
        <v>0</v>
      </c>
      <c r="L41" s="786">
        <f t="shared" si="3"/>
        <v>8.1960976260415291E-2</v>
      </c>
      <c r="M41" s="787">
        <f>Recovery_OX!C36</f>
        <v>0</v>
      </c>
      <c r="N41" s="781"/>
      <c r="O41" s="788">
        <f>(L41-M41)*(1-Recovery_OX!F36)</f>
        <v>8.1960976260415291E-2</v>
      </c>
      <c r="P41" s="640"/>
      <c r="Q41" s="651"/>
      <c r="S41" s="693">
        <f t="shared" si="2"/>
        <v>2024</v>
      </c>
      <c r="T41" s="694">
        <f>IF(Select2=1,Food!$W43,"")</f>
        <v>3.6963957117121152E-2</v>
      </c>
      <c r="U41" s="695">
        <f>IF(Select2=1,Paper!$W43,"")</f>
        <v>1.6693078766580847E-2</v>
      </c>
      <c r="V41" s="686">
        <f>IF(Select2=1,Nappies!$W43,"")</f>
        <v>0</v>
      </c>
      <c r="W41" s="695">
        <f>IF(Select2=1,Garden!$W43,"")</f>
        <v>0</v>
      </c>
      <c r="X41" s="686">
        <f>IF(Select2=1,Wood!$W43,"")</f>
        <v>8.3715936910424005E-3</v>
      </c>
      <c r="Y41" s="695">
        <f>IF(Select2=1,Textiles!$W43,"")</f>
        <v>2.0963401241752694E-3</v>
      </c>
      <c r="Z41" s="688">
        <f>Sludge!W43</f>
        <v>0</v>
      </c>
      <c r="AA41" s="688" t="str">
        <f>IF(Select2=2,MSW!$W43,"")</f>
        <v/>
      </c>
      <c r="AB41" s="696">
        <f>Industry!$W43</f>
        <v>0</v>
      </c>
      <c r="AC41" s="697">
        <f t="shared" si="0"/>
        <v>6.4124969698919676E-2</v>
      </c>
      <c r="AD41" s="698">
        <f>Recovery_OX!R36</f>
        <v>0</v>
      </c>
      <c r="AE41" s="649"/>
      <c r="AF41" s="700">
        <f>(AC41-AD41)*(1-Recovery_OX!U36)</f>
        <v>6.4124969698919676E-2</v>
      </c>
    </row>
    <row r="42" spans="2:32">
      <c r="B42" s="693">
        <f t="shared" si="1"/>
        <v>2025</v>
      </c>
      <c r="C42" s="783">
        <f>IF(Select2=1,Food!$K44,"")</f>
        <v>5.675690105921484E-2</v>
      </c>
      <c r="D42" s="784">
        <f>IF(Select2=1,Paper!$K44,"")</f>
        <v>8.5689117825594394E-3</v>
      </c>
      <c r="E42" s="776">
        <f>IF(Select2=1,Nappies!$K44,"")</f>
        <v>1.737176942855187E-2</v>
      </c>
      <c r="F42" s="784">
        <f>IF(Select2=1,Garden!$K44,"")</f>
        <v>0</v>
      </c>
      <c r="G42" s="776">
        <f>IF(Select2=1,Wood!$K44,"")</f>
        <v>0</v>
      </c>
      <c r="H42" s="784">
        <f>IF(Select2=1,Textiles!$K44,"")</f>
        <v>2.0287965024294459E-3</v>
      </c>
      <c r="I42" s="785">
        <f>Sludge!K44</f>
        <v>0</v>
      </c>
      <c r="J42" s="785" t="str">
        <f>IF(Select2=2,MSW!$K44,"")</f>
        <v/>
      </c>
      <c r="K42" s="785">
        <f>Industry!$K44</f>
        <v>0</v>
      </c>
      <c r="L42" s="786">
        <f t="shared" si="3"/>
        <v>8.4726378772755587E-2</v>
      </c>
      <c r="M42" s="787">
        <f>Recovery_OX!C37</f>
        <v>0</v>
      </c>
      <c r="N42" s="781"/>
      <c r="O42" s="788">
        <f>(L42-M42)*(1-Recovery_OX!F37)</f>
        <v>8.4726378772755587E-2</v>
      </c>
      <c r="P42" s="640"/>
      <c r="Q42" s="651"/>
      <c r="S42" s="693">
        <f t="shared" si="2"/>
        <v>2025</v>
      </c>
      <c r="T42" s="694">
        <f>IF(Select2=1,Food!$W44,"")</f>
        <v>3.7972948969144632E-2</v>
      </c>
      <c r="U42" s="695">
        <f>IF(Select2=1,Paper!$W44,"")</f>
        <v>1.7704363187106283E-2</v>
      </c>
      <c r="V42" s="686">
        <f>IF(Select2=1,Nappies!$W44,"")</f>
        <v>0</v>
      </c>
      <c r="W42" s="695">
        <f>IF(Select2=1,Garden!$W44,"")</f>
        <v>0</v>
      </c>
      <c r="X42" s="686">
        <f>IF(Select2=1,Wood!$W44,"")</f>
        <v>8.9817854823510609E-3</v>
      </c>
      <c r="Y42" s="695">
        <f>IF(Select2=1,Textiles!$W44,"")</f>
        <v>2.2233386327993937E-3</v>
      </c>
      <c r="Z42" s="688">
        <f>Sludge!W44</f>
        <v>0</v>
      </c>
      <c r="AA42" s="688" t="str">
        <f>IF(Select2=2,MSW!$W44,"")</f>
        <v/>
      </c>
      <c r="AB42" s="696">
        <f>Industry!$W44</f>
        <v>0</v>
      </c>
      <c r="AC42" s="697">
        <f t="shared" si="0"/>
        <v>6.6882436271401363E-2</v>
      </c>
      <c r="AD42" s="698">
        <f>Recovery_OX!R37</f>
        <v>0</v>
      </c>
      <c r="AE42" s="649"/>
      <c r="AF42" s="700">
        <f>(AC42-AD42)*(1-Recovery_OX!U37)</f>
        <v>6.6882436271401363E-2</v>
      </c>
    </row>
    <row r="43" spans="2:32">
      <c r="B43" s="693">
        <f t="shared" si="1"/>
        <v>2026</v>
      </c>
      <c r="C43" s="783">
        <f>IF(Select2=1,Food!$K45,"")</f>
        <v>5.8297780952483017E-2</v>
      </c>
      <c r="D43" s="784">
        <f>IF(Select2=1,Paper!$K45,"")</f>
        <v>9.0531127295950357E-3</v>
      </c>
      <c r="E43" s="776">
        <f>IF(Select2=1,Nappies!$K45,"")</f>
        <v>1.8009552027296857E-2</v>
      </c>
      <c r="F43" s="784">
        <f>IF(Select2=1,Garden!$K45,"")</f>
        <v>0</v>
      </c>
      <c r="G43" s="776">
        <f>IF(Select2=1,Wood!$K45,"")</f>
        <v>0</v>
      </c>
      <c r="H43" s="784">
        <f>IF(Select2=1,Textiles!$K45,"")</f>
        <v>2.1434371023966721E-3</v>
      </c>
      <c r="I43" s="785">
        <f>Sludge!K45</f>
        <v>0</v>
      </c>
      <c r="J43" s="785" t="str">
        <f>IF(Select2=2,MSW!$K45,"")</f>
        <v/>
      </c>
      <c r="K43" s="785">
        <f>Industry!$K45</f>
        <v>0</v>
      </c>
      <c r="L43" s="786">
        <f t="shared" si="3"/>
        <v>8.7503882811771586E-2</v>
      </c>
      <c r="M43" s="787">
        <f>Recovery_OX!C38</f>
        <v>0</v>
      </c>
      <c r="N43" s="781"/>
      <c r="O43" s="788">
        <f>(L43-M43)*(1-Recovery_OX!F38)</f>
        <v>8.7503882811771586E-2</v>
      </c>
      <c r="P43" s="640"/>
      <c r="Q43" s="651"/>
      <c r="S43" s="693">
        <f t="shared" si="2"/>
        <v>2026</v>
      </c>
      <c r="T43" s="694">
        <f>IF(Select2=1,Food!$W45,"")</f>
        <v>3.9003867720216114E-2</v>
      </c>
      <c r="U43" s="695">
        <f>IF(Select2=1,Paper!$W45,"")</f>
        <v>1.8704778366931893E-2</v>
      </c>
      <c r="V43" s="686">
        <f>IF(Select2=1,Nappies!$W45,"")</f>
        <v>0</v>
      </c>
      <c r="W43" s="695">
        <f>IF(Select2=1,Garden!$W45,"")</f>
        <v>0</v>
      </c>
      <c r="X43" s="686">
        <f>IF(Select2=1,Wood!$W45,"")</f>
        <v>9.5951236979019243E-3</v>
      </c>
      <c r="Y43" s="695">
        <f>IF(Select2=1,Textiles!$W45,"")</f>
        <v>2.348972167010052E-3</v>
      </c>
      <c r="Z43" s="688">
        <f>Sludge!W45</f>
        <v>0</v>
      </c>
      <c r="AA43" s="688" t="str">
        <f>IF(Select2=2,MSW!$W45,"")</f>
        <v/>
      </c>
      <c r="AB43" s="696">
        <f>Industry!$W45</f>
        <v>0</v>
      </c>
      <c r="AC43" s="697">
        <f t="shared" si="0"/>
        <v>6.9652741952059977E-2</v>
      </c>
      <c r="AD43" s="698">
        <f>Recovery_OX!R38</f>
        <v>0</v>
      </c>
      <c r="AE43" s="649"/>
      <c r="AF43" s="700">
        <f>(AC43-AD43)*(1-Recovery_OX!U38)</f>
        <v>6.9652741952059977E-2</v>
      </c>
    </row>
    <row r="44" spans="2:32">
      <c r="B44" s="693">
        <f t="shared" si="1"/>
        <v>2027</v>
      </c>
      <c r="C44" s="783">
        <f>IF(Select2=1,Food!$K46,"")</f>
        <v>5.98696641849999E-2</v>
      </c>
      <c r="D44" s="784">
        <f>IF(Select2=1,Paper!$K46,"")</f>
        <v>9.5328830553416503E-3</v>
      </c>
      <c r="E44" s="776">
        <f>IF(Select2=1,Nappies!$K46,"")</f>
        <v>1.8636879631977146E-2</v>
      </c>
      <c r="F44" s="784">
        <f>IF(Select2=1,Garden!$K46,"")</f>
        <v>0</v>
      </c>
      <c r="G44" s="776">
        <f>IF(Select2=1,Wood!$K46,"")</f>
        <v>0</v>
      </c>
      <c r="H44" s="784">
        <f>IF(Select2=1,Textiles!$K46,"")</f>
        <v>2.2570286976357863E-3</v>
      </c>
      <c r="I44" s="785">
        <f>Sludge!K46</f>
        <v>0</v>
      </c>
      <c r="J44" s="785" t="str">
        <f>IF(Select2=2,MSW!$K46,"")</f>
        <v/>
      </c>
      <c r="K44" s="785">
        <f>Industry!$K46</f>
        <v>0</v>
      </c>
      <c r="L44" s="786">
        <f t="shared" si="3"/>
        <v>9.0296455569954484E-2</v>
      </c>
      <c r="M44" s="787">
        <f>Recovery_OX!C39</f>
        <v>0</v>
      </c>
      <c r="N44" s="781"/>
      <c r="O44" s="788">
        <f>(L44-M44)*(1-Recovery_OX!F39)</f>
        <v>9.0296455569954484E-2</v>
      </c>
      <c r="P44" s="640"/>
      <c r="Q44" s="651"/>
      <c r="S44" s="693">
        <f t="shared" si="2"/>
        <v>2027</v>
      </c>
      <c r="T44" s="694">
        <f>IF(Select2=1,Food!$W46,"")</f>
        <v>4.0055529115744809E-2</v>
      </c>
      <c r="U44" s="695">
        <f>IF(Select2=1,Paper!$W46,"")</f>
        <v>1.9696039370540604E-2</v>
      </c>
      <c r="V44" s="686">
        <f>IF(Select2=1,Nappies!$W46,"")</f>
        <v>0</v>
      </c>
      <c r="W44" s="695">
        <f>IF(Select2=1,Garden!$W46,"")</f>
        <v>0</v>
      </c>
      <c r="X44" s="686">
        <f>IF(Select2=1,Wood!$W46,"")</f>
        <v>1.0211911540717326E-2</v>
      </c>
      <c r="Y44" s="695">
        <f>IF(Select2=1,Textiles!$W46,"")</f>
        <v>2.4734561069981223E-3</v>
      </c>
      <c r="Z44" s="688">
        <f>Sludge!W46</f>
        <v>0</v>
      </c>
      <c r="AA44" s="688" t="str">
        <f>IF(Select2=2,MSW!$W46,"")</f>
        <v/>
      </c>
      <c r="AB44" s="696">
        <f>Industry!$W46</f>
        <v>0</v>
      </c>
      <c r="AC44" s="697">
        <f t="shared" si="0"/>
        <v>7.2436936134000859E-2</v>
      </c>
      <c r="AD44" s="698">
        <f>Recovery_OX!R39</f>
        <v>0</v>
      </c>
      <c r="AE44" s="649"/>
      <c r="AF44" s="700">
        <f>(AC44-AD44)*(1-Recovery_OX!U39)</f>
        <v>7.2436936134000859E-2</v>
      </c>
    </row>
    <row r="45" spans="2:32">
      <c r="B45" s="693">
        <f t="shared" si="1"/>
        <v>2028</v>
      </c>
      <c r="C45" s="783">
        <f>IF(Select2=1,Food!$K47,"")</f>
        <v>6.1471078108733514E-2</v>
      </c>
      <c r="D45" s="784">
        <f>IF(Select2=1,Paper!$K47,"")</f>
        <v>1.0008981705875795E-2</v>
      </c>
      <c r="E45" s="776">
        <f>IF(Select2=1,Nappies!$K47,"")</f>
        <v>1.9256835391497848E-2</v>
      </c>
      <c r="F45" s="784">
        <f>IF(Select2=1,Garden!$K47,"")</f>
        <v>0</v>
      </c>
      <c r="G45" s="776">
        <f>IF(Select2=1,Wood!$K47,"")</f>
        <v>0</v>
      </c>
      <c r="H45" s="784">
        <f>IF(Select2=1,Textiles!$K47,"")</f>
        <v>2.369750978075293E-3</v>
      </c>
      <c r="I45" s="785">
        <f>Sludge!K47</f>
        <v>0</v>
      </c>
      <c r="J45" s="785" t="str">
        <f>IF(Select2=2,MSW!$K47,"")</f>
        <v/>
      </c>
      <c r="K45" s="785">
        <f>Industry!$K47</f>
        <v>0</v>
      </c>
      <c r="L45" s="786">
        <f t="shared" si="3"/>
        <v>9.3106646184182448E-2</v>
      </c>
      <c r="M45" s="787">
        <f>Recovery_OX!C40</f>
        <v>0</v>
      </c>
      <c r="N45" s="781"/>
      <c r="O45" s="788">
        <f>(L45-M45)*(1-Recovery_OX!F40)</f>
        <v>9.3106646184182448E-2</v>
      </c>
      <c r="P45" s="640"/>
      <c r="Q45" s="651"/>
      <c r="S45" s="693">
        <f t="shared" si="2"/>
        <v>2028</v>
      </c>
      <c r="T45" s="694">
        <f>IF(Select2=1,Food!$W47,"")</f>
        <v>4.1126947887199061E-2</v>
      </c>
      <c r="U45" s="695">
        <f>IF(Select2=1,Paper!$W47,"")</f>
        <v>2.0679714268338426E-2</v>
      </c>
      <c r="V45" s="686">
        <f>IF(Select2=1,Nappies!$W47,"")</f>
        <v>0</v>
      </c>
      <c r="W45" s="695">
        <f>IF(Select2=1,Garden!$W47,"")</f>
        <v>0</v>
      </c>
      <c r="X45" s="686">
        <f>IF(Select2=1,Wood!$W47,"")</f>
        <v>1.0832428755082371E-2</v>
      </c>
      <c r="Y45" s="695">
        <f>IF(Select2=1,Textiles!$W47,"")</f>
        <v>2.5969873732331976E-3</v>
      </c>
      <c r="Z45" s="688">
        <f>Sludge!W47</f>
        <v>0</v>
      </c>
      <c r="AA45" s="688" t="str">
        <f>IF(Select2=2,MSW!$W47,"")</f>
        <v/>
      </c>
      <c r="AB45" s="696">
        <f>Industry!$W47</f>
        <v>0</v>
      </c>
      <c r="AC45" s="697">
        <f t="shared" si="0"/>
        <v>7.5236078283853064E-2</v>
      </c>
      <c r="AD45" s="698">
        <f>Recovery_OX!R40</f>
        <v>0</v>
      </c>
      <c r="AE45" s="649"/>
      <c r="AF45" s="700">
        <f>(AC45-AD45)*(1-Recovery_OX!U40)</f>
        <v>7.5236078283853064E-2</v>
      </c>
    </row>
    <row r="46" spans="2:32">
      <c r="B46" s="693">
        <f t="shared" si="1"/>
        <v>2029</v>
      </c>
      <c r="C46" s="783">
        <f>IF(Select2=1,Food!$K48,"")</f>
        <v>6.3100697783584084E-2</v>
      </c>
      <c r="D46" s="784">
        <f>IF(Select2=1,Paper!$K48,"")</f>
        <v>1.0482098579334182E-2</v>
      </c>
      <c r="E46" s="776">
        <f>IF(Select2=1,Nappies!$K48,"")</f>
        <v>1.9871964514854012E-2</v>
      </c>
      <c r="F46" s="784">
        <f>IF(Select2=1,Garden!$K48,"")</f>
        <v>0</v>
      </c>
      <c r="G46" s="776">
        <f>IF(Select2=1,Wood!$K48,"")</f>
        <v>0</v>
      </c>
      <c r="H46" s="784">
        <f>IF(Select2=1,Textiles!$K48,"")</f>
        <v>2.4817672856846619E-3</v>
      </c>
      <c r="I46" s="785">
        <f>Sludge!K48</f>
        <v>0</v>
      </c>
      <c r="J46" s="785" t="str">
        <f>IF(Select2=2,MSW!$K48,"")</f>
        <v/>
      </c>
      <c r="K46" s="785">
        <f>Industry!$K48</f>
        <v>0</v>
      </c>
      <c r="L46" s="786">
        <f t="shared" si="3"/>
        <v>9.5936528163456949E-2</v>
      </c>
      <c r="M46" s="787">
        <f>Recovery_OX!C41</f>
        <v>0</v>
      </c>
      <c r="N46" s="781"/>
      <c r="O46" s="788">
        <f>(L46-M46)*(1-Recovery_OX!F41)</f>
        <v>9.5936528163456949E-2</v>
      </c>
      <c r="P46" s="640"/>
      <c r="Q46" s="651"/>
      <c r="S46" s="693">
        <f t="shared" si="2"/>
        <v>2029</v>
      </c>
      <c r="T46" s="694">
        <f>IF(Select2=1,Food!$W48,"")</f>
        <v>4.2217237589373846E-2</v>
      </c>
      <c r="U46" s="695">
        <f>IF(Select2=1,Paper!$W48,"")</f>
        <v>2.1657228469698725E-2</v>
      </c>
      <c r="V46" s="686">
        <f>IF(Select2=1,Nappies!$W48,"")</f>
        <v>0</v>
      </c>
      <c r="W46" s="695">
        <f>IF(Select2=1,Garden!$W48,"")</f>
        <v>0</v>
      </c>
      <c r="X46" s="686">
        <f>IF(Select2=1,Wood!$W48,"")</f>
        <v>1.1456930081020078E-2</v>
      </c>
      <c r="Y46" s="695">
        <f>IF(Select2=1,Textiles!$W48,"")</f>
        <v>2.7197449706133281E-3</v>
      </c>
      <c r="Z46" s="688">
        <f>Sludge!W48</f>
        <v>0</v>
      </c>
      <c r="AA46" s="688" t="str">
        <f>IF(Select2=2,MSW!$W48,"")</f>
        <v/>
      </c>
      <c r="AB46" s="696">
        <f>Industry!$W48</f>
        <v>0</v>
      </c>
      <c r="AC46" s="697">
        <f t="shared" si="0"/>
        <v>7.8051141110705977E-2</v>
      </c>
      <c r="AD46" s="698">
        <f>Recovery_OX!R41</f>
        <v>0</v>
      </c>
      <c r="AE46" s="649"/>
      <c r="AF46" s="700">
        <f>(AC46-AD46)*(1-Recovery_OX!U41)</f>
        <v>7.8051141110705977E-2</v>
      </c>
    </row>
    <row r="47" spans="2:32">
      <c r="B47" s="693">
        <f t="shared" si="1"/>
        <v>2030</v>
      </c>
      <c r="C47" s="783">
        <f>IF(Select2=1,Food!$K49,"")</f>
        <v>6.4757240765560942E-2</v>
      </c>
      <c r="D47" s="784">
        <f>IF(Select2=1,Paper!$K49,"")</f>
        <v>1.0952856226202783E-2</v>
      </c>
      <c r="E47" s="776">
        <f>IF(Select2=1,Nappies!$K49,"")</f>
        <v>2.0484349011691695E-2</v>
      </c>
      <c r="F47" s="784">
        <f>IF(Select2=1,Garden!$K49,"")</f>
        <v>0</v>
      </c>
      <c r="G47" s="776">
        <f>IF(Select2=1,Wood!$K49,"")</f>
        <v>0</v>
      </c>
      <c r="H47" s="784">
        <f>IF(Select2=1,Textiles!$K49,"")</f>
        <v>2.5932250170389299E-3</v>
      </c>
      <c r="I47" s="785">
        <f>Sludge!K49</f>
        <v>0</v>
      </c>
      <c r="J47" s="785" t="str">
        <f>IF(Select2=2,MSW!$K49,"")</f>
        <v/>
      </c>
      <c r="K47" s="785">
        <f>Industry!$K49</f>
        <v>0</v>
      </c>
      <c r="L47" s="786">
        <f t="shared" si="3"/>
        <v>9.878767102049435E-2</v>
      </c>
      <c r="M47" s="787">
        <f>Recovery_OX!C42</f>
        <v>0</v>
      </c>
      <c r="N47" s="781"/>
      <c r="O47" s="788">
        <f>(L47-M47)*(1-Recovery_OX!F42)</f>
        <v>9.878767102049435E-2</v>
      </c>
      <c r="P47" s="640"/>
      <c r="Q47" s="651"/>
      <c r="S47" s="693">
        <f t="shared" si="2"/>
        <v>2030</v>
      </c>
      <c r="T47" s="694">
        <f>IF(Select2=1,Food!$W49,"")</f>
        <v>4.3325540208894488E-2</v>
      </c>
      <c r="U47" s="695">
        <f>IF(Select2=1,Paper!$W49,"")</f>
        <v>2.2629868235956162E-2</v>
      </c>
      <c r="V47" s="686">
        <f>IF(Select2=1,Nappies!$W49,"")</f>
        <v>0</v>
      </c>
      <c r="W47" s="695">
        <f>IF(Select2=1,Garden!$W49,"")</f>
        <v>0</v>
      </c>
      <c r="X47" s="686">
        <f>IF(Select2=1,Wood!$W49,"")</f>
        <v>1.2085643540686768E-2</v>
      </c>
      <c r="Y47" s="695">
        <f>IF(Select2=1,Textiles!$W49,"")</f>
        <v>2.841890429631704E-3</v>
      </c>
      <c r="Z47" s="688">
        <f>Sludge!W49</f>
        <v>0</v>
      </c>
      <c r="AA47" s="688" t="str">
        <f>IF(Select2=2,MSW!$W49,"")</f>
        <v/>
      </c>
      <c r="AB47" s="696">
        <f>Industry!$W49</f>
        <v>0</v>
      </c>
      <c r="AC47" s="697">
        <f t="shared" si="0"/>
        <v>8.0882942415169121E-2</v>
      </c>
      <c r="AD47" s="698">
        <f>Recovery_OX!R42</f>
        <v>0</v>
      </c>
      <c r="AE47" s="649"/>
      <c r="AF47" s="700">
        <f>(AC47-AD47)*(1-Recovery_OX!U42)</f>
        <v>8.0882942415169121E-2</v>
      </c>
    </row>
    <row r="48" spans="2:32">
      <c r="B48" s="693">
        <f t="shared" si="1"/>
        <v>2031</v>
      </c>
      <c r="C48" s="694">
        <f>IF(Select2=1,Food!$K50,"")</f>
        <v>6.6455669893037486E-2</v>
      </c>
      <c r="D48" s="695">
        <f>IF(Select2=1,Paper!$K50,"")</f>
        <v>1.1422665989621621E-2</v>
      </c>
      <c r="E48" s="686">
        <f>IF(Select2=1,Nappies!$K50,"")</f>
        <v>2.1098365438878268E-2</v>
      </c>
      <c r="F48" s="695">
        <f>IF(Select2=1,Garden!$K50,"")</f>
        <v>0</v>
      </c>
      <c r="G48" s="686">
        <f>IF(Select2=1,Wood!$K50,"")</f>
        <v>0</v>
      </c>
      <c r="H48" s="695">
        <f>IF(Select2=1,Textiles!$K50,"")</f>
        <v>2.7044583251903008E-3</v>
      </c>
      <c r="I48" s="696">
        <f>Sludge!K50</f>
        <v>0</v>
      </c>
      <c r="J48" s="696" t="str">
        <f>IF(Select2=2,MSW!$K50,"")</f>
        <v/>
      </c>
      <c r="K48" s="696">
        <f>Industry!$K50</f>
        <v>0</v>
      </c>
      <c r="L48" s="697">
        <f t="shared" si="3"/>
        <v>0.10168115964672768</v>
      </c>
      <c r="M48" s="698">
        <f>Recovery_OX!C43</f>
        <v>0</v>
      </c>
      <c r="N48" s="649"/>
      <c r="O48" s="699">
        <f>(L48-M48)*(1-Recovery_OX!F43)</f>
        <v>0.10168115964672768</v>
      </c>
      <c r="P48" s="640"/>
      <c r="Q48" s="651"/>
      <c r="S48" s="693">
        <f t="shared" si="2"/>
        <v>2031</v>
      </c>
      <c r="T48" s="694">
        <f>IF(Select2=1,Food!$W50,"")</f>
        <v>4.4461866565368546E-2</v>
      </c>
      <c r="U48" s="695">
        <f>IF(Select2=1,Paper!$W50,"")</f>
        <v>2.3600549565333931E-2</v>
      </c>
      <c r="V48" s="686">
        <f>IF(Select2=1,Nappies!$W50,"")</f>
        <v>0</v>
      </c>
      <c r="W48" s="695">
        <f>IF(Select2=1,Garden!$W50,"")</f>
        <v>0</v>
      </c>
      <c r="X48" s="686">
        <f>IF(Select2=1,Wood!$W50,"")</f>
        <v>1.2719509841789595E-2</v>
      </c>
      <c r="Y48" s="695">
        <f>IF(Select2=1,Textiles!$W50,"")</f>
        <v>2.963789945414028E-3</v>
      </c>
      <c r="Z48" s="688">
        <f>Sludge!W50</f>
        <v>0</v>
      </c>
      <c r="AA48" s="688" t="str">
        <f>IF(Select2=2,MSW!$W50,"")</f>
        <v/>
      </c>
      <c r="AB48" s="696">
        <f>Industry!$W50</f>
        <v>0</v>
      </c>
      <c r="AC48" s="697">
        <f t="shared" si="0"/>
        <v>8.3745715917906111E-2</v>
      </c>
      <c r="AD48" s="698">
        <f>Recovery_OX!R43</f>
        <v>0</v>
      </c>
      <c r="AE48" s="649"/>
      <c r="AF48" s="700">
        <f>(AC48-AD48)*(1-Recovery_OX!U43)</f>
        <v>8.3745715917906111E-2</v>
      </c>
    </row>
    <row r="49" spans="2:32">
      <c r="B49" s="693">
        <f t="shared" si="1"/>
        <v>2032</v>
      </c>
      <c r="C49" s="694">
        <f>IF(Select2=1,Food!$K51,"")</f>
        <v>4.4546567702030145E-2</v>
      </c>
      <c r="D49" s="695">
        <f>IF(Select2=1,Paper!$K51,"")</f>
        <v>1.0650423175573062E-2</v>
      </c>
      <c r="E49" s="686">
        <f>IF(Select2=1,Nappies!$K51,"")</f>
        <v>1.7799948608474718E-2</v>
      </c>
      <c r="F49" s="695">
        <f>IF(Select2=1,Garden!$K51,"")</f>
        <v>0</v>
      </c>
      <c r="G49" s="686">
        <f>IF(Select2=1,Wood!$K51,"")</f>
        <v>0</v>
      </c>
      <c r="H49" s="695">
        <f>IF(Select2=1,Textiles!$K51,"")</f>
        <v>2.5216202286006276E-3</v>
      </c>
      <c r="I49" s="696">
        <f>Sludge!K51</f>
        <v>0</v>
      </c>
      <c r="J49" s="696" t="str">
        <f>IF(Select2=2,MSW!$K51,"")</f>
        <v/>
      </c>
      <c r="K49" s="696">
        <f>Industry!$K51</f>
        <v>0</v>
      </c>
      <c r="L49" s="697">
        <f t="shared" si="3"/>
        <v>7.5518559714678551E-2</v>
      </c>
      <c r="M49" s="698">
        <f>Recovery_OX!C44</f>
        <v>0</v>
      </c>
      <c r="N49" s="649"/>
      <c r="O49" s="699">
        <f>(L49-M49)*(1-Recovery_OX!F44)</f>
        <v>7.5518559714678551E-2</v>
      </c>
      <c r="P49" s="640"/>
      <c r="Q49" s="651"/>
      <c r="S49" s="693">
        <f t="shared" si="2"/>
        <v>2032</v>
      </c>
      <c r="T49" s="694">
        <f>IF(Select2=1,Food!$W51,"")</f>
        <v>2.9803680442928294E-2</v>
      </c>
      <c r="U49" s="695">
        <f>IF(Select2=1,Paper!$W51,"")</f>
        <v>2.2005006561101371E-2</v>
      </c>
      <c r="V49" s="686">
        <f>IF(Select2=1,Nappies!$W51,"")</f>
        <v>0</v>
      </c>
      <c r="W49" s="695">
        <f>IF(Select2=1,Garden!$W51,"")</f>
        <v>0</v>
      </c>
      <c r="X49" s="686">
        <f>IF(Select2=1,Wood!$W51,"")</f>
        <v>1.2282027595373455E-2</v>
      </c>
      <c r="Y49" s="695">
        <f>IF(Select2=1,Textiles!$W51,"")</f>
        <v>2.7634194286034275E-3</v>
      </c>
      <c r="Z49" s="688">
        <f>Sludge!W51</f>
        <v>0</v>
      </c>
      <c r="AA49" s="688" t="str">
        <f>IF(Select2=2,MSW!$W51,"")</f>
        <v/>
      </c>
      <c r="AB49" s="696">
        <f>Industry!$W51</f>
        <v>0</v>
      </c>
      <c r="AC49" s="697">
        <f t="shared" ref="AC49:AC80" si="4">SUM(T49:AA49)</f>
        <v>6.6854134028006551E-2</v>
      </c>
      <c r="AD49" s="698">
        <f>Recovery_OX!R44</f>
        <v>0</v>
      </c>
      <c r="AE49" s="649"/>
      <c r="AF49" s="700">
        <f>(AC49-AD49)*(1-Recovery_OX!U44)</f>
        <v>6.6854134028006551E-2</v>
      </c>
    </row>
    <row r="50" spans="2:32">
      <c r="B50" s="693">
        <f t="shared" si="1"/>
        <v>2033</v>
      </c>
      <c r="C50" s="694">
        <f>IF(Select2=1,Food!$K52,"")</f>
        <v>2.9860457312754569E-2</v>
      </c>
      <c r="D50" s="695">
        <f>IF(Select2=1,Paper!$K52,"")</f>
        <v>9.9303887482874061E-3</v>
      </c>
      <c r="E50" s="686">
        <f>IF(Select2=1,Nappies!$K52,"")</f>
        <v>1.5017190378193875E-2</v>
      </c>
      <c r="F50" s="695">
        <f>IF(Select2=1,Garden!$K52,"")</f>
        <v>0</v>
      </c>
      <c r="G50" s="686">
        <f>IF(Select2=1,Wood!$K52,"")</f>
        <v>0</v>
      </c>
      <c r="H50" s="695">
        <f>IF(Select2=1,Textiles!$K52,"")</f>
        <v>2.3511431172970497E-3</v>
      </c>
      <c r="I50" s="696">
        <f>Sludge!K52</f>
        <v>0</v>
      </c>
      <c r="J50" s="696" t="str">
        <f>IF(Select2=2,MSW!$K52,"")</f>
        <v/>
      </c>
      <c r="K50" s="696">
        <f>Industry!$K52</f>
        <v>0</v>
      </c>
      <c r="L50" s="697">
        <f t="shared" si="3"/>
        <v>5.7159179556532894E-2</v>
      </c>
      <c r="M50" s="698">
        <f>Recovery_OX!C45</f>
        <v>0</v>
      </c>
      <c r="N50" s="649"/>
      <c r="O50" s="699">
        <f>(L50-M50)*(1-Recovery_OX!F45)</f>
        <v>5.7159179556532894E-2</v>
      </c>
      <c r="P50" s="640"/>
      <c r="Q50" s="651"/>
      <c r="S50" s="693">
        <f t="shared" si="2"/>
        <v>2033</v>
      </c>
      <c r="T50" s="694">
        <f>IF(Select2=1,Food!$W52,"")</f>
        <v>1.9978004446535177E-2</v>
      </c>
      <c r="U50" s="695">
        <f>IF(Select2=1,Paper!$W52,"")</f>
        <v>2.051733212456076E-2</v>
      </c>
      <c r="V50" s="686">
        <f>IF(Select2=1,Nappies!$W52,"")</f>
        <v>0</v>
      </c>
      <c r="W50" s="695">
        <f>IF(Select2=1,Garden!$W52,"")</f>
        <v>0</v>
      </c>
      <c r="X50" s="686">
        <f>IF(Select2=1,Wood!$W52,"")</f>
        <v>1.1859592368717503E-2</v>
      </c>
      <c r="Y50" s="695">
        <f>IF(Select2=1,Textiles!$W52,"")</f>
        <v>2.5765951970378627E-3</v>
      </c>
      <c r="Z50" s="688">
        <f>Sludge!W52</f>
        <v>0</v>
      </c>
      <c r="AA50" s="688" t="str">
        <f>IF(Select2=2,MSW!$W52,"")</f>
        <v/>
      </c>
      <c r="AB50" s="696">
        <f>Industry!$W52</f>
        <v>0</v>
      </c>
      <c r="AC50" s="697">
        <f t="shared" si="4"/>
        <v>5.4931524136851304E-2</v>
      </c>
      <c r="AD50" s="698">
        <f>Recovery_OX!R45</f>
        <v>0</v>
      </c>
      <c r="AE50" s="649"/>
      <c r="AF50" s="700">
        <f>(AC50-AD50)*(1-Recovery_OX!U45)</f>
        <v>5.4931524136851304E-2</v>
      </c>
    </row>
    <row r="51" spans="2:32">
      <c r="B51" s="693">
        <f t="shared" si="1"/>
        <v>2034</v>
      </c>
      <c r="C51" s="694">
        <f>IF(Select2=1,Food!$K53,"")</f>
        <v>2.0016063120530888E-2</v>
      </c>
      <c r="D51" s="695">
        <f>IF(Select2=1,Paper!$K53,"")</f>
        <v>9.2590330981667437E-3</v>
      </c>
      <c r="E51" s="686">
        <f>IF(Select2=1,Nappies!$K53,"")</f>
        <v>1.2669475166211914E-2</v>
      </c>
      <c r="F51" s="695">
        <f>IF(Select2=1,Garden!$K53,"")</f>
        <v>0</v>
      </c>
      <c r="G51" s="686">
        <f>IF(Select2=1,Wood!$K53,"")</f>
        <v>0</v>
      </c>
      <c r="H51" s="695">
        <f>IF(Select2=1,Textiles!$K53,"")</f>
        <v>2.192191312282175E-3</v>
      </c>
      <c r="I51" s="696">
        <f>Sludge!K53</f>
        <v>0</v>
      </c>
      <c r="J51" s="696" t="str">
        <f>IF(Select2=2,MSW!$K53,"")</f>
        <v/>
      </c>
      <c r="K51" s="696">
        <f>Industry!$K53</f>
        <v>0</v>
      </c>
      <c r="L51" s="697">
        <f t="shared" si="3"/>
        <v>4.4136762697191717E-2</v>
      </c>
      <c r="M51" s="698">
        <f>Recovery_OX!C46</f>
        <v>0</v>
      </c>
      <c r="N51" s="649"/>
      <c r="O51" s="699">
        <f>(L51-M51)*(1-Recovery_OX!F46)</f>
        <v>4.4136762697191717E-2</v>
      </c>
      <c r="P51" s="640"/>
      <c r="Q51" s="651"/>
      <c r="S51" s="693">
        <f t="shared" si="2"/>
        <v>2034</v>
      </c>
      <c r="T51" s="694">
        <f>IF(Select2=1,Food!$W53,"")</f>
        <v>1.3391656860301667E-2</v>
      </c>
      <c r="U51" s="695">
        <f>IF(Select2=1,Paper!$W53,"")</f>
        <v>1.9130233673898232E-2</v>
      </c>
      <c r="V51" s="686">
        <f>IF(Select2=1,Nappies!$W53,"")</f>
        <v>0</v>
      </c>
      <c r="W51" s="695">
        <f>IF(Select2=1,Garden!$W53,"")</f>
        <v>0</v>
      </c>
      <c r="X51" s="686">
        <f>IF(Select2=1,Wood!$W53,"")</f>
        <v>1.1451686625840523E-2</v>
      </c>
      <c r="Y51" s="695">
        <f>IF(Select2=1,Textiles!$W53,"")</f>
        <v>2.4024014381174522E-3</v>
      </c>
      <c r="Z51" s="688">
        <f>Sludge!W53</f>
        <v>0</v>
      </c>
      <c r="AA51" s="688" t="str">
        <f>IF(Select2=2,MSW!$W53,"")</f>
        <v/>
      </c>
      <c r="AB51" s="696">
        <f>Industry!$W53</f>
        <v>0</v>
      </c>
      <c r="AC51" s="697">
        <f t="shared" si="4"/>
        <v>4.6375978598157869E-2</v>
      </c>
      <c r="AD51" s="698">
        <f>Recovery_OX!R46</f>
        <v>0</v>
      </c>
      <c r="AE51" s="649"/>
      <c r="AF51" s="700">
        <f>(AC51-AD51)*(1-Recovery_OX!U46)</f>
        <v>4.6375978598157869E-2</v>
      </c>
    </row>
    <row r="52" spans="2:32">
      <c r="B52" s="693">
        <f t="shared" si="1"/>
        <v>2035</v>
      </c>
      <c r="C52" s="694">
        <f>IF(Select2=1,Food!$K54,"")</f>
        <v>1.3417168352406528E-2</v>
      </c>
      <c r="D52" s="695">
        <f>IF(Select2=1,Paper!$K54,"")</f>
        <v>8.6330652390352973E-3</v>
      </c>
      <c r="E52" s="686">
        <f>IF(Select2=1,Nappies!$K54,"")</f>
        <v>1.0688790442474613E-2</v>
      </c>
      <c r="F52" s="695">
        <f>IF(Select2=1,Garden!$K54,"")</f>
        <v>0</v>
      </c>
      <c r="G52" s="686">
        <f>IF(Select2=1,Wood!$K54,"")</f>
        <v>0</v>
      </c>
      <c r="H52" s="695">
        <f>IF(Select2=1,Textiles!$K54,"")</f>
        <v>2.0439856316234106E-3</v>
      </c>
      <c r="I52" s="696">
        <f>Sludge!K54</f>
        <v>0</v>
      </c>
      <c r="J52" s="696" t="str">
        <f>IF(Select2=2,MSW!$K54,"")</f>
        <v/>
      </c>
      <c r="K52" s="696">
        <f>Industry!$K54</f>
        <v>0</v>
      </c>
      <c r="L52" s="697">
        <f t="shared" si="3"/>
        <v>3.4783009665539849E-2</v>
      </c>
      <c r="M52" s="698">
        <f>Recovery_OX!C47</f>
        <v>0</v>
      </c>
      <c r="N52" s="649"/>
      <c r="O52" s="699">
        <f>(L52-M52)*(1-Recovery_OX!F47)</f>
        <v>3.4783009665539849E-2</v>
      </c>
      <c r="P52" s="640"/>
      <c r="Q52" s="651"/>
      <c r="S52" s="693">
        <f t="shared" si="2"/>
        <v>2035</v>
      </c>
      <c r="T52" s="694">
        <f>IF(Select2=1,Food!$W54,"")</f>
        <v>8.9766960430908982E-3</v>
      </c>
      <c r="U52" s="695">
        <f>IF(Select2=1,Paper!$W54,"")</f>
        <v>1.7836911650899376E-2</v>
      </c>
      <c r="V52" s="686">
        <f>IF(Select2=1,Nappies!$W54,"")</f>
        <v>0</v>
      </c>
      <c r="W52" s="695">
        <f>IF(Select2=1,Garden!$W54,"")</f>
        <v>0</v>
      </c>
      <c r="X52" s="686">
        <f>IF(Select2=1,Wood!$W54,"")</f>
        <v>1.1057810631195946E-2</v>
      </c>
      <c r="Y52" s="695">
        <f>IF(Select2=1,Textiles!$W54,"")</f>
        <v>2.2399842538338745E-3</v>
      </c>
      <c r="Z52" s="688">
        <f>Sludge!W54</f>
        <v>0</v>
      </c>
      <c r="AA52" s="688" t="str">
        <f>IF(Select2=2,MSW!$W54,"")</f>
        <v/>
      </c>
      <c r="AB52" s="696">
        <f>Industry!$W54</f>
        <v>0</v>
      </c>
      <c r="AC52" s="697">
        <f t="shared" si="4"/>
        <v>4.01114025790201E-2</v>
      </c>
      <c r="AD52" s="698">
        <f>Recovery_OX!R47</f>
        <v>0</v>
      </c>
      <c r="AE52" s="649"/>
      <c r="AF52" s="700">
        <f>(AC52-AD52)*(1-Recovery_OX!U47)</f>
        <v>4.01114025790201E-2</v>
      </c>
    </row>
    <row r="53" spans="2:32">
      <c r="B53" s="693">
        <f t="shared" si="1"/>
        <v>2036</v>
      </c>
      <c r="C53" s="694">
        <f>IF(Select2=1,Food!$K55,"")</f>
        <v>8.9937969076530656E-3</v>
      </c>
      <c r="D53" s="695">
        <f>IF(Select2=1,Paper!$K55,"")</f>
        <v>8.0494166757213784E-3</v>
      </c>
      <c r="E53" s="686">
        <f>IF(Select2=1,Nappies!$K55,"")</f>
        <v>9.0177564282875218E-3</v>
      </c>
      <c r="F53" s="695">
        <f>IF(Select2=1,Garden!$K55,"")</f>
        <v>0</v>
      </c>
      <c r="G53" s="686">
        <f>IF(Select2=1,Wood!$K55,"")</f>
        <v>0</v>
      </c>
      <c r="H53" s="695">
        <f>IF(Select2=1,Textiles!$K55,"")</f>
        <v>1.9057995709022247E-3</v>
      </c>
      <c r="I53" s="696">
        <f>Sludge!K55</f>
        <v>0</v>
      </c>
      <c r="J53" s="696" t="str">
        <f>IF(Select2=2,MSW!$K55,"")</f>
        <v/>
      </c>
      <c r="K53" s="696">
        <f>Industry!$K55</f>
        <v>0</v>
      </c>
      <c r="L53" s="697">
        <f t="shared" si="3"/>
        <v>2.796676958256419E-2</v>
      </c>
      <c r="M53" s="698">
        <f>Recovery_OX!C48</f>
        <v>0</v>
      </c>
      <c r="N53" s="649"/>
      <c r="O53" s="699">
        <f>(L53-M53)*(1-Recovery_OX!F48)</f>
        <v>2.796676958256419E-2</v>
      </c>
      <c r="P53" s="640"/>
      <c r="Q53" s="651"/>
      <c r="S53" s="693">
        <f t="shared" si="2"/>
        <v>2036</v>
      </c>
      <c r="T53" s="694">
        <f>IF(Select2=1,Food!$W55,"")</f>
        <v>6.0172593048526315E-3</v>
      </c>
      <c r="U53" s="695">
        <f>IF(Select2=1,Paper!$W55,"")</f>
        <v>1.6631026189506983E-2</v>
      </c>
      <c r="V53" s="686">
        <f>IF(Select2=1,Nappies!$W55,"")</f>
        <v>0</v>
      </c>
      <c r="W53" s="695">
        <f>IF(Select2=1,Garden!$W55,"")</f>
        <v>0</v>
      </c>
      <c r="X53" s="686">
        <f>IF(Select2=1,Wood!$W55,"")</f>
        <v>1.0677481837433306E-2</v>
      </c>
      <c r="Y53" s="695">
        <f>IF(Select2=1,Textiles!$W55,"")</f>
        <v>2.0885474749613416E-3</v>
      </c>
      <c r="Z53" s="688">
        <f>Sludge!W55</f>
        <v>0</v>
      </c>
      <c r="AA53" s="688" t="str">
        <f>IF(Select2=2,MSW!$W55,"")</f>
        <v/>
      </c>
      <c r="AB53" s="696">
        <f>Industry!$W55</f>
        <v>0</v>
      </c>
      <c r="AC53" s="697">
        <f t="shared" si="4"/>
        <v>3.5414314806754263E-2</v>
      </c>
      <c r="AD53" s="698">
        <f>Recovery_OX!R48</f>
        <v>0</v>
      </c>
      <c r="AE53" s="649"/>
      <c r="AF53" s="700">
        <f>(AC53-AD53)*(1-Recovery_OX!U48)</f>
        <v>3.5414314806754263E-2</v>
      </c>
    </row>
    <row r="54" spans="2:32">
      <c r="B54" s="693">
        <f t="shared" si="1"/>
        <v>2037</v>
      </c>
      <c r="C54" s="694">
        <f>IF(Select2=1,Food!$K56,"")</f>
        <v>6.0287223571731949E-3</v>
      </c>
      <c r="D54" s="695">
        <f>IF(Select2=1,Paper!$K56,"")</f>
        <v>7.5052263622904965E-3</v>
      </c>
      <c r="E54" s="686">
        <f>IF(Select2=1,Nappies!$K56,"")</f>
        <v>7.6079638231820535E-3</v>
      </c>
      <c r="F54" s="695">
        <f>IF(Select2=1,Garden!$K56,"")</f>
        <v>0</v>
      </c>
      <c r="G54" s="686">
        <f>IF(Select2=1,Wood!$K56,"")</f>
        <v>0</v>
      </c>
      <c r="H54" s="695">
        <f>IF(Select2=1,Textiles!$K56,"")</f>
        <v>1.7769557418886423E-3</v>
      </c>
      <c r="I54" s="696">
        <f>Sludge!K56</f>
        <v>0</v>
      </c>
      <c r="J54" s="696" t="str">
        <f>IF(Select2=2,MSW!$K56,"")</f>
        <v/>
      </c>
      <c r="K54" s="696">
        <f>Industry!$K56</f>
        <v>0</v>
      </c>
      <c r="L54" s="697">
        <f t="shared" si="3"/>
        <v>2.2918868284534384E-2</v>
      </c>
      <c r="M54" s="698">
        <f>Recovery_OX!C49</f>
        <v>0</v>
      </c>
      <c r="N54" s="649"/>
      <c r="O54" s="699">
        <f>(L54-M54)*(1-Recovery_OX!F49)</f>
        <v>2.2918868284534384E-2</v>
      </c>
      <c r="P54" s="640"/>
      <c r="Q54" s="651"/>
      <c r="S54" s="693">
        <f t="shared" si="2"/>
        <v>2037</v>
      </c>
      <c r="T54" s="694">
        <f>IF(Select2=1,Food!$W56,"")</f>
        <v>4.0334895342371948E-3</v>
      </c>
      <c r="U54" s="695">
        <f>IF(Select2=1,Paper!$W56,"")</f>
        <v>1.5506666037790284E-2</v>
      </c>
      <c r="V54" s="686">
        <f>IF(Select2=1,Nappies!$W56,"")</f>
        <v>0</v>
      </c>
      <c r="W54" s="695">
        <f>IF(Select2=1,Garden!$W56,"")</f>
        <v>0</v>
      </c>
      <c r="X54" s="686">
        <f>IF(Select2=1,Wood!$W56,"")</f>
        <v>1.0310234294217391E-2</v>
      </c>
      <c r="Y54" s="695">
        <f>IF(Select2=1,Textiles!$W56,"")</f>
        <v>1.9473487582341283E-3</v>
      </c>
      <c r="Z54" s="688">
        <f>Sludge!W56</f>
        <v>0</v>
      </c>
      <c r="AA54" s="688" t="str">
        <f>IF(Select2=2,MSW!$W56,"")</f>
        <v/>
      </c>
      <c r="AB54" s="696">
        <f>Industry!$W56</f>
        <v>0</v>
      </c>
      <c r="AC54" s="697">
        <f t="shared" si="4"/>
        <v>3.1797738624478995E-2</v>
      </c>
      <c r="AD54" s="698">
        <f>Recovery_OX!R49</f>
        <v>0</v>
      </c>
      <c r="AE54" s="649"/>
      <c r="AF54" s="700">
        <f>(AC54-AD54)*(1-Recovery_OX!U49)</f>
        <v>3.1797738624478995E-2</v>
      </c>
    </row>
    <row r="55" spans="2:32">
      <c r="B55" s="693">
        <f t="shared" si="1"/>
        <v>2038</v>
      </c>
      <c r="C55" s="694">
        <f>IF(Select2=1,Food!$K57,"")</f>
        <v>4.0411734479964241E-3</v>
      </c>
      <c r="D55" s="695">
        <f>IF(Select2=1,Paper!$K57,"")</f>
        <v>6.9978266771948613E-3</v>
      </c>
      <c r="E55" s="686">
        <f>IF(Select2=1,Nappies!$K57,"")</f>
        <v>6.4185714035568083E-3</v>
      </c>
      <c r="F55" s="695">
        <f>IF(Select2=1,Garden!$K57,"")</f>
        <v>0</v>
      </c>
      <c r="G55" s="686">
        <f>IF(Select2=1,Wood!$K57,"")</f>
        <v>0</v>
      </c>
      <c r="H55" s="695">
        <f>IF(Select2=1,Textiles!$K57,"")</f>
        <v>1.6568225519833593E-3</v>
      </c>
      <c r="I55" s="696">
        <f>Sludge!K57</f>
        <v>0</v>
      </c>
      <c r="J55" s="696" t="str">
        <f>IF(Select2=2,MSW!$K57,"")</f>
        <v/>
      </c>
      <c r="K55" s="696">
        <f>Industry!$K57</f>
        <v>0</v>
      </c>
      <c r="L55" s="697">
        <f t="shared" si="3"/>
        <v>1.9114394080731453E-2</v>
      </c>
      <c r="M55" s="698">
        <f>Recovery_OX!C50</f>
        <v>0</v>
      </c>
      <c r="N55" s="649"/>
      <c r="O55" s="699">
        <f>(L55-M55)*(1-Recovery_OX!F50)</f>
        <v>1.9114394080731453E-2</v>
      </c>
      <c r="P55" s="640"/>
      <c r="Q55" s="651"/>
      <c r="S55" s="693">
        <f t="shared" si="2"/>
        <v>2038</v>
      </c>
      <c r="T55" s="694">
        <f>IF(Select2=1,Food!$W57,"")</f>
        <v>2.7037288902741459E-3</v>
      </c>
      <c r="U55" s="695">
        <f>IF(Select2=1,Paper!$W57,"")</f>
        <v>1.4458319580981118E-2</v>
      </c>
      <c r="V55" s="686">
        <f>IF(Select2=1,Nappies!$W57,"")</f>
        <v>0</v>
      </c>
      <c r="W55" s="695">
        <f>IF(Select2=1,Garden!$W57,"")</f>
        <v>0</v>
      </c>
      <c r="X55" s="686">
        <f>IF(Select2=1,Wood!$W57,"")</f>
        <v>9.9556180773808216E-3</v>
      </c>
      <c r="Y55" s="695">
        <f>IF(Select2=1,Textiles!$W57,"")</f>
        <v>1.8156959473790237E-3</v>
      </c>
      <c r="Z55" s="688">
        <f>Sludge!W57</f>
        <v>0</v>
      </c>
      <c r="AA55" s="688" t="str">
        <f>IF(Select2=2,MSW!$W57,"")</f>
        <v/>
      </c>
      <c r="AB55" s="696">
        <f>Industry!$W57</f>
        <v>0</v>
      </c>
      <c r="AC55" s="697">
        <f t="shared" si="4"/>
        <v>2.8933362496015112E-2</v>
      </c>
      <c r="AD55" s="698">
        <f>Recovery_OX!R50</f>
        <v>0</v>
      </c>
      <c r="AE55" s="649"/>
      <c r="AF55" s="700">
        <f>(AC55-AD55)*(1-Recovery_OX!U50)</f>
        <v>2.8933362496015112E-2</v>
      </c>
    </row>
    <row r="56" spans="2:32">
      <c r="B56" s="693">
        <f t="shared" si="1"/>
        <v>2039</v>
      </c>
      <c r="C56" s="694">
        <f>IF(Select2=1,Food!$K58,"")</f>
        <v>2.7088795716989659E-3</v>
      </c>
      <c r="D56" s="695">
        <f>IF(Select2=1,Paper!$K58,"")</f>
        <v>6.5247303465894657E-3</v>
      </c>
      <c r="E56" s="686">
        <f>IF(Select2=1,Nappies!$K58,"")</f>
        <v>5.4151228659925473E-3</v>
      </c>
      <c r="F56" s="695">
        <f>IF(Select2=1,Garden!$K58,"")</f>
        <v>0</v>
      </c>
      <c r="G56" s="686">
        <f>IF(Select2=1,Wood!$K58,"")</f>
        <v>0</v>
      </c>
      <c r="H56" s="695">
        <f>IF(Select2=1,Textiles!$K58,"")</f>
        <v>1.5448111081500862E-3</v>
      </c>
      <c r="I56" s="696">
        <f>Sludge!K58</f>
        <v>0</v>
      </c>
      <c r="J56" s="696" t="str">
        <f>IF(Select2=2,MSW!$K58,"")</f>
        <v/>
      </c>
      <c r="K56" s="696">
        <f>Industry!$K58</f>
        <v>0</v>
      </c>
      <c r="L56" s="697">
        <f t="shared" si="3"/>
        <v>1.6193543892431064E-2</v>
      </c>
      <c r="M56" s="698">
        <f>Recovery_OX!C51</f>
        <v>0</v>
      </c>
      <c r="N56" s="649"/>
      <c r="O56" s="699">
        <f>(L56-M56)*(1-Recovery_OX!F51)</f>
        <v>1.6193543892431064E-2</v>
      </c>
      <c r="P56" s="640"/>
      <c r="Q56" s="651"/>
      <c r="S56" s="693">
        <f t="shared" si="2"/>
        <v>2039</v>
      </c>
      <c r="T56" s="694">
        <f>IF(Select2=1,Food!$W58,"")</f>
        <v>1.8123636741964539E-3</v>
      </c>
      <c r="U56" s="695">
        <f>IF(Select2=1,Paper!$W58,"")</f>
        <v>1.3480847823531955E-2</v>
      </c>
      <c r="V56" s="686">
        <f>IF(Select2=1,Nappies!$W58,"")</f>
        <v>0</v>
      </c>
      <c r="W56" s="695">
        <f>IF(Select2=1,Garden!$W58,"")</f>
        <v>0</v>
      </c>
      <c r="X56" s="686">
        <f>IF(Select2=1,Wood!$W58,"")</f>
        <v>9.6131987377106633E-3</v>
      </c>
      <c r="Y56" s="695">
        <f>IF(Select2=1,Textiles!$W58,"")</f>
        <v>1.6929436801644776E-3</v>
      </c>
      <c r="Z56" s="688">
        <f>Sludge!W58</f>
        <v>0</v>
      </c>
      <c r="AA56" s="688" t="str">
        <f>IF(Select2=2,MSW!$W58,"")</f>
        <v/>
      </c>
      <c r="AB56" s="696">
        <f>Industry!$W58</f>
        <v>0</v>
      </c>
      <c r="AC56" s="697">
        <f t="shared" si="4"/>
        <v>2.6599353915603551E-2</v>
      </c>
      <c r="AD56" s="698">
        <f>Recovery_OX!R51</f>
        <v>0</v>
      </c>
      <c r="AE56" s="649"/>
      <c r="AF56" s="700">
        <f>(AC56-AD56)*(1-Recovery_OX!U51)</f>
        <v>2.6599353915603551E-2</v>
      </c>
    </row>
    <row r="57" spans="2:32">
      <c r="B57" s="693">
        <f t="shared" si="1"/>
        <v>2040</v>
      </c>
      <c r="C57" s="694">
        <f>IF(Select2=1,Food!$K59,"")</f>
        <v>1.8158162792062541E-3</v>
      </c>
      <c r="D57" s="695">
        <f>IF(Select2=1,Paper!$K59,"")</f>
        <v>6.0836182517128136E-3</v>
      </c>
      <c r="E57" s="686">
        <f>IF(Select2=1,Nappies!$K59,"")</f>
        <v>4.5685486395844865E-3</v>
      </c>
      <c r="F57" s="695">
        <f>IF(Select2=1,Garden!$K59,"")</f>
        <v>0</v>
      </c>
      <c r="G57" s="686">
        <f>IF(Select2=1,Wood!$K59,"")</f>
        <v>0</v>
      </c>
      <c r="H57" s="695">
        <f>IF(Select2=1,Textiles!$K59,"")</f>
        <v>1.4403723301611997E-3</v>
      </c>
      <c r="I57" s="696">
        <f>Sludge!K59</f>
        <v>0</v>
      </c>
      <c r="J57" s="696" t="str">
        <f>IF(Select2=2,MSW!$K59,"")</f>
        <v/>
      </c>
      <c r="K57" s="696">
        <f>Industry!$K59</f>
        <v>0</v>
      </c>
      <c r="L57" s="697">
        <f t="shared" si="3"/>
        <v>1.3908355500664753E-2</v>
      </c>
      <c r="M57" s="698">
        <f>Recovery_OX!C52</f>
        <v>0</v>
      </c>
      <c r="N57" s="649"/>
      <c r="O57" s="699">
        <f>(L57-M57)*(1-Recovery_OX!F52)</f>
        <v>1.3908355500664753E-2</v>
      </c>
      <c r="P57" s="640"/>
      <c r="Q57" s="651"/>
      <c r="S57" s="693">
        <f t="shared" si="2"/>
        <v>2040</v>
      </c>
      <c r="T57" s="694">
        <f>IF(Select2=1,Food!$W59,"")</f>
        <v>1.2148637015206873E-3</v>
      </c>
      <c r="U57" s="695">
        <f>IF(Select2=1,Paper!$W59,"")</f>
        <v>1.2569459197753749E-2</v>
      </c>
      <c r="V57" s="686">
        <f>IF(Select2=1,Nappies!$W59,"")</f>
        <v>0</v>
      </c>
      <c r="W57" s="695">
        <f>IF(Select2=1,Garden!$W59,"")</f>
        <v>0</v>
      </c>
      <c r="X57" s="686">
        <f>IF(Select2=1,Wood!$W59,"")</f>
        <v>9.282556768693816E-3</v>
      </c>
      <c r="Y57" s="695">
        <f>IF(Select2=1,Textiles!$W59,"")</f>
        <v>1.5784902248341913E-3</v>
      </c>
      <c r="Z57" s="688">
        <f>Sludge!W59</f>
        <v>0</v>
      </c>
      <c r="AA57" s="688" t="str">
        <f>IF(Select2=2,MSW!$W59,"")</f>
        <v/>
      </c>
      <c r="AB57" s="696">
        <f>Industry!$W59</f>
        <v>0</v>
      </c>
      <c r="AC57" s="697">
        <f t="shared" si="4"/>
        <v>2.4645369892802443E-2</v>
      </c>
      <c r="AD57" s="698">
        <f>Recovery_OX!R52</f>
        <v>0</v>
      </c>
      <c r="AE57" s="649"/>
      <c r="AF57" s="700">
        <f>(AC57-AD57)*(1-Recovery_OX!U52)</f>
        <v>2.4645369892802443E-2</v>
      </c>
    </row>
    <row r="58" spans="2:32">
      <c r="B58" s="693">
        <f t="shared" si="1"/>
        <v>2041</v>
      </c>
      <c r="C58" s="694">
        <f>IF(Select2=1,Food!$K60,"")</f>
        <v>1.2171780518697994E-3</v>
      </c>
      <c r="D58" s="695">
        <f>IF(Select2=1,Paper!$K60,"")</f>
        <v>5.672328060564058E-3</v>
      </c>
      <c r="E58" s="686">
        <f>IF(Select2=1,Nappies!$K60,"")</f>
        <v>3.8543237501267036E-3</v>
      </c>
      <c r="F58" s="695">
        <f>IF(Select2=1,Garden!$K60,"")</f>
        <v>0</v>
      </c>
      <c r="G58" s="686">
        <f>IF(Select2=1,Wood!$K60,"")</f>
        <v>0</v>
      </c>
      <c r="H58" s="695">
        <f>IF(Select2=1,Textiles!$K60,"")</f>
        <v>1.342994259005833E-3</v>
      </c>
      <c r="I58" s="696">
        <f>Sludge!K60</f>
        <v>0</v>
      </c>
      <c r="J58" s="696" t="str">
        <f>IF(Select2=2,MSW!$K60,"")</f>
        <v/>
      </c>
      <c r="K58" s="696">
        <f>Industry!$K60</f>
        <v>0</v>
      </c>
      <c r="L58" s="697">
        <f t="shared" si="3"/>
        <v>1.2086824121566394E-2</v>
      </c>
      <c r="M58" s="698">
        <f>Recovery_OX!C53</f>
        <v>0</v>
      </c>
      <c r="N58" s="649"/>
      <c r="O58" s="699">
        <f>(L58-M58)*(1-Recovery_OX!F53)</f>
        <v>1.2086824121566394E-2</v>
      </c>
      <c r="P58" s="640"/>
      <c r="Q58" s="651"/>
      <c r="S58" s="693">
        <f t="shared" si="2"/>
        <v>2041</v>
      </c>
      <c r="T58" s="694">
        <f>IF(Select2=1,Food!$W60,"")</f>
        <v>8.1434749233037437E-4</v>
      </c>
      <c r="U58" s="695">
        <f>IF(Select2=1,Paper!$W60,"")</f>
        <v>1.1719686075545572E-2</v>
      </c>
      <c r="V58" s="686">
        <f>IF(Select2=1,Nappies!$W60,"")</f>
        <v>0</v>
      </c>
      <c r="W58" s="695">
        <f>IF(Select2=1,Garden!$W60,"")</f>
        <v>0</v>
      </c>
      <c r="X58" s="686">
        <f>IF(Select2=1,Wood!$W60,"")</f>
        <v>8.9632870925690829E-3</v>
      </c>
      <c r="Y58" s="695">
        <f>IF(Select2=1,Textiles!$W60,"")</f>
        <v>1.4717745304173506E-3</v>
      </c>
      <c r="Z58" s="688">
        <f>Sludge!W60</f>
        <v>0</v>
      </c>
      <c r="AA58" s="688" t="str">
        <f>IF(Select2=2,MSW!$W60,"")</f>
        <v/>
      </c>
      <c r="AB58" s="696">
        <f>Industry!$W60</f>
        <v>0</v>
      </c>
      <c r="AC58" s="697">
        <f t="shared" si="4"/>
        <v>2.296909519086238E-2</v>
      </c>
      <c r="AD58" s="698">
        <f>Recovery_OX!R53</f>
        <v>0</v>
      </c>
      <c r="AE58" s="649"/>
      <c r="AF58" s="700">
        <f>(AC58-AD58)*(1-Recovery_OX!U53)</f>
        <v>2.296909519086238E-2</v>
      </c>
    </row>
    <row r="59" spans="2:32">
      <c r="B59" s="693">
        <f t="shared" si="1"/>
        <v>2042</v>
      </c>
      <c r="C59" s="694">
        <f>IF(Select2=1,Food!$K61,"")</f>
        <v>8.1589884776293387E-4</v>
      </c>
      <c r="D59" s="695">
        <f>IF(Select2=1,Paper!$K61,"")</f>
        <v>5.2888436281490212E-3</v>
      </c>
      <c r="E59" s="686">
        <f>IF(Select2=1,Nappies!$K61,"")</f>
        <v>3.2517573397537313E-3</v>
      </c>
      <c r="F59" s="695">
        <f>IF(Select2=1,Garden!$K61,"")</f>
        <v>0</v>
      </c>
      <c r="G59" s="686">
        <f>IF(Select2=1,Wood!$K61,"")</f>
        <v>0</v>
      </c>
      <c r="H59" s="695">
        <f>IF(Select2=1,Textiles!$K61,"")</f>
        <v>1.252199547266207E-3</v>
      </c>
      <c r="I59" s="696">
        <f>Sludge!K61</f>
        <v>0</v>
      </c>
      <c r="J59" s="696" t="str">
        <f>IF(Select2=2,MSW!$K61,"")</f>
        <v/>
      </c>
      <c r="K59" s="696">
        <f>Industry!$K61</f>
        <v>0</v>
      </c>
      <c r="L59" s="697">
        <f t="shared" si="3"/>
        <v>1.0608699362931894E-2</v>
      </c>
      <c r="M59" s="698">
        <f>Recovery_OX!C54</f>
        <v>0</v>
      </c>
      <c r="N59" s="649"/>
      <c r="O59" s="699">
        <f>(L59-M59)*(1-Recovery_OX!F54)</f>
        <v>1.0608699362931894E-2</v>
      </c>
      <c r="P59" s="640"/>
      <c r="Q59" s="651"/>
      <c r="S59" s="693">
        <f t="shared" si="2"/>
        <v>2042</v>
      </c>
      <c r="T59" s="694">
        <f>IF(Select2=1,Food!$W61,"")</f>
        <v>5.45873448547904E-4</v>
      </c>
      <c r="U59" s="695">
        <f>IF(Select2=1,Paper!$W61,"")</f>
        <v>1.0927362868076489E-2</v>
      </c>
      <c r="V59" s="686">
        <f>IF(Select2=1,Nappies!$W61,"")</f>
        <v>0</v>
      </c>
      <c r="W59" s="695">
        <f>IF(Select2=1,Garden!$W61,"")</f>
        <v>0</v>
      </c>
      <c r="X59" s="686">
        <f>IF(Select2=1,Wood!$W61,"")</f>
        <v>8.6549985640562432E-3</v>
      </c>
      <c r="Y59" s="695">
        <f>IF(Select2=1,Textiles!$W61,"")</f>
        <v>1.372273476456117E-3</v>
      </c>
      <c r="Z59" s="688">
        <f>Sludge!W61</f>
        <v>0</v>
      </c>
      <c r="AA59" s="688" t="str">
        <f>IF(Select2=2,MSW!$W61,"")</f>
        <v/>
      </c>
      <c r="AB59" s="696">
        <f>Industry!$W61</f>
        <v>0</v>
      </c>
      <c r="AC59" s="697">
        <f t="shared" si="4"/>
        <v>2.1500508357136752E-2</v>
      </c>
      <c r="AD59" s="698">
        <f>Recovery_OX!R54</f>
        <v>0</v>
      </c>
      <c r="AE59" s="649"/>
      <c r="AF59" s="700">
        <f>(AC59-AD59)*(1-Recovery_OX!U54)</f>
        <v>2.1500508357136752E-2</v>
      </c>
    </row>
    <row r="60" spans="2:32">
      <c r="B60" s="693">
        <f t="shared" si="1"/>
        <v>2043</v>
      </c>
      <c r="C60" s="694">
        <f>IF(Select2=1,Food!$K62,"")</f>
        <v>5.469133531928749E-4</v>
      </c>
      <c r="D60" s="695">
        <f>IF(Select2=1,Paper!$K62,"")</f>
        <v>4.9312851133351005E-3</v>
      </c>
      <c r="E60" s="686">
        <f>IF(Select2=1,Nappies!$K62,"")</f>
        <v>2.7433932596592761E-3</v>
      </c>
      <c r="F60" s="695">
        <f>IF(Select2=1,Garden!$K62,"")</f>
        <v>0</v>
      </c>
      <c r="G60" s="686">
        <f>IF(Select2=1,Wood!$K62,"")</f>
        <v>0</v>
      </c>
      <c r="H60" s="695">
        <f>IF(Select2=1,Textiles!$K62,"")</f>
        <v>1.1675431191600378E-3</v>
      </c>
      <c r="I60" s="696">
        <f>Sludge!K62</f>
        <v>0</v>
      </c>
      <c r="J60" s="696" t="str">
        <f>IF(Select2=2,MSW!$K62,"")</f>
        <v/>
      </c>
      <c r="K60" s="696">
        <f>Industry!$K62</f>
        <v>0</v>
      </c>
      <c r="L60" s="697">
        <f t="shared" si="3"/>
        <v>9.3891348453472891E-3</v>
      </c>
      <c r="M60" s="698">
        <f>Recovery_OX!C55</f>
        <v>0</v>
      </c>
      <c r="N60" s="649"/>
      <c r="O60" s="699">
        <f>(L60-M60)*(1-Recovery_OX!F55)</f>
        <v>9.3891348453472891E-3</v>
      </c>
      <c r="P60" s="640"/>
      <c r="Q60" s="651"/>
      <c r="S60" s="693">
        <f t="shared" si="2"/>
        <v>2043</v>
      </c>
      <c r="T60" s="694">
        <f>IF(Select2=1,Food!$W62,"")</f>
        <v>3.6590991516026418E-4</v>
      </c>
      <c r="U60" s="695">
        <f>IF(Select2=1,Paper!$W62,"")</f>
        <v>1.0188605606064254E-2</v>
      </c>
      <c r="V60" s="686">
        <f>IF(Select2=1,Nappies!$W62,"")</f>
        <v>0</v>
      </c>
      <c r="W60" s="695">
        <f>IF(Select2=1,Garden!$W62,"")</f>
        <v>0</v>
      </c>
      <c r="X60" s="686">
        <f>IF(Select2=1,Wood!$W62,"")</f>
        <v>8.3573134911541676E-3</v>
      </c>
      <c r="Y60" s="695">
        <f>IF(Select2=1,Textiles!$W62,"")</f>
        <v>1.2794993086685342E-3</v>
      </c>
      <c r="Z60" s="688">
        <f>Sludge!W62</f>
        <v>0</v>
      </c>
      <c r="AA60" s="688" t="str">
        <f>IF(Select2=2,MSW!$W62,"")</f>
        <v/>
      </c>
      <c r="AB60" s="696">
        <f>Industry!$W62</f>
        <v>0</v>
      </c>
      <c r="AC60" s="697">
        <f t="shared" si="4"/>
        <v>2.0191328321047222E-2</v>
      </c>
      <c r="AD60" s="698">
        <f>Recovery_OX!R55</f>
        <v>0</v>
      </c>
      <c r="AE60" s="649"/>
      <c r="AF60" s="700">
        <f>(AC60-AD60)*(1-Recovery_OX!U55)</f>
        <v>2.0191328321047222E-2</v>
      </c>
    </row>
    <row r="61" spans="2:32">
      <c r="B61" s="693">
        <f t="shared" si="1"/>
        <v>2044</v>
      </c>
      <c r="C61" s="694">
        <f>IF(Select2=1,Food!$K63,"")</f>
        <v>3.6660698408975376E-4</v>
      </c>
      <c r="D61" s="695">
        <f>IF(Select2=1,Paper!$K63,"")</f>
        <v>4.5978997638678517E-3</v>
      </c>
      <c r="E61" s="686">
        <f>IF(Select2=1,Nappies!$K63,"")</f>
        <v>2.3145043712621987E-3</v>
      </c>
      <c r="F61" s="695">
        <f>IF(Select2=1,Garden!$K63,"")</f>
        <v>0</v>
      </c>
      <c r="G61" s="686">
        <f>IF(Select2=1,Wood!$K63,"")</f>
        <v>0</v>
      </c>
      <c r="H61" s="695">
        <f>IF(Select2=1,Textiles!$K63,"")</f>
        <v>1.0886099887785334E-3</v>
      </c>
      <c r="I61" s="696">
        <f>Sludge!K63</f>
        <v>0</v>
      </c>
      <c r="J61" s="696" t="str">
        <f>IF(Select2=2,MSW!$K63,"")</f>
        <v/>
      </c>
      <c r="K61" s="696">
        <f>Industry!$K63</f>
        <v>0</v>
      </c>
      <c r="L61" s="697">
        <f t="shared" si="3"/>
        <v>8.3676211079983381E-3</v>
      </c>
      <c r="M61" s="698">
        <f>Recovery_OX!C56</f>
        <v>0</v>
      </c>
      <c r="N61" s="649"/>
      <c r="O61" s="699">
        <f>(L61-M61)*(1-Recovery_OX!F56)</f>
        <v>8.3676211079983381E-3</v>
      </c>
      <c r="P61" s="640"/>
      <c r="Q61" s="651"/>
      <c r="S61" s="693">
        <f t="shared" si="2"/>
        <v>2044</v>
      </c>
      <c r="T61" s="694">
        <f>IF(Select2=1,Food!$W63,"")</f>
        <v>2.4527675117512514E-4</v>
      </c>
      <c r="U61" s="695">
        <f>IF(Select2=1,Paper!$W63,"")</f>
        <v>9.4997929005534096E-3</v>
      </c>
      <c r="V61" s="686">
        <f>IF(Select2=1,Nappies!$W63,"")</f>
        <v>0</v>
      </c>
      <c r="W61" s="695">
        <f>IF(Select2=1,Garden!$W63,"")</f>
        <v>0</v>
      </c>
      <c r="X61" s="686">
        <f>IF(Select2=1,Wood!$W63,"")</f>
        <v>8.0698671724208967E-3</v>
      </c>
      <c r="Y61" s="695">
        <f>IF(Select2=1,Textiles!$W63,"")</f>
        <v>1.1929972479764745E-3</v>
      </c>
      <c r="Z61" s="688">
        <f>Sludge!W63</f>
        <v>0</v>
      </c>
      <c r="AA61" s="688" t="str">
        <f>IF(Select2=2,MSW!$W63,"")</f>
        <v/>
      </c>
      <c r="AB61" s="696">
        <f>Industry!$W63</f>
        <v>0</v>
      </c>
      <c r="AC61" s="697">
        <f t="shared" si="4"/>
        <v>1.9007934072125907E-2</v>
      </c>
      <c r="AD61" s="698">
        <f>Recovery_OX!R56</f>
        <v>0</v>
      </c>
      <c r="AE61" s="649"/>
      <c r="AF61" s="700">
        <f>(AC61-AD61)*(1-Recovery_OX!U56)</f>
        <v>1.9007934072125907E-2</v>
      </c>
    </row>
    <row r="62" spans="2:32">
      <c r="B62" s="693">
        <f t="shared" si="1"/>
        <v>2045</v>
      </c>
      <c r="C62" s="694">
        <f>IF(Select2=1,Food!$K64,"")</f>
        <v>2.4574401045203062E-4</v>
      </c>
      <c r="D62" s="695">
        <f>IF(Select2=1,Paper!$K64,"")</f>
        <v>4.2870533243774033E-3</v>
      </c>
      <c r="E62" s="686">
        <f>IF(Select2=1,Nappies!$K64,"")</f>
        <v>1.952665905892451E-3</v>
      </c>
      <c r="F62" s="695">
        <f>IF(Select2=1,Garden!$K64,"")</f>
        <v>0</v>
      </c>
      <c r="G62" s="686">
        <f>IF(Select2=1,Wood!$K64,"")</f>
        <v>0</v>
      </c>
      <c r="H62" s="695">
        <f>IF(Select2=1,Textiles!$K64,"")</f>
        <v>1.0150132258249882E-3</v>
      </c>
      <c r="I62" s="696">
        <f>Sludge!K64</f>
        <v>0</v>
      </c>
      <c r="J62" s="696" t="str">
        <f>IF(Select2=2,MSW!$K64,"")</f>
        <v/>
      </c>
      <c r="K62" s="696">
        <f>Industry!$K64</f>
        <v>0</v>
      </c>
      <c r="L62" s="697">
        <f t="shared" si="3"/>
        <v>7.5004764665468739E-3</v>
      </c>
      <c r="M62" s="698">
        <f>Recovery_OX!C57</f>
        <v>0</v>
      </c>
      <c r="N62" s="649"/>
      <c r="O62" s="699">
        <f>(L62-M62)*(1-Recovery_OX!F57)</f>
        <v>7.5004764665468739E-3</v>
      </c>
      <c r="P62" s="640"/>
      <c r="Q62" s="651"/>
      <c r="S62" s="693">
        <f t="shared" si="2"/>
        <v>2045</v>
      </c>
      <c r="T62" s="694">
        <f>IF(Select2=1,Food!$W64,"")</f>
        <v>1.6441392313918196E-4</v>
      </c>
      <c r="U62" s="695">
        <f>IF(Select2=1,Paper!$W64,"")</f>
        <v>8.8575481908624021E-3</v>
      </c>
      <c r="V62" s="686">
        <f>IF(Select2=1,Nappies!$W64,"")</f>
        <v>0</v>
      </c>
      <c r="W62" s="695">
        <f>IF(Select2=1,Garden!$W64,"")</f>
        <v>0</v>
      </c>
      <c r="X62" s="686">
        <f>IF(Select2=1,Wood!$W64,"")</f>
        <v>7.7923074501687513E-3</v>
      </c>
      <c r="Y62" s="695">
        <f>IF(Select2=1,Textiles!$W64,"")</f>
        <v>1.112343261178069E-3</v>
      </c>
      <c r="Z62" s="688">
        <f>Sludge!W64</f>
        <v>0</v>
      </c>
      <c r="AA62" s="688" t="str">
        <f>IF(Select2=2,MSW!$W64,"")</f>
        <v/>
      </c>
      <c r="AB62" s="696">
        <f>Industry!$W64</f>
        <v>0</v>
      </c>
      <c r="AC62" s="697">
        <f t="shared" si="4"/>
        <v>1.7926612825348406E-2</v>
      </c>
      <c r="AD62" s="698">
        <f>Recovery_OX!R57</f>
        <v>0</v>
      </c>
      <c r="AE62" s="649"/>
      <c r="AF62" s="700">
        <f>(AC62-AD62)*(1-Recovery_OX!U57)</f>
        <v>1.7926612825348406E-2</v>
      </c>
    </row>
    <row r="63" spans="2:32">
      <c r="B63" s="693">
        <f t="shared" si="1"/>
        <v>2046</v>
      </c>
      <c r="C63" s="694">
        <f>IF(Select2=1,Food!$K65,"")</f>
        <v>1.6472713639918783E-4</v>
      </c>
      <c r="D63" s="695">
        <f>IF(Select2=1,Paper!$K65,"")</f>
        <v>3.9972220252567411E-3</v>
      </c>
      <c r="E63" s="686">
        <f>IF(Select2=1,Nappies!$K65,"")</f>
        <v>1.6473955233687664E-3</v>
      </c>
      <c r="F63" s="695">
        <f>IF(Select2=1,Garden!$K65,"")</f>
        <v>0</v>
      </c>
      <c r="G63" s="686">
        <f>IF(Select2=1,Wood!$K65,"")</f>
        <v>0</v>
      </c>
      <c r="H63" s="695">
        <f>IF(Select2=1,Textiles!$K65,"")</f>
        <v>9.463920588820196E-4</v>
      </c>
      <c r="I63" s="696">
        <f>Sludge!K65</f>
        <v>0</v>
      </c>
      <c r="J63" s="696" t="str">
        <f>IF(Select2=2,MSW!$K65,"")</f>
        <v/>
      </c>
      <c r="K63" s="696">
        <f>Industry!$K65</f>
        <v>0</v>
      </c>
      <c r="L63" s="697">
        <f t="shared" si="3"/>
        <v>6.7557367439067149E-3</v>
      </c>
      <c r="M63" s="698">
        <f>Recovery_OX!C58</f>
        <v>0</v>
      </c>
      <c r="N63" s="649"/>
      <c r="O63" s="699">
        <f>(L63-M63)*(1-Recovery_OX!F58)</f>
        <v>6.7557367439067149E-3</v>
      </c>
      <c r="P63" s="640"/>
      <c r="Q63" s="651"/>
      <c r="S63" s="693">
        <f t="shared" si="2"/>
        <v>2046</v>
      </c>
      <c r="T63" s="694">
        <f>IF(Select2=1,Food!$W65,"")</f>
        <v>1.102099485275565E-4</v>
      </c>
      <c r="U63" s="695">
        <f>IF(Select2=1,Paper!$W65,"")</f>
        <v>8.2587231926792154E-3</v>
      </c>
      <c r="V63" s="686">
        <f>IF(Select2=1,Nappies!$W65,"")</f>
        <v>0</v>
      </c>
      <c r="W63" s="695">
        <f>IF(Select2=1,Garden!$W65,"")</f>
        <v>0</v>
      </c>
      <c r="X63" s="686">
        <f>IF(Select2=1,Wood!$W65,"")</f>
        <v>7.5242942790271329E-3</v>
      </c>
      <c r="Y63" s="695">
        <f>IF(Select2=1,Textiles!$W65,"")</f>
        <v>1.0371419823364597E-3</v>
      </c>
      <c r="Z63" s="688">
        <f>Sludge!W65</f>
        <v>0</v>
      </c>
      <c r="AA63" s="688" t="str">
        <f>IF(Select2=2,MSW!$W65,"")</f>
        <v/>
      </c>
      <c r="AB63" s="696">
        <f>Industry!$W65</f>
        <v>0</v>
      </c>
      <c r="AC63" s="697">
        <f t="shared" si="4"/>
        <v>1.6930369402570367E-2</v>
      </c>
      <c r="AD63" s="698">
        <f>Recovery_OX!R58</f>
        <v>0</v>
      </c>
      <c r="AE63" s="649"/>
      <c r="AF63" s="700">
        <f>(AC63-AD63)*(1-Recovery_OX!U58)</f>
        <v>1.6930369402570367E-2</v>
      </c>
    </row>
    <row r="64" spans="2:32">
      <c r="B64" s="693">
        <f t="shared" si="1"/>
        <v>2047</v>
      </c>
      <c r="C64" s="694">
        <f>IF(Select2=1,Food!$K66,"")</f>
        <v>1.1041990165442263E-4</v>
      </c>
      <c r="D64" s="695">
        <f>IF(Select2=1,Paper!$K66,"")</f>
        <v>3.7269851131413239E-3</v>
      </c>
      <c r="E64" s="686">
        <f>IF(Select2=1,Nappies!$K66,"")</f>
        <v>1.3898496420846136E-3</v>
      </c>
      <c r="F64" s="695">
        <f>IF(Select2=1,Garden!$K66,"")</f>
        <v>0</v>
      </c>
      <c r="G64" s="686">
        <f>IF(Select2=1,Wood!$K66,"")</f>
        <v>0</v>
      </c>
      <c r="H64" s="695">
        <f>IF(Select2=1,Textiles!$K66,"")</f>
        <v>8.8241010690966149E-4</v>
      </c>
      <c r="I64" s="696">
        <f>Sludge!K66</f>
        <v>0</v>
      </c>
      <c r="J64" s="696" t="str">
        <f>IF(Select2=2,MSW!$K66,"")</f>
        <v/>
      </c>
      <c r="K64" s="696">
        <f>Industry!$K66</f>
        <v>0</v>
      </c>
      <c r="L64" s="697">
        <f t="shared" si="3"/>
        <v>6.1096647637900216E-3</v>
      </c>
      <c r="M64" s="698">
        <f>Recovery_OX!C59</f>
        <v>0</v>
      </c>
      <c r="N64" s="649"/>
      <c r="O64" s="699">
        <f>(L64-M64)*(1-Recovery_OX!F59)</f>
        <v>6.1096647637900216E-3</v>
      </c>
      <c r="P64" s="640"/>
      <c r="Q64" s="651"/>
      <c r="S64" s="693">
        <f t="shared" si="2"/>
        <v>2047</v>
      </c>
      <c r="T64" s="694">
        <f>IF(Select2=1,Food!$W66,"")</f>
        <v>7.3875937770577114E-5</v>
      </c>
      <c r="U64" s="695">
        <f>IF(Select2=1,Paper!$W66,"")</f>
        <v>7.7003824651680243E-3</v>
      </c>
      <c r="V64" s="686">
        <f>IF(Select2=1,Nappies!$W66,"")</f>
        <v>0</v>
      </c>
      <c r="W64" s="695">
        <f>IF(Select2=1,Garden!$W66,"")</f>
        <v>0</v>
      </c>
      <c r="X64" s="686">
        <f>IF(Select2=1,Wood!$W66,"")</f>
        <v>7.2654993093444207E-3</v>
      </c>
      <c r="Y64" s="695">
        <f>IF(Select2=1,Textiles!$W66,"")</f>
        <v>9.6702477469551914E-4</v>
      </c>
      <c r="Z64" s="688">
        <f>Sludge!W66</f>
        <v>0</v>
      </c>
      <c r="AA64" s="688" t="str">
        <f>IF(Select2=2,MSW!$W66,"")</f>
        <v/>
      </c>
      <c r="AB64" s="696">
        <f>Industry!$W66</f>
        <v>0</v>
      </c>
      <c r="AC64" s="697">
        <f t="shared" si="4"/>
        <v>1.6006782486978541E-2</v>
      </c>
      <c r="AD64" s="698">
        <f>Recovery_OX!R59</f>
        <v>0</v>
      </c>
      <c r="AE64" s="649"/>
      <c r="AF64" s="700">
        <f>(AC64-AD64)*(1-Recovery_OX!U59)</f>
        <v>1.6006782486978541E-2</v>
      </c>
    </row>
    <row r="65" spans="2:32">
      <c r="B65" s="693">
        <f t="shared" si="1"/>
        <v>2048</v>
      </c>
      <c r="C65" s="694">
        <f>IF(Select2=1,Food!$K67,"")</f>
        <v>7.4016673560243351E-5</v>
      </c>
      <c r="D65" s="695">
        <f>IF(Select2=1,Paper!$K67,"")</f>
        <v>3.4750178863744417E-3</v>
      </c>
      <c r="E65" s="686">
        <f>IF(Select2=1,Nappies!$K67,"")</f>
        <v>1.1725672433858651E-3</v>
      </c>
      <c r="F65" s="695">
        <f>IF(Select2=1,Garden!$K67,"")</f>
        <v>0</v>
      </c>
      <c r="G65" s="686">
        <f>IF(Select2=1,Wood!$K67,"")</f>
        <v>0</v>
      </c>
      <c r="H65" s="695">
        <f>IF(Select2=1,Textiles!$K67,"")</f>
        <v>8.2275373030511539E-4</v>
      </c>
      <c r="I65" s="696">
        <f>Sludge!K67</f>
        <v>0</v>
      </c>
      <c r="J65" s="696" t="str">
        <f>IF(Select2=2,MSW!$K67,"")</f>
        <v/>
      </c>
      <c r="K65" s="696">
        <f>Industry!$K67</f>
        <v>0</v>
      </c>
      <c r="L65" s="697">
        <f t="shared" si="3"/>
        <v>5.5443555336256653E-3</v>
      </c>
      <c r="M65" s="698">
        <f>Recovery_OX!C60</f>
        <v>0</v>
      </c>
      <c r="N65" s="649"/>
      <c r="O65" s="699">
        <f>(L65-M65)*(1-Recovery_OX!F60)</f>
        <v>5.5443555336256653E-3</v>
      </c>
      <c r="P65" s="640"/>
      <c r="Q65" s="651"/>
      <c r="S65" s="693">
        <f t="shared" si="2"/>
        <v>2048</v>
      </c>
      <c r="T65" s="694">
        <f>IF(Select2=1,Food!$W67,"")</f>
        <v>4.9520522007299271E-5</v>
      </c>
      <c r="U65" s="695">
        <f>IF(Select2=1,Paper!$W67,"")</f>
        <v>7.1797890214347973E-3</v>
      </c>
      <c r="V65" s="686">
        <f>IF(Select2=1,Nappies!$W67,"")</f>
        <v>0</v>
      </c>
      <c r="W65" s="695">
        <f>IF(Select2=1,Garden!$W67,"")</f>
        <v>0</v>
      </c>
      <c r="X65" s="686">
        <f>IF(Select2=1,Wood!$W67,"")</f>
        <v>7.0156054849185804E-3</v>
      </c>
      <c r="Y65" s="695">
        <f>IF(Select2=1,Textiles!$W67,"")</f>
        <v>9.0164792362204408E-4</v>
      </c>
      <c r="Z65" s="688">
        <f>Sludge!W67</f>
        <v>0</v>
      </c>
      <c r="AA65" s="688" t="str">
        <f>IF(Select2=2,MSW!$W67,"")</f>
        <v/>
      </c>
      <c r="AB65" s="696">
        <f>Industry!$W67</f>
        <v>0</v>
      </c>
      <c r="AC65" s="697">
        <f t="shared" si="4"/>
        <v>1.5146562951982721E-2</v>
      </c>
      <c r="AD65" s="698">
        <f>Recovery_OX!R60</f>
        <v>0</v>
      </c>
      <c r="AE65" s="649"/>
      <c r="AF65" s="700">
        <f>(AC65-AD65)*(1-Recovery_OX!U60)</f>
        <v>1.5146562951982721E-2</v>
      </c>
    </row>
    <row r="66" spans="2:32">
      <c r="B66" s="693">
        <f t="shared" si="1"/>
        <v>2049</v>
      </c>
      <c r="C66" s="694">
        <f>IF(Select2=1,Food!$K68,"")</f>
        <v>4.9614860028307213E-5</v>
      </c>
      <c r="D66" s="695">
        <f>IF(Select2=1,Paper!$K68,"")</f>
        <v>3.2400852013181602E-3</v>
      </c>
      <c r="E66" s="686">
        <f>IF(Select2=1,Nappies!$K68,"")</f>
        <v>9.8925372833806309E-4</v>
      </c>
      <c r="F66" s="695">
        <f>IF(Select2=1,Garden!$K68,"")</f>
        <v>0</v>
      </c>
      <c r="G66" s="686">
        <f>IF(Select2=1,Wood!$K68,"")</f>
        <v>0</v>
      </c>
      <c r="H66" s="695">
        <f>IF(Select2=1,Textiles!$K68,"")</f>
        <v>7.6713049344105503E-4</v>
      </c>
      <c r="I66" s="696">
        <f>Sludge!K68</f>
        <v>0</v>
      </c>
      <c r="J66" s="696" t="str">
        <f>IF(Select2=2,MSW!$K68,"")</f>
        <v/>
      </c>
      <c r="K66" s="696">
        <f>Industry!$K68</f>
        <v>0</v>
      </c>
      <c r="L66" s="697">
        <f t="shared" si="3"/>
        <v>5.0460842831255856E-3</v>
      </c>
      <c r="M66" s="698">
        <f>Recovery_OX!C61</f>
        <v>0</v>
      </c>
      <c r="N66" s="649"/>
      <c r="O66" s="699">
        <f>(L66-M66)*(1-Recovery_OX!F61)</f>
        <v>5.0460842831255856E-3</v>
      </c>
      <c r="P66" s="640"/>
      <c r="Q66" s="651"/>
      <c r="S66" s="693">
        <f t="shared" si="2"/>
        <v>2049</v>
      </c>
      <c r="T66" s="694">
        <f>IF(Select2=1,Food!$W68,"")</f>
        <v>3.3194598591641743E-5</v>
      </c>
      <c r="U66" s="695">
        <f>IF(Select2=1,Paper!$W68,"")</f>
        <v>6.6943909118143807E-3</v>
      </c>
      <c r="V66" s="686">
        <f>IF(Select2=1,Nappies!$W68,"")</f>
        <v>0</v>
      </c>
      <c r="W66" s="695">
        <f>IF(Select2=1,Garden!$W68,"")</f>
        <v>0</v>
      </c>
      <c r="X66" s="686">
        <f>IF(Select2=1,Wood!$W68,"")</f>
        <v>6.7743066545636731E-3</v>
      </c>
      <c r="Y66" s="695">
        <f>IF(Select2=1,Textiles!$W68,"")</f>
        <v>8.4069095171622433E-4</v>
      </c>
      <c r="Z66" s="688">
        <f>Sludge!W68</f>
        <v>0</v>
      </c>
      <c r="AA66" s="688" t="str">
        <f>IF(Select2=2,MSW!$W68,"")</f>
        <v/>
      </c>
      <c r="AB66" s="696">
        <f>Industry!$W68</f>
        <v>0</v>
      </c>
      <c r="AC66" s="697">
        <f t="shared" si="4"/>
        <v>1.434258311668592E-2</v>
      </c>
      <c r="AD66" s="698">
        <f>Recovery_OX!R61</f>
        <v>0</v>
      </c>
      <c r="AE66" s="649"/>
      <c r="AF66" s="700">
        <f>(AC66-AD66)*(1-Recovery_OX!U61)</f>
        <v>1.434258311668592E-2</v>
      </c>
    </row>
    <row r="67" spans="2:32">
      <c r="B67" s="693">
        <f t="shared" si="1"/>
        <v>2050</v>
      </c>
      <c r="C67" s="694">
        <f>IF(Select2=1,Food!$K69,"")</f>
        <v>3.3257835258226689E-5</v>
      </c>
      <c r="D67" s="695">
        <f>IF(Select2=1,Paper!$K69,"")</f>
        <v>3.0210354176777726E-3</v>
      </c>
      <c r="E67" s="686">
        <f>IF(Select2=1,Nappies!$K69,"")</f>
        <v>8.345985652856207E-4</v>
      </c>
      <c r="F67" s="695">
        <f>IF(Select2=1,Garden!$K69,"")</f>
        <v>0</v>
      </c>
      <c r="G67" s="686">
        <f>IF(Select2=1,Wood!$K69,"")</f>
        <v>0</v>
      </c>
      <c r="H67" s="695">
        <f>IF(Select2=1,Textiles!$K69,"")</f>
        <v>7.1526773114584039E-4</v>
      </c>
      <c r="I67" s="696">
        <f>Sludge!K69</f>
        <v>0</v>
      </c>
      <c r="J67" s="696" t="str">
        <f>IF(Select2=2,MSW!$K69,"")</f>
        <v/>
      </c>
      <c r="K67" s="696">
        <f>Industry!$K69</f>
        <v>0</v>
      </c>
      <c r="L67" s="697">
        <f t="shared" si="3"/>
        <v>4.6041595493674604E-3</v>
      </c>
      <c r="M67" s="698">
        <f>Recovery_OX!C62</f>
        <v>0</v>
      </c>
      <c r="N67" s="649"/>
      <c r="O67" s="699">
        <f>(L67-M67)*(1-Recovery_OX!F62)</f>
        <v>4.6041595493674604E-3</v>
      </c>
      <c r="P67" s="640"/>
      <c r="Q67" s="651"/>
      <c r="S67" s="693">
        <f t="shared" si="2"/>
        <v>2050</v>
      </c>
      <c r="T67" s="694">
        <f>IF(Select2=1,Food!$W69,"")</f>
        <v>2.2251004856083859E-5</v>
      </c>
      <c r="U67" s="695">
        <f>IF(Select2=1,Paper!$W69,"")</f>
        <v>6.2418087142102757E-3</v>
      </c>
      <c r="V67" s="686">
        <f>IF(Select2=1,Nappies!$W69,"")</f>
        <v>0</v>
      </c>
      <c r="W67" s="695">
        <f>IF(Select2=1,Garden!$W69,"")</f>
        <v>0</v>
      </c>
      <c r="X67" s="686">
        <f>IF(Select2=1,Wood!$W69,"")</f>
        <v>6.5413071970363574E-3</v>
      </c>
      <c r="Y67" s="695">
        <f>IF(Select2=1,Textiles!$W69,"")</f>
        <v>7.8385504783105744E-4</v>
      </c>
      <c r="Z67" s="688">
        <f>Sludge!W69</f>
        <v>0</v>
      </c>
      <c r="AA67" s="688" t="str">
        <f>IF(Select2=2,MSW!$W69,"")</f>
        <v/>
      </c>
      <c r="AB67" s="696">
        <f>Industry!$W69</f>
        <v>0</v>
      </c>
      <c r="AC67" s="697">
        <f t="shared" si="4"/>
        <v>1.3589221963933773E-2</v>
      </c>
      <c r="AD67" s="698">
        <f>Recovery_OX!R62</f>
        <v>0</v>
      </c>
      <c r="AE67" s="649"/>
      <c r="AF67" s="700">
        <f>(AC67-AD67)*(1-Recovery_OX!U62)</f>
        <v>1.3589221963933773E-2</v>
      </c>
    </row>
    <row r="68" spans="2:32">
      <c r="B68" s="693">
        <f t="shared" si="1"/>
        <v>2051</v>
      </c>
      <c r="C68" s="694">
        <f>IF(Select2=1,Food!$K70,"")</f>
        <v>2.2293393661340221E-5</v>
      </c>
      <c r="D68" s="695">
        <f>IF(Select2=1,Paper!$K70,"")</f>
        <v>2.8167947531597404E-3</v>
      </c>
      <c r="E68" s="686">
        <f>IF(Select2=1,Nappies!$K70,"")</f>
        <v>7.0412144551329806E-4</v>
      </c>
      <c r="F68" s="695">
        <f>IF(Select2=1,Garden!$K70,"")</f>
        <v>0</v>
      </c>
      <c r="G68" s="686">
        <f>IF(Select2=1,Wood!$K70,"")</f>
        <v>0</v>
      </c>
      <c r="H68" s="695">
        <f>IF(Select2=1,Textiles!$K70,"")</f>
        <v>6.6691121209853086E-4</v>
      </c>
      <c r="I68" s="696">
        <f>Sludge!K70</f>
        <v>0</v>
      </c>
      <c r="J68" s="696" t="str">
        <f>IF(Select2=2,MSW!$K70,"")</f>
        <v/>
      </c>
      <c r="K68" s="696">
        <f>Industry!$K70</f>
        <v>0</v>
      </c>
      <c r="L68" s="697">
        <f t="shared" si="3"/>
        <v>4.2101208044329095E-3</v>
      </c>
      <c r="M68" s="698">
        <f>Recovery_OX!C63</f>
        <v>0</v>
      </c>
      <c r="N68" s="649"/>
      <c r="O68" s="699">
        <f>(L68-M68)*(1-Recovery_OX!F63)</f>
        <v>4.2101208044329095E-3</v>
      </c>
      <c r="P68" s="640"/>
      <c r="Q68" s="651"/>
      <c r="S68" s="693">
        <f t="shared" si="2"/>
        <v>2051</v>
      </c>
      <c r="T68" s="694">
        <f>IF(Select2=1,Food!$W70,"")</f>
        <v>1.4915294599469369E-5</v>
      </c>
      <c r="U68" s="695">
        <f>IF(Select2=1,Paper!$W70,"")</f>
        <v>5.8198238701647528E-3</v>
      </c>
      <c r="V68" s="686">
        <f>IF(Select2=1,Nappies!$W70,"")</f>
        <v>0</v>
      </c>
      <c r="W68" s="695">
        <f>IF(Select2=1,Garden!$W70,"")</f>
        <v>0</v>
      </c>
      <c r="X68" s="686">
        <f>IF(Select2=1,Wood!$W70,"")</f>
        <v>6.3163216588629084E-3</v>
      </c>
      <c r="Y68" s="695">
        <f>IF(Select2=1,Textiles!$W70,"")</f>
        <v>7.308616022997594E-4</v>
      </c>
      <c r="Z68" s="688">
        <f>Sludge!W70</f>
        <v>0</v>
      </c>
      <c r="AA68" s="688" t="str">
        <f>IF(Select2=2,MSW!$W70,"")</f>
        <v/>
      </c>
      <c r="AB68" s="696">
        <f>Industry!$W70</f>
        <v>0</v>
      </c>
      <c r="AC68" s="697">
        <f t="shared" si="4"/>
        <v>1.288192242592689E-2</v>
      </c>
      <c r="AD68" s="698">
        <f>Recovery_OX!R63</f>
        <v>0</v>
      </c>
      <c r="AE68" s="649"/>
      <c r="AF68" s="700">
        <f>(AC68-AD68)*(1-Recovery_OX!U63)</f>
        <v>1.288192242592689E-2</v>
      </c>
    </row>
    <row r="69" spans="2:32">
      <c r="B69" s="693">
        <f t="shared" si="1"/>
        <v>2052</v>
      </c>
      <c r="C69" s="694">
        <f>IF(Select2=1,Food!$K71,"")</f>
        <v>1.4943708665360209E-5</v>
      </c>
      <c r="D69" s="695">
        <f>IF(Select2=1,Paper!$K71,"")</f>
        <v>2.6263620197896427E-3</v>
      </c>
      <c r="E69" s="686">
        <f>IF(Select2=1,Nappies!$K71,"")</f>
        <v>5.9404249019055723E-4</v>
      </c>
      <c r="F69" s="695">
        <f>IF(Select2=1,Garden!$K71,"")</f>
        <v>0</v>
      </c>
      <c r="G69" s="686">
        <f>IF(Select2=1,Wood!$K71,"")</f>
        <v>0</v>
      </c>
      <c r="H69" s="695">
        <f>IF(Select2=1,Textiles!$K71,"")</f>
        <v>6.2182389258665517E-4</v>
      </c>
      <c r="I69" s="696">
        <f>Sludge!K71</f>
        <v>0</v>
      </c>
      <c r="J69" s="696" t="str">
        <f>IF(Select2=2,MSW!$K71,"")</f>
        <v/>
      </c>
      <c r="K69" s="696">
        <f>Industry!$K71</f>
        <v>0</v>
      </c>
      <c r="L69" s="697">
        <f t="shared" si="3"/>
        <v>3.8571721112322156E-3</v>
      </c>
      <c r="M69" s="698">
        <f>Recovery_OX!C64</f>
        <v>0</v>
      </c>
      <c r="N69" s="649"/>
      <c r="O69" s="699">
        <f>(L69-M69)*(1-Recovery_OX!F64)</f>
        <v>3.8571721112322156E-3</v>
      </c>
      <c r="P69" s="640"/>
      <c r="Q69" s="651"/>
      <c r="S69" s="693">
        <f t="shared" si="2"/>
        <v>2052</v>
      </c>
      <c r="T69" s="694">
        <f>IF(Select2=1,Food!$W71,"")</f>
        <v>9.9980209625514289E-6</v>
      </c>
      <c r="U69" s="695">
        <f>IF(Select2=1,Paper!$W71,"")</f>
        <v>5.426367809482734E-3</v>
      </c>
      <c r="V69" s="686">
        <f>IF(Select2=1,Nappies!$W71,"")</f>
        <v>0</v>
      </c>
      <c r="W69" s="695">
        <f>IF(Select2=1,Garden!$W71,"")</f>
        <v>0</v>
      </c>
      <c r="X69" s="686">
        <f>IF(Select2=1,Wood!$W71,"")</f>
        <v>6.0990744046230012E-3</v>
      </c>
      <c r="Y69" s="695">
        <f>IF(Select2=1,Textiles!$W71,"")</f>
        <v>6.8145084119085471E-4</v>
      </c>
      <c r="Z69" s="688">
        <f>Sludge!W71</f>
        <v>0</v>
      </c>
      <c r="AA69" s="688" t="str">
        <f>IF(Select2=2,MSW!$W71,"")</f>
        <v/>
      </c>
      <c r="AB69" s="696">
        <f>Industry!$W71</f>
        <v>0</v>
      </c>
      <c r="AC69" s="697">
        <f t="shared" si="4"/>
        <v>1.2216891076259142E-2</v>
      </c>
      <c r="AD69" s="698">
        <f>Recovery_OX!R64</f>
        <v>0</v>
      </c>
      <c r="AE69" s="649"/>
      <c r="AF69" s="700">
        <f>(AC69-AD69)*(1-Recovery_OX!U64)</f>
        <v>1.2216891076259142E-2</v>
      </c>
    </row>
    <row r="70" spans="2:32">
      <c r="B70" s="693">
        <f t="shared" si="1"/>
        <v>2053</v>
      </c>
      <c r="C70" s="694">
        <f>IF(Select2=1,Food!$K72,"")</f>
        <v>1.0017067480507438E-5</v>
      </c>
      <c r="D70" s="695">
        <f>IF(Select2=1,Paper!$K72,"")</f>
        <v>2.4488037160875667E-3</v>
      </c>
      <c r="E70" s="686">
        <f>IF(Select2=1,Nappies!$K72,"")</f>
        <v>5.0117274853707545E-4</v>
      </c>
      <c r="F70" s="695">
        <f>IF(Select2=1,Garden!$K72,"")</f>
        <v>0</v>
      </c>
      <c r="G70" s="686">
        <f>IF(Select2=1,Wood!$K72,"")</f>
        <v>0</v>
      </c>
      <c r="H70" s="695">
        <f>IF(Select2=1,Textiles!$K72,"")</f>
        <v>5.7978475451765752E-4</v>
      </c>
      <c r="I70" s="696">
        <f>Sludge!K72</f>
        <v>0</v>
      </c>
      <c r="J70" s="696" t="str">
        <f>IF(Select2=2,MSW!$K72,"")</f>
        <v/>
      </c>
      <c r="K70" s="696">
        <f>Industry!$K72</f>
        <v>0</v>
      </c>
      <c r="L70" s="697">
        <f t="shared" si="3"/>
        <v>3.539778286622807E-3</v>
      </c>
      <c r="M70" s="698">
        <f>Recovery_OX!C65</f>
        <v>0</v>
      </c>
      <c r="N70" s="649"/>
      <c r="O70" s="699">
        <f>(L70-M70)*(1-Recovery_OX!F65)</f>
        <v>3.539778286622807E-3</v>
      </c>
      <c r="P70" s="640"/>
      <c r="Q70" s="651"/>
      <c r="S70" s="693">
        <f t="shared" si="2"/>
        <v>2053</v>
      </c>
      <c r="T70" s="694">
        <f>IF(Select2=1,Food!$W72,"")</f>
        <v>6.7018738718827607E-6</v>
      </c>
      <c r="U70" s="695">
        <f>IF(Select2=1,Paper!$W72,"")</f>
        <v>5.0595118100982793E-3</v>
      </c>
      <c r="V70" s="686">
        <f>IF(Select2=1,Nappies!$W72,"")</f>
        <v>0</v>
      </c>
      <c r="W70" s="695">
        <f>IF(Select2=1,Garden!$W72,"")</f>
        <v>0</v>
      </c>
      <c r="X70" s="686">
        <f>IF(Select2=1,Wood!$W72,"")</f>
        <v>5.8892992792618625E-3</v>
      </c>
      <c r="Y70" s="695">
        <f>IF(Select2=1,Textiles!$W72,"")</f>
        <v>6.3538055289606276E-4</v>
      </c>
      <c r="Z70" s="688">
        <f>Sludge!W72</f>
        <v>0</v>
      </c>
      <c r="AA70" s="688" t="str">
        <f>IF(Select2=2,MSW!$W72,"")</f>
        <v/>
      </c>
      <c r="AB70" s="696">
        <f>Industry!$W72</f>
        <v>0</v>
      </c>
      <c r="AC70" s="697">
        <f t="shared" si="4"/>
        <v>1.1590893516128086E-2</v>
      </c>
      <c r="AD70" s="698">
        <f>Recovery_OX!R65</f>
        <v>0</v>
      </c>
      <c r="AE70" s="649"/>
      <c r="AF70" s="700">
        <f>(AC70-AD70)*(1-Recovery_OX!U65)</f>
        <v>1.1590893516128086E-2</v>
      </c>
    </row>
    <row r="71" spans="2:32">
      <c r="B71" s="693">
        <f t="shared" si="1"/>
        <v>2054</v>
      </c>
      <c r="C71" s="694">
        <f>IF(Select2=1,Food!$K73,"")</f>
        <v>6.7146411346758505E-6</v>
      </c>
      <c r="D71" s="695">
        <f>IF(Select2=1,Paper!$K73,"")</f>
        <v>2.2832494510427676E-3</v>
      </c>
      <c r="E71" s="686">
        <f>IF(Select2=1,Nappies!$K73,"")</f>
        <v>4.2282181497763739E-4</v>
      </c>
      <c r="F71" s="695">
        <f>IF(Select2=1,Garden!$K73,"")</f>
        <v>0</v>
      </c>
      <c r="G71" s="686">
        <f>IF(Select2=1,Wood!$K73,"")</f>
        <v>0</v>
      </c>
      <c r="H71" s="695">
        <f>IF(Select2=1,Textiles!$K73,"")</f>
        <v>5.4058772198795112E-4</v>
      </c>
      <c r="I71" s="696">
        <f>Sludge!K73</f>
        <v>0</v>
      </c>
      <c r="J71" s="696" t="str">
        <f>IF(Select2=2,MSW!$K73,"")</f>
        <v/>
      </c>
      <c r="K71" s="696">
        <f>Industry!$K73</f>
        <v>0</v>
      </c>
      <c r="L71" s="697">
        <f t="shared" si="3"/>
        <v>3.2533736291430319E-3</v>
      </c>
      <c r="M71" s="698">
        <f>Recovery_OX!C66</f>
        <v>0</v>
      </c>
      <c r="N71" s="649"/>
      <c r="O71" s="699">
        <f>(L71-M71)*(1-Recovery_OX!F66)</f>
        <v>3.2533736291430319E-3</v>
      </c>
      <c r="P71" s="640"/>
      <c r="Q71" s="651"/>
      <c r="S71" s="693">
        <f t="shared" si="2"/>
        <v>2054</v>
      </c>
      <c r="T71" s="694">
        <f>IF(Select2=1,Food!$W73,"")</f>
        <v>4.4924004023255012E-6</v>
      </c>
      <c r="U71" s="695">
        <f>IF(Select2=1,Paper!$W73,"")</f>
        <v>4.7174575434767926E-3</v>
      </c>
      <c r="V71" s="686">
        <f>IF(Select2=1,Nappies!$W73,"")</f>
        <v>0</v>
      </c>
      <c r="W71" s="695">
        <f>IF(Select2=1,Garden!$W73,"")</f>
        <v>0</v>
      </c>
      <c r="X71" s="686">
        <f>IF(Select2=1,Wood!$W73,"")</f>
        <v>5.6867392820170379E-3</v>
      </c>
      <c r="Y71" s="695">
        <f>IF(Select2=1,Textiles!$W73,"")</f>
        <v>5.9242490080871346E-4</v>
      </c>
      <c r="Z71" s="688">
        <f>Sludge!W73</f>
        <v>0</v>
      </c>
      <c r="AA71" s="688" t="str">
        <f>IF(Select2=2,MSW!$W73,"")</f>
        <v/>
      </c>
      <c r="AB71" s="696">
        <f>Industry!$W73</f>
        <v>0</v>
      </c>
      <c r="AC71" s="697">
        <f t="shared" si="4"/>
        <v>1.100111412670487E-2</v>
      </c>
      <c r="AD71" s="698">
        <f>Recovery_OX!R66</f>
        <v>0</v>
      </c>
      <c r="AE71" s="649"/>
      <c r="AF71" s="700">
        <f>(AC71-AD71)*(1-Recovery_OX!U66)</f>
        <v>1.100111412670487E-2</v>
      </c>
    </row>
    <row r="72" spans="2:32">
      <c r="B72" s="693">
        <f t="shared" si="1"/>
        <v>2055</v>
      </c>
      <c r="C72" s="694">
        <f>IF(Select2=1,Food!$K74,"")</f>
        <v>4.5009585545087136E-6</v>
      </c>
      <c r="D72" s="695">
        <f>IF(Select2=1,Paper!$K74,"")</f>
        <v>2.1288876774559254E-3</v>
      </c>
      <c r="E72" s="686">
        <f>IF(Select2=1,Nappies!$K74,"")</f>
        <v>3.5671988898605851E-4</v>
      </c>
      <c r="F72" s="695">
        <f>IF(Select2=1,Garden!$K74,"")</f>
        <v>0</v>
      </c>
      <c r="G72" s="686">
        <f>IF(Select2=1,Wood!$K74,"")</f>
        <v>0</v>
      </c>
      <c r="H72" s="695">
        <f>IF(Select2=1,Textiles!$K74,"")</f>
        <v>5.0404065109860058E-4</v>
      </c>
      <c r="I72" s="696">
        <f>Sludge!K74</f>
        <v>0</v>
      </c>
      <c r="J72" s="696" t="str">
        <f>IF(Select2=2,MSW!$K74,"")</f>
        <v/>
      </c>
      <c r="K72" s="696">
        <f>Industry!$K74</f>
        <v>0</v>
      </c>
      <c r="L72" s="697">
        <f t="shared" si="3"/>
        <v>2.9941491760950931E-3</v>
      </c>
      <c r="M72" s="698">
        <f>Recovery_OX!C67</f>
        <v>0</v>
      </c>
      <c r="N72" s="649"/>
      <c r="O72" s="699">
        <f>(L72-M72)*(1-Recovery_OX!F67)</f>
        <v>2.9941491760950931E-3</v>
      </c>
      <c r="P72" s="640"/>
      <c r="Q72" s="651"/>
      <c r="S72" s="693">
        <f t="shared" si="2"/>
        <v>2055</v>
      </c>
      <c r="T72" s="694">
        <f>IF(Select2=1,Food!$W74,"")</f>
        <v>3.0113460444973541E-6</v>
      </c>
      <c r="U72" s="695">
        <f>IF(Select2=1,Paper!$W74,"")</f>
        <v>4.398528259206458E-3</v>
      </c>
      <c r="V72" s="686">
        <f>IF(Select2=1,Nappies!$W74,"")</f>
        <v>0</v>
      </c>
      <c r="W72" s="695">
        <f>IF(Select2=1,Garden!$W74,"")</f>
        <v>0</v>
      </c>
      <c r="X72" s="686">
        <f>IF(Select2=1,Wood!$W74,"")</f>
        <v>5.4911462515603165E-3</v>
      </c>
      <c r="Y72" s="695">
        <f>IF(Select2=1,Textiles!$W74,"")</f>
        <v>5.5237331627243879E-4</v>
      </c>
      <c r="Z72" s="688">
        <f>Sludge!W74</f>
        <v>0</v>
      </c>
      <c r="AA72" s="688" t="str">
        <f>IF(Select2=2,MSW!$W74,"")</f>
        <v/>
      </c>
      <c r="AB72" s="696">
        <f>Industry!$W74</f>
        <v>0</v>
      </c>
      <c r="AC72" s="697">
        <f t="shared" si="4"/>
        <v>1.0445059173083712E-2</v>
      </c>
      <c r="AD72" s="698">
        <f>Recovery_OX!R67</f>
        <v>0</v>
      </c>
      <c r="AE72" s="649"/>
      <c r="AF72" s="700">
        <f>(AC72-AD72)*(1-Recovery_OX!U67)</f>
        <v>1.0445059173083712E-2</v>
      </c>
    </row>
    <row r="73" spans="2:32">
      <c r="B73" s="693">
        <f t="shared" si="1"/>
        <v>2056</v>
      </c>
      <c r="C73" s="694">
        <f>IF(Select2=1,Food!$K75,"")</f>
        <v>3.0170827454627856E-6</v>
      </c>
      <c r="D73" s="695">
        <f>IF(Select2=1,Paper!$K75,"")</f>
        <v>1.9849617137338328E-3</v>
      </c>
      <c r="E73" s="686">
        <f>IF(Select2=1,Nappies!$K75,"")</f>
        <v>3.0095201971770539E-4</v>
      </c>
      <c r="F73" s="695">
        <f>IF(Select2=1,Garden!$K75,"")</f>
        <v>0</v>
      </c>
      <c r="G73" s="686">
        <f>IF(Select2=1,Wood!$K75,"")</f>
        <v>0</v>
      </c>
      <c r="H73" s="695">
        <f>IF(Select2=1,Textiles!$K75,"")</f>
        <v>4.6996438806570551E-4</v>
      </c>
      <c r="I73" s="696">
        <f>Sludge!K75</f>
        <v>0</v>
      </c>
      <c r="J73" s="696" t="str">
        <f>IF(Select2=2,MSW!$K75,"")</f>
        <v/>
      </c>
      <c r="K73" s="696">
        <f>Industry!$K75</f>
        <v>0</v>
      </c>
      <c r="L73" s="697">
        <f t="shared" si="3"/>
        <v>2.7588952042627069E-3</v>
      </c>
      <c r="M73" s="698">
        <f>Recovery_OX!C68</f>
        <v>0</v>
      </c>
      <c r="N73" s="649"/>
      <c r="O73" s="699">
        <f>(L73-M73)*(1-Recovery_OX!F68)</f>
        <v>2.7588952042627069E-3</v>
      </c>
      <c r="P73" s="640"/>
      <c r="Q73" s="651"/>
      <c r="S73" s="693">
        <f t="shared" si="2"/>
        <v>2056</v>
      </c>
      <c r="T73" s="694">
        <f>IF(Select2=1,Food!$W75,"")</f>
        <v>2.0185656191767067E-6</v>
      </c>
      <c r="U73" s="695">
        <f>IF(Select2=1,Paper!$W75,"")</f>
        <v>4.1011605655657708E-3</v>
      </c>
      <c r="V73" s="686">
        <f>IF(Select2=1,Nappies!$W75,"")</f>
        <v>0</v>
      </c>
      <c r="W73" s="695">
        <f>IF(Select2=1,Garden!$W75,"")</f>
        <v>0</v>
      </c>
      <c r="X73" s="686">
        <f>IF(Select2=1,Wood!$W75,"")</f>
        <v>5.3022805619690749E-3</v>
      </c>
      <c r="Y73" s="695">
        <f>IF(Select2=1,Textiles!$W75,"")</f>
        <v>5.1502946637337575E-4</v>
      </c>
      <c r="Z73" s="688">
        <f>Sludge!W75</f>
        <v>0</v>
      </c>
      <c r="AA73" s="688" t="str">
        <f>IF(Select2=2,MSW!$W75,"")</f>
        <v/>
      </c>
      <c r="AB73" s="696">
        <f>Industry!$W75</f>
        <v>0</v>
      </c>
      <c r="AC73" s="697">
        <f t="shared" si="4"/>
        <v>9.9204891595273976E-3</v>
      </c>
      <c r="AD73" s="698">
        <f>Recovery_OX!R68</f>
        <v>0</v>
      </c>
      <c r="AE73" s="649"/>
      <c r="AF73" s="700">
        <f>(AC73-AD73)*(1-Recovery_OX!U68)</f>
        <v>9.9204891595273976E-3</v>
      </c>
    </row>
    <row r="74" spans="2:32">
      <c r="B74" s="693">
        <f t="shared" si="1"/>
        <v>2057</v>
      </c>
      <c r="C74" s="694">
        <f>IF(Select2=1,Food!$K76,"")</f>
        <v>2.0224110448319474E-6</v>
      </c>
      <c r="D74" s="695">
        <f>IF(Select2=1,Paper!$K76,"")</f>
        <v>1.8507660346353456E-3</v>
      </c>
      <c r="E74" s="686">
        <f>IF(Select2=1,Nappies!$K76,"")</f>
        <v>2.5390263051944917E-4</v>
      </c>
      <c r="F74" s="695">
        <f>IF(Select2=1,Garden!$K76,"")</f>
        <v>0</v>
      </c>
      <c r="G74" s="686">
        <f>IF(Select2=1,Wood!$K76,"")</f>
        <v>0</v>
      </c>
      <c r="H74" s="695">
        <f>IF(Select2=1,Textiles!$K76,"")</f>
        <v>4.3819189100834457E-4</v>
      </c>
      <c r="I74" s="696">
        <f>Sludge!K76</f>
        <v>0</v>
      </c>
      <c r="J74" s="696" t="str">
        <f>IF(Select2=2,MSW!$K76,"")</f>
        <v/>
      </c>
      <c r="K74" s="696">
        <f>Industry!$K76</f>
        <v>0</v>
      </c>
      <c r="L74" s="697">
        <f t="shared" si="3"/>
        <v>2.5448829672079713E-3</v>
      </c>
      <c r="M74" s="698">
        <f>Recovery_OX!C69</f>
        <v>0</v>
      </c>
      <c r="N74" s="649"/>
      <c r="O74" s="699">
        <f>(L74-M74)*(1-Recovery_OX!F69)</f>
        <v>2.5448829672079713E-3</v>
      </c>
      <c r="P74" s="640"/>
      <c r="Q74" s="651"/>
      <c r="S74" s="693">
        <f t="shared" si="2"/>
        <v>2057</v>
      </c>
      <c r="T74" s="694">
        <f>IF(Select2=1,Food!$W76,"")</f>
        <v>1.353084998772489E-6</v>
      </c>
      <c r="U74" s="695">
        <f>IF(Select2=1,Paper!$W76,"")</f>
        <v>3.8238967657755079E-3</v>
      </c>
      <c r="V74" s="686">
        <f>IF(Select2=1,Nappies!$W76,"")</f>
        <v>0</v>
      </c>
      <c r="W74" s="695">
        <f>IF(Select2=1,Garden!$W76,"")</f>
        <v>0</v>
      </c>
      <c r="X74" s="686">
        <f>IF(Select2=1,Wood!$W76,"")</f>
        <v>5.1199108291545515E-3</v>
      </c>
      <c r="Y74" s="695">
        <f>IF(Select2=1,Textiles!$W76,"")</f>
        <v>4.8021029151599397E-4</v>
      </c>
      <c r="Z74" s="688">
        <f>Sludge!W76</f>
        <v>0</v>
      </c>
      <c r="AA74" s="688" t="str">
        <f>IF(Select2=2,MSW!$W76,"")</f>
        <v/>
      </c>
      <c r="AB74" s="696">
        <f>Industry!$W76</f>
        <v>0</v>
      </c>
      <c r="AC74" s="697">
        <f t="shared" si="4"/>
        <v>9.4253709714448262E-3</v>
      </c>
      <c r="AD74" s="698">
        <f>Recovery_OX!R69</f>
        <v>0</v>
      </c>
      <c r="AE74" s="649"/>
      <c r="AF74" s="700">
        <f>(AC74-AD74)*(1-Recovery_OX!U69)</f>
        <v>9.4253709714448262E-3</v>
      </c>
    </row>
    <row r="75" spans="2:32">
      <c r="B75" s="693">
        <f t="shared" si="1"/>
        <v>2058</v>
      </c>
      <c r="C75" s="694">
        <f>IF(Select2=1,Food!$K77,"")</f>
        <v>1.3556626646747364E-6</v>
      </c>
      <c r="D75" s="695">
        <f>IF(Select2=1,Paper!$K77,"")</f>
        <v>1.7256428127858346E-3</v>
      </c>
      <c r="E75" s="686">
        <f>IF(Select2=1,Nappies!$K77,"")</f>
        <v>2.1420871621053049E-4</v>
      </c>
      <c r="F75" s="695">
        <f>IF(Select2=1,Garden!$K77,"")</f>
        <v>0</v>
      </c>
      <c r="G75" s="686">
        <f>IF(Select2=1,Wood!$K77,"")</f>
        <v>0</v>
      </c>
      <c r="H75" s="695">
        <f>IF(Select2=1,Textiles!$K77,"")</f>
        <v>4.0856741110908138E-4</v>
      </c>
      <c r="I75" s="696">
        <f>Sludge!K77</f>
        <v>0</v>
      </c>
      <c r="J75" s="696" t="str">
        <f>IF(Select2=2,MSW!$K77,"")</f>
        <v/>
      </c>
      <c r="K75" s="696">
        <f>Industry!$K77</f>
        <v>0</v>
      </c>
      <c r="L75" s="697">
        <f t="shared" si="3"/>
        <v>2.3497746027701214E-3</v>
      </c>
      <c r="M75" s="698">
        <f>Recovery_OX!C70</f>
        <v>0</v>
      </c>
      <c r="N75" s="649"/>
      <c r="O75" s="699">
        <f>(L75-M75)*(1-Recovery_OX!F70)</f>
        <v>2.3497746027701214E-3</v>
      </c>
      <c r="P75" s="640"/>
      <c r="Q75" s="651"/>
      <c r="S75" s="693">
        <f t="shared" si="2"/>
        <v>2058</v>
      </c>
      <c r="T75" s="694">
        <f>IF(Select2=1,Food!$W77,"")</f>
        <v>9.0699999866730796E-7</v>
      </c>
      <c r="U75" s="695">
        <f>IF(Select2=1,Paper!$W77,"")</f>
        <v>3.565377712367427E-3</v>
      </c>
      <c r="V75" s="686">
        <f>IF(Select2=1,Nappies!$W77,"")</f>
        <v>0</v>
      </c>
      <c r="W75" s="695">
        <f>IF(Select2=1,Garden!$W77,"")</f>
        <v>0</v>
      </c>
      <c r="X75" s="686">
        <f>IF(Select2=1,Wood!$W77,"")</f>
        <v>4.9438136273874033E-3</v>
      </c>
      <c r="Y75" s="695">
        <f>IF(Select2=1,Textiles!$W77,"")</f>
        <v>4.4774510806474665E-4</v>
      </c>
      <c r="Z75" s="688">
        <f>Sludge!W77</f>
        <v>0</v>
      </c>
      <c r="AA75" s="688" t="str">
        <f>IF(Select2=2,MSW!$W77,"")</f>
        <v/>
      </c>
      <c r="AB75" s="696">
        <f>Industry!$W77</f>
        <v>0</v>
      </c>
      <c r="AC75" s="697">
        <f t="shared" si="4"/>
        <v>8.9578434478182443E-3</v>
      </c>
      <c r="AD75" s="698">
        <f>Recovery_OX!R70</f>
        <v>0</v>
      </c>
      <c r="AE75" s="649"/>
      <c r="AF75" s="700">
        <f>(AC75-AD75)*(1-Recovery_OX!U70)</f>
        <v>8.9578434478182443E-3</v>
      </c>
    </row>
    <row r="76" spans="2:32">
      <c r="B76" s="693">
        <f t="shared" si="1"/>
        <v>2059</v>
      </c>
      <c r="C76" s="694">
        <f>IF(Select2=1,Food!$K78,"")</f>
        <v>9.0872785979356677E-7</v>
      </c>
      <c r="D76" s="695">
        <f>IF(Select2=1,Paper!$K78,"")</f>
        <v>1.6089786940066296E-3</v>
      </c>
      <c r="E76" s="686">
        <f>IF(Select2=1,Nappies!$K78,"")</f>
        <v>1.8072035727510402E-4</v>
      </c>
      <c r="F76" s="695">
        <f>IF(Select2=1,Garden!$K78,"")</f>
        <v>0</v>
      </c>
      <c r="G76" s="686">
        <f>IF(Select2=1,Wood!$K78,"")</f>
        <v>0</v>
      </c>
      <c r="H76" s="695">
        <f>IF(Select2=1,Textiles!$K78,"")</f>
        <v>3.8094572913308035E-4</v>
      </c>
      <c r="I76" s="696">
        <f>Sludge!K78</f>
        <v>0</v>
      </c>
      <c r="J76" s="696" t="str">
        <f>IF(Select2=2,MSW!$K78,"")</f>
        <v/>
      </c>
      <c r="K76" s="696">
        <f>Industry!$K78</f>
        <v>0</v>
      </c>
      <c r="L76" s="697">
        <f t="shared" si="3"/>
        <v>2.1715535082746074E-3</v>
      </c>
      <c r="M76" s="698">
        <f>Recovery_OX!C71</f>
        <v>0</v>
      </c>
      <c r="N76" s="649"/>
      <c r="O76" s="699">
        <f>(L76-M76)*(1-Recovery_OX!F71)</f>
        <v>2.1715535082746074E-3</v>
      </c>
      <c r="P76" s="640"/>
      <c r="Q76" s="651"/>
      <c r="S76" s="693">
        <f t="shared" si="2"/>
        <v>2059</v>
      </c>
      <c r="T76" s="694">
        <f>IF(Select2=1,Food!$W78,"")</f>
        <v>6.0798028086099457E-7</v>
      </c>
      <c r="U76" s="695">
        <f>IF(Select2=1,Paper!$W78,"")</f>
        <v>3.3243361446417966E-3</v>
      </c>
      <c r="V76" s="686">
        <f>IF(Select2=1,Nappies!$W78,"")</f>
        <v>0</v>
      </c>
      <c r="W76" s="695">
        <f>IF(Select2=1,Garden!$W78,"")</f>
        <v>0</v>
      </c>
      <c r="X76" s="686">
        <f>IF(Select2=1,Wood!$W78,"")</f>
        <v>4.7737732155732435E-3</v>
      </c>
      <c r="Y76" s="695">
        <f>IF(Select2=1,Textiles!$W78,"")</f>
        <v>4.1747477165269078E-4</v>
      </c>
      <c r="Z76" s="688">
        <f>Sludge!W78</f>
        <v>0</v>
      </c>
      <c r="AA76" s="688" t="str">
        <f>IF(Select2=2,MSW!$W78,"")</f>
        <v/>
      </c>
      <c r="AB76" s="696">
        <f>Industry!$W78</f>
        <v>0</v>
      </c>
      <c r="AC76" s="697">
        <f t="shared" si="4"/>
        <v>8.5161921121485913E-3</v>
      </c>
      <c r="AD76" s="698">
        <f>Recovery_OX!R71</f>
        <v>0</v>
      </c>
      <c r="AE76" s="649"/>
      <c r="AF76" s="700">
        <f>(AC76-AD76)*(1-Recovery_OX!U71)</f>
        <v>8.5161921121485913E-3</v>
      </c>
    </row>
    <row r="77" spans="2:32">
      <c r="B77" s="693">
        <f t="shared" si="1"/>
        <v>2060</v>
      </c>
      <c r="C77" s="694">
        <f>IF(Select2=1,Food!$K79,"")</f>
        <v>6.0913850081069166E-7</v>
      </c>
      <c r="D77" s="695">
        <f>IF(Select2=1,Paper!$K79,"")</f>
        <v>1.500201790652125E-3</v>
      </c>
      <c r="E77" s="686">
        <f>IF(Select2=1,Nappies!$K79,"")</f>
        <v>1.5246740707573357E-4</v>
      </c>
      <c r="F77" s="695">
        <f>IF(Select2=1,Garden!$K79,"")</f>
        <v>0</v>
      </c>
      <c r="G77" s="686">
        <f>IF(Select2=1,Wood!$K79,"")</f>
        <v>0</v>
      </c>
      <c r="H77" s="695">
        <f>IF(Select2=1,Textiles!$K79,"")</f>
        <v>3.5519144356324943E-4</v>
      </c>
      <c r="I77" s="696">
        <f>Sludge!K79</f>
        <v>0</v>
      </c>
      <c r="J77" s="696" t="str">
        <f>IF(Select2=2,MSW!$K79,"")</f>
        <v/>
      </c>
      <c r="K77" s="696">
        <f>Industry!$K79</f>
        <v>0</v>
      </c>
      <c r="L77" s="697">
        <f t="shared" si="3"/>
        <v>2.0084697797919187E-3</v>
      </c>
      <c r="M77" s="698">
        <f>Recovery_OX!C72</f>
        <v>0</v>
      </c>
      <c r="N77" s="649"/>
      <c r="O77" s="699">
        <f>(L77-M77)*(1-Recovery_OX!F72)</f>
        <v>2.0084697797919187E-3</v>
      </c>
      <c r="P77" s="640"/>
      <c r="Q77" s="651"/>
      <c r="S77" s="693">
        <f t="shared" si="2"/>
        <v>2060</v>
      </c>
      <c r="T77" s="694">
        <f>IF(Select2=1,Food!$W79,"")</f>
        <v>4.0754136985550285E-7</v>
      </c>
      <c r="U77" s="695">
        <f>IF(Select2=1,Paper!$W79,"")</f>
        <v>3.0995904765539779E-3</v>
      </c>
      <c r="V77" s="686">
        <f>IF(Select2=1,Nappies!$W79,"")</f>
        <v>0</v>
      </c>
      <c r="W77" s="695">
        <f>IF(Select2=1,Garden!$W79,"")</f>
        <v>0</v>
      </c>
      <c r="X77" s="686">
        <f>IF(Select2=1,Wood!$W79,"")</f>
        <v>4.6095812729428226E-3</v>
      </c>
      <c r="Y77" s="695">
        <f>IF(Select2=1,Textiles!$W79,"")</f>
        <v>3.8925089705561583E-4</v>
      </c>
      <c r="Z77" s="688">
        <f>Sludge!W79</f>
        <v>0</v>
      </c>
      <c r="AA77" s="688" t="str">
        <f>IF(Select2=2,MSW!$W79,"")</f>
        <v/>
      </c>
      <c r="AB77" s="696">
        <f>Industry!$W79</f>
        <v>0</v>
      </c>
      <c r="AC77" s="697">
        <f t="shared" si="4"/>
        <v>8.0988301879222728E-3</v>
      </c>
      <c r="AD77" s="698">
        <f>Recovery_OX!R72</f>
        <v>0</v>
      </c>
      <c r="AE77" s="649"/>
      <c r="AF77" s="700">
        <f>(AC77-AD77)*(1-Recovery_OX!U72)</f>
        <v>8.0988301879222728E-3</v>
      </c>
    </row>
    <row r="78" spans="2:32">
      <c r="B78" s="693">
        <f t="shared" si="1"/>
        <v>2061</v>
      </c>
      <c r="C78" s="694">
        <f>IF(Select2=1,Food!$K80,"")</f>
        <v>4.0831774790550313E-7</v>
      </c>
      <c r="D78" s="695">
        <f>IF(Select2=1,Paper!$K80,"")</f>
        <v>1.3987788782158785E-3</v>
      </c>
      <c r="E78" s="686">
        <f>IF(Select2=1,Nappies!$K80,"")</f>
        <v>1.2863138702747494E-4</v>
      </c>
      <c r="F78" s="695">
        <f>IF(Select2=1,Garden!$K80,"")</f>
        <v>0</v>
      </c>
      <c r="G78" s="686">
        <f>IF(Select2=1,Wood!$K80,"")</f>
        <v>0</v>
      </c>
      <c r="H78" s="695">
        <f>IF(Select2=1,Textiles!$K80,"")</f>
        <v>3.3117830686184622E-4</v>
      </c>
      <c r="I78" s="696">
        <f>Sludge!K80</f>
        <v>0</v>
      </c>
      <c r="J78" s="696" t="str">
        <f>IF(Select2=2,MSW!$K80,"")</f>
        <v/>
      </c>
      <c r="K78" s="696">
        <f>Industry!$K80</f>
        <v>0</v>
      </c>
      <c r="L78" s="697">
        <f t="shared" si="3"/>
        <v>1.8589968898531052E-3</v>
      </c>
      <c r="M78" s="698">
        <f>Recovery_OX!C73</f>
        <v>0</v>
      </c>
      <c r="N78" s="649"/>
      <c r="O78" s="699">
        <f>(L78-M78)*(1-Recovery_OX!F73)</f>
        <v>1.8589968898531052E-3</v>
      </c>
      <c r="P78" s="640"/>
      <c r="Q78" s="651"/>
      <c r="S78" s="693">
        <f t="shared" si="2"/>
        <v>2061</v>
      </c>
      <c r="T78" s="694">
        <f>IF(Select2=1,Food!$W80,"")</f>
        <v>2.7318314980296818E-7</v>
      </c>
      <c r="U78" s="695">
        <f>IF(Select2=1,Paper!$W80,"")</f>
        <v>2.8900390045782619E-3</v>
      </c>
      <c r="V78" s="686">
        <f>IF(Select2=1,Nappies!$W80,"")</f>
        <v>0</v>
      </c>
      <c r="W78" s="695">
        <f>IF(Select2=1,Garden!$W80,"")</f>
        <v>0</v>
      </c>
      <c r="X78" s="686">
        <f>IF(Select2=1,Wood!$W80,"")</f>
        <v>4.4510366438330375E-3</v>
      </c>
      <c r="Y78" s="695">
        <f>IF(Select2=1,Textiles!$W80,"")</f>
        <v>3.6293513080750268E-4</v>
      </c>
      <c r="Z78" s="688">
        <f>Sludge!W80</f>
        <v>0</v>
      </c>
      <c r="AA78" s="688" t="str">
        <f>IF(Select2=2,MSW!$W80,"")</f>
        <v/>
      </c>
      <c r="AB78" s="696">
        <f>Industry!$W80</f>
        <v>0</v>
      </c>
      <c r="AC78" s="697">
        <f t="shared" si="4"/>
        <v>7.7042839623686051E-3</v>
      </c>
      <c r="AD78" s="698">
        <f>Recovery_OX!R73</f>
        <v>0</v>
      </c>
      <c r="AE78" s="649"/>
      <c r="AF78" s="700">
        <f>(AC78-AD78)*(1-Recovery_OX!U73)</f>
        <v>7.7042839623686051E-3</v>
      </c>
    </row>
    <row r="79" spans="2:32">
      <c r="B79" s="693">
        <f t="shared" si="1"/>
        <v>2062</v>
      </c>
      <c r="C79" s="694">
        <f>IF(Select2=1,Food!$K81,"")</f>
        <v>2.7370357157318545E-7</v>
      </c>
      <c r="D79" s="695">
        <f>IF(Select2=1,Paper!$K81,"")</f>
        <v>1.3042127814634603E-3</v>
      </c>
      <c r="E79" s="686">
        <f>IF(Select2=1,Nappies!$K81,"")</f>
        <v>1.0852177554507309E-4</v>
      </c>
      <c r="F79" s="695">
        <f>IF(Select2=1,Garden!$K81,"")</f>
        <v>0</v>
      </c>
      <c r="G79" s="686">
        <f>IF(Select2=1,Wood!$K81,"")</f>
        <v>0</v>
      </c>
      <c r="H79" s="695">
        <f>IF(Select2=1,Textiles!$K81,"")</f>
        <v>3.0878860660490107E-4</v>
      </c>
      <c r="I79" s="696">
        <f>Sludge!K81</f>
        <v>0</v>
      </c>
      <c r="J79" s="696" t="str">
        <f>IF(Select2=2,MSW!$K81,"")</f>
        <v/>
      </c>
      <c r="K79" s="696">
        <f>Industry!$K81</f>
        <v>0</v>
      </c>
      <c r="L79" s="697">
        <f t="shared" si="3"/>
        <v>1.7217968671850077E-3</v>
      </c>
      <c r="M79" s="698">
        <f>Recovery_OX!C74</f>
        <v>0</v>
      </c>
      <c r="N79" s="649"/>
      <c r="O79" s="699">
        <f>(L79-M79)*(1-Recovery_OX!F74)</f>
        <v>1.7217968671850077E-3</v>
      </c>
      <c r="P79" s="640"/>
      <c r="Q79" s="651"/>
      <c r="S79" s="693">
        <f t="shared" si="2"/>
        <v>2062</v>
      </c>
      <c r="T79" s="694">
        <f>IF(Select2=1,Food!$W81,"")</f>
        <v>1.8312014155208657E-7</v>
      </c>
      <c r="U79" s="695">
        <f>IF(Select2=1,Paper!$W81,"")</f>
        <v>2.6946545071559105E-3</v>
      </c>
      <c r="V79" s="686">
        <f>IF(Select2=1,Nappies!$W81,"")</f>
        <v>0</v>
      </c>
      <c r="W79" s="695">
        <f>IF(Select2=1,Garden!$W81,"")</f>
        <v>0</v>
      </c>
      <c r="X79" s="686">
        <f>IF(Select2=1,Wood!$W81,"")</f>
        <v>4.2979450912460819E-3</v>
      </c>
      <c r="Y79" s="695">
        <f>IF(Select2=1,Textiles!$W81,"")</f>
        <v>3.3839847299167248E-4</v>
      </c>
      <c r="Z79" s="688">
        <f>Sludge!W81</f>
        <v>0</v>
      </c>
      <c r="AA79" s="688" t="str">
        <f>IF(Select2=2,MSW!$W81,"")</f>
        <v/>
      </c>
      <c r="AB79" s="696">
        <f>Industry!$W81</f>
        <v>0</v>
      </c>
      <c r="AC79" s="697">
        <f t="shared" si="4"/>
        <v>7.3311811915352174E-3</v>
      </c>
      <c r="AD79" s="698">
        <f>Recovery_OX!R74</f>
        <v>0</v>
      </c>
      <c r="AE79" s="649"/>
      <c r="AF79" s="700">
        <f>(AC79-AD79)*(1-Recovery_OX!U74)</f>
        <v>7.3311811915352174E-3</v>
      </c>
    </row>
    <row r="80" spans="2:32">
      <c r="B80" s="693">
        <f t="shared" si="1"/>
        <v>2063</v>
      </c>
      <c r="C80" s="694">
        <f>IF(Select2=1,Food!$K82,"")</f>
        <v>1.8346899069705658E-7</v>
      </c>
      <c r="D80" s="695">
        <f>IF(Select2=1,Paper!$K82,"")</f>
        <v>1.2160399372788773E-3</v>
      </c>
      <c r="E80" s="686">
        <f>IF(Select2=1,Nappies!$K82,"")</f>
        <v>9.1556003861948009E-5</v>
      </c>
      <c r="F80" s="695">
        <f>IF(Select2=1,Garden!$K82,"")</f>
        <v>0</v>
      </c>
      <c r="G80" s="686">
        <f>IF(Select2=1,Wood!$K82,"")</f>
        <v>0</v>
      </c>
      <c r="H80" s="695">
        <f>IF(Select2=1,Textiles!$K82,"")</f>
        <v>2.8791258845577882E-4</v>
      </c>
      <c r="I80" s="696">
        <f>Sludge!K82</f>
        <v>0</v>
      </c>
      <c r="J80" s="696" t="str">
        <f>IF(Select2=2,MSW!$K82,"")</f>
        <v/>
      </c>
      <c r="K80" s="696">
        <f>Industry!$K82</f>
        <v>0</v>
      </c>
      <c r="L80" s="697">
        <f t="shared" si="3"/>
        <v>1.5956919985873014E-3</v>
      </c>
      <c r="M80" s="698">
        <f>Recovery_OX!C75</f>
        <v>0</v>
      </c>
      <c r="N80" s="649"/>
      <c r="O80" s="699">
        <f>(L80-M80)*(1-Recovery_OX!F75)</f>
        <v>1.5956919985873014E-3</v>
      </c>
      <c r="P80" s="640"/>
      <c r="Q80" s="651"/>
      <c r="S80" s="693">
        <f t="shared" si="2"/>
        <v>2063</v>
      </c>
      <c r="T80" s="694">
        <f>IF(Select2=1,Food!$W82,"")</f>
        <v>1.2274910171524746E-7</v>
      </c>
      <c r="U80" s="695">
        <f>IF(Select2=1,Paper!$W82,"")</f>
        <v>2.5124792092538796E-3</v>
      </c>
      <c r="V80" s="686">
        <f>IF(Select2=1,Nappies!$W82,"")</f>
        <v>0</v>
      </c>
      <c r="W80" s="695">
        <f>IF(Select2=1,Garden!$W82,"")</f>
        <v>0</v>
      </c>
      <c r="X80" s="686">
        <f>IF(Select2=1,Wood!$W82,"")</f>
        <v>4.150119058884837E-3</v>
      </c>
      <c r="Y80" s="695">
        <f>IF(Select2=1,Textiles!$W82,"")</f>
        <v>3.1552064488304531E-4</v>
      </c>
      <c r="Z80" s="688">
        <f>Sludge!W82</f>
        <v>0</v>
      </c>
      <c r="AA80" s="688" t="str">
        <f>IF(Select2=2,MSW!$W82,"")</f>
        <v/>
      </c>
      <c r="AB80" s="696">
        <f>Industry!$W82</f>
        <v>0</v>
      </c>
      <c r="AC80" s="697">
        <f t="shared" si="4"/>
        <v>6.9782416621234763E-3</v>
      </c>
      <c r="AD80" s="698">
        <f>Recovery_OX!R75</f>
        <v>0</v>
      </c>
      <c r="AE80" s="649"/>
      <c r="AF80" s="700">
        <f>(AC80-AD80)*(1-Recovery_OX!U75)</f>
        <v>6.9782416621234763E-3</v>
      </c>
    </row>
    <row r="81" spans="2:32">
      <c r="B81" s="693">
        <f t="shared" si="1"/>
        <v>2064</v>
      </c>
      <c r="C81" s="694">
        <f>IF(Select2=1,Food!$K83,"")</f>
        <v>1.2298294229016324E-7</v>
      </c>
      <c r="D81" s="695">
        <f>IF(Select2=1,Paper!$K83,"")</f>
        <v>1.1338281222776424E-3</v>
      </c>
      <c r="E81" s="686">
        <f>IF(Select2=1,Nappies!$K83,"")</f>
        <v>7.7242579206488154E-5</v>
      </c>
      <c r="F81" s="695">
        <f>IF(Select2=1,Garden!$K83,"")</f>
        <v>0</v>
      </c>
      <c r="G81" s="686">
        <f>IF(Select2=1,Wood!$K83,"")</f>
        <v>0</v>
      </c>
      <c r="H81" s="695">
        <f>IF(Select2=1,Textiles!$K83,"")</f>
        <v>2.6844791814929281E-4</v>
      </c>
      <c r="I81" s="696">
        <f>Sludge!K83</f>
        <v>0</v>
      </c>
      <c r="J81" s="696" t="str">
        <f>IF(Select2=2,MSW!$K83,"")</f>
        <v/>
      </c>
      <c r="K81" s="696">
        <f>Industry!$K83</f>
        <v>0</v>
      </c>
      <c r="L81" s="697">
        <f t="shared" si="3"/>
        <v>1.4796416025757136E-3</v>
      </c>
      <c r="M81" s="698">
        <f>Recovery_OX!C76</f>
        <v>0</v>
      </c>
      <c r="N81" s="649"/>
      <c r="O81" s="699">
        <f>(L81-M81)*(1-Recovery_OX!F76)</f>
        <v>1.4796416025757136E-3</v>
      </c>
      <c r="P81" s="640"/>
      <c r="Q81" s="651"/>
      <c r="S81" s="693">
        <f t="shared" si="2"/>
        <v>2064</v>
      </c>
      <c r="T81" s="694">
        <f>IF(Select2=1,Food!$W83,"")</f>
        <v>8.2281183512598051E-8</v>
      </c>
      <c r="U81" s="695">
        <f>IF(Select2=1,Paper!$W83,"")</f>
        <v>2.3426200873505011E-3</v>
      </c>
      <c r="V81" s="686">
        <f>IF(Select2=1,Nappies!$W83,"")</f>
        <v>0</v>
      </c>
      <c r="W81" s="695">
        <f>IF(Select2=1,Garden!$W83,"")</f>
        <v>0</v>
      </c>
      <c r="X81" s="686">
        <f>IF(Select2=1,Wood!$W83,"")</f>
        <v>4.0073774413729533E-3</v>
      </c>
      <c r="Y81" s="695">
        <f>IF(Select2=1,Textiles!$W83,"")</f>
        <v>2.9418949934169086E-4</v>
      </c>
      <c r="Z81" s="688">
        <f>Sludge!W83</f>
        <v>0</v>
      </c>
      <c r="AA81" s="688" t="str">
        <f>IF(Select2=2,MSW!$W83,"")</f>
        <v/>
      </c>
      <c r="AB81" s="696">
        <f>Industry!$W83</f>
        <v>0</v>
      </c>
      <c r="AC81" s="697">
        <f t="shared" ref="AC81:AC97" si="5">SUM(T81:AA81)</f>
        <v>6.6442693092486575E-3</v>
      </c>
      <c r="AD81" s="698">
        <f>Recovery_OX!R76</f>
        <v>0</v>
      </c>
      <c r="AE81" s="649"/>
      <c r="AF81" s="700">
        <f>(AC81-AD81)*(1-Recovery_OX!U76)</f>
        <v>6.6442693092486575E-3</v>
      </c>
    </row>
    <row r="82" spans="2:32">
      <c r="B82" s="693">
        <f t="shared" ref="B82:B97" si="6">B81+1</f>
        <v>2065</v>
      </c>
      <c r="C82" s="694">
        <f>IF(Select2=1,Food!$K84,"")</f>
        <v>8.2437931537540622E-8</v>
      </c>
      <c r="D82" s="695">
        <f>IF(Select2=1,Paper!$K84,"")</f>
        <v>1.0571743340472394E-3</v>
      </c>
      <c r="E82" s="686">
        <f>IF(Select2=1,Nappies!$K84,"")</f>
        <v>6.5166846419673465E-5</v>
      </c>
      <c r="F82" s="695">
        <f>IF(Select2=1,Garden!$K84,"")</f>
        <v>0</v>
      </c>
      <c r="G82" s="686">
        <f>IF(Select2=1,Wood!$K84,"")</f>
        <v>0</v>
      </c>
      <c r="H82" s="695">
        <f>IF(Select2=1,Textiles!$K84,"")</f>
        <v>2.5029917984901849E-4</v>
      </c>
      <c r="I82" s="696">
        <f>Sludge!K84</f>
        <v>0</v>
      </c>
      <c r="J82" s="696" t="str">
        <f>IF(Select2=2,MSW!$K84,"")</f>
        <v/>
      </c>
      <c r="K82" s="696">
        <f>Industry!$K84</f>
        <v>0</v>
      </c>
      <c r="L82" s="697">
        <f t="shared" si="3"/>
        <v>1.372722798247469E-3</v>
      </c>
      <c r="M82" s="698">
        <f>Recovery_OX!C77</f>
        <v>0</v>
      </c>
      <c r="N82" s="649"/>
      <c r="O82" s="699">
        <f>(L82-M82)*(1-Recovery_OX!F77)</f>
        <v>1.372722798247469E-3</v>
      </c>
      <c r="P82" s="640"/>
      <c r="Q82" s="651"/>
      <c r="S82" s="693">
        <f t="shared" ref="S82:S97" si="7">S81+1</f>
        <v>2065</v>
      </c>
      <c r="T82" s="694">
        <f>IF(Select2=1,Food!$W84,"")</f>
        <v>5.5154726720031618E-8</v>
      </c>
      <c r="U82" s="695">
        <f>IF(Select2=1,Paper!$W84,"")</f>
        <v>2.1842444918331394E-3</v>
      </c>
      <c r="V82" s="686">
        <f>IF(Select2=1,Nappies!$W84,"")</f>
        <v>0</v>
      </c>
      <c r="W82" s="695">
        <f>IF(Select2=1,Garden!$W84,"")</f>
        <v>0</v>
      </c>
      <c r="X82" s="686">
        <f>IF(Select2=1,Wood!$W84,"")</f>
        <v>3.8695453623781126E-3</v>
      </c>
      <c r="Y82" s="695">
        <f>IF(Select2=1,Textiles!$W84,"")</f>
        <v>2.7430047106741755E-4</v>
      </c>
      <c r="Z82" s="688">
        <f>Sludge!W84</f>
        <v>0</v>
      </c>
      <c r="AA82" s="688" t="str">
        <f>IF(Select2=2,MSW!$W84,"")</f>
        <v/>
      </c>
      <c r="AB82" s="696">
        <f>Industry!$W84</f>
        <v>0</v>
      </c>
      <c r="AC82" s="697">
        <f t="shared" si="5"/>
        <v>6.3281454800053899E-3</v>
      </c>
      <c r="AD82" s="698">
        <f>Recovery_OX!R77</f>
        <v>0</v>
      </c>
      <c r="AE82" s="649"/>
      <c r="AF82" s="700">
        <f>(AC82-AD82)*(1-Recovery_OX!U77)</f>
        <v>6.3281454800053899E-3</v>
      </c>
    </row>
    <row r="83" spans="2:32">
      <c r="B83" s="693">
        <f t="shared" si="6"/>
        <v>2066</v>
      </c>
      <c r="C83" s="694">
        <f>IF(Select2=1,Food!$K85,"")</f>
        <v>5.525979806332711E-8</v>
      </c>
      <c r="D83" s="695">
        <f>IF(Select2=1,Paper!$K85,"")</f>
        <v>9.8570281562883246E-4</v>
      </c>
      <c r="E83" s="686">
        <f>IF(Select2=1,Nappies!$K85,"")</f>
        <v>5.4978975532818522E-5</v>
      </c>
      <c r="F83" s="695">
        <f>IF(Select2=1,Garden!$K85,"")</f>
        <v>0</v>
      </c>
      <c r="G83" s="686">
        <f>IF(Select2=1,Wood!$K85,"")</f>
        <v>0</v>
      </c>
      <c r="H83" s="695">
        <f>IF(Select2=1,Textiles!$K85,"")</f>
        <v>2.3337740841875229E-4</v>
      </c>
      <c r="I83" s="696">
        <f>Sludge!K85</f>
        <v>0</v>
      </c>
      <c r="J83" s="696" t="str">
        <f>IF(Select2=2,MSW!$K85,"")</f>
        <v/>
      </c>
      <c r="K83" s="696">
        <f>Industry!$K85</f>
        <v>0</v>
      </c>
      <c r="L83" s="697">
        <f t="shared" ref="L83:L97" si="8">SUM(C83:K83)</f>
        <v>1.2741144593784667E-3</v>
      </c>
      <c r="M83" s="698">
        <f>Recovery_OX!C78</f>
        <v>0</v>
      </c>
      <c r="N83" s="649"/>
      <c r="O83" s="699">
        <f>(L83-M83)*(1-Recovery_OX!F78)</f>
        <v>1.2741144593784667E-3</v>
      </c>
      <c r="P83" s="640"/>
      <c r="Q83" s="651"/>
      <c r="S83" s="693">
        <f t="shared" si="7"/>
        <v>2066</v>
      </c>
      <c r="T83" s="694">
        <f>IF(Select2=1,Food!$W85,"")</f>
        <v>3.6971318954054703E-8</v>
      </c>
      <c r="U83" s="695">
        <f>IF(Select2=1,Paper!$W85,"")</f>
        <v>2.0365760653488279E-3</v>
      </c>
      <c r="V83" s="686">
        <f>IF(Select2=1,Nappies!$W85,"")</f>
        <v>0</v>
      </c>
      <c r="W83" s="695">
        <f>IF(Select2=1,Garden!$W85,"")</f>
        <v>0</v>
      </c>
      <c r="X83" s="686">
        <f>IF(Select2=1,Wood!$W85,"")</f>
        <v>3.7364539603666532E-3</v>
      </c>
      <c r="Y83" s="695">
        <f>IF(Select2=1,Textiles!$W85,"")</f>
        <v>2.5575606402055052E-4</v>
      </c>
      <c r="Z83" s="688">
        <f>Sludge!W85</f>
        <v>0</v>
      </c>
      <c r="AA83" s="688" t="str">
        <f>IF(Select2=2,MSW!$W85,"")</f>
        <v/>
      </c>
      <c r="AB83" s="696">
        <f>Industry!$W85</f>
        <v>0</v>
      </c>
      <c r="AC83" s="697">
        <f t="shared" si="5"/>
        <v>6.0288230610549857E-3</v>
      </c>
      <c r="AD83" s="698">
        <f>Recovery_OX!R78</f>
        <v>0</v>
      </c>
      <c r="AE83" s="649"/>
      <c r="AF83" s="700">
        <f>(AC83-AD83)*(1-Recovery_OX!U78)</f>
        <v>6.0288230610549857E-3</v>
      </c>
    </row>
    <row r="84" spans="2:32">
      <c r="B84" s="693">
        <f t="shared" si="6"/>
        <v>2067</v>
      </c>
      <c r="C84" s="694">
        <f>IF(Select2=1,Food!$K86,"")</f>
        <v>3.704175038172956E-8</v>
      </c>
      <c r="D84" s="695">
        <f>IF(Select2=1,Paper!$K86,"")</f>
        <v>9.1906321355621581E-4</v>
      </c>
      <c r="E84" s="686">
        <f>IF(Select2=1,Nappies!$K86,"")</f>
        <v>4.6383827309552407E-5</v>
      </c>
      <c r="F84" s="695">
        <f>IF(Select2=1,Garden!$K86,"")</f>
        <v>0</v>
      </c>
      <c r="G84" s="686">
        <f>IF(Select2=1,Wood!$K86,"")</f>
        <v>0</v>
      </c>
      <c r="H84" s="695">
        <f>IF(Select2=1,Textiles!$K86,"")</f>
        <v>2.1759965331531104E-4</v>
      </c>
      <c r="I84" s="696">
        <f>Sludge!K86</f>
        <v>0</v>
      </c>
      <c r="J84" s="696" t="str">
        <f>IF(Select2=2,MSW!$K86,"")</f>
        <v/>
      </c>
      <c r="K84" s="696">
        <f>Industry!$K86</f>
        <v>0</v>
      </c>
      <c r="L84" s="697">
        <f t="shared" si="8"/>
        <v>1.1830837359314611E-3</v>
      </c>
      <c r="M84" s="698">
        <f>Recovery_OX!C79</f>
        <v>0</v>
      </c>
      <c r="N84" s="649"/>
      <c r="O84" s="699">
        <f>(L84-M84)*(1-Recovery_OX!F79)</f>
        <v>1.1830837359314611E-3</v>
      </c>
      <c r="P84" s="640"/>
      <c r="Q84" s="651"/>
      <c r="S84" s="693">
        <f t="shared" si="7"/>
        <v>2067</v>
      </c>
      <c r="T84" s="694">
        <f>IF(Select2=1,Food!$W86,"")</f>
        <v>2.4782616223280248E-8</v>
      </c>
      <c r="U84" s="695">
        <f>IF(Select2=1,Paper!$W86,"")</f>
        <v>1.89889093709962E-3</v>
      </c>
      <c r="V84" s="686">
        <f>IF(Select2=1,Nappies!$W86,"")</f>
        <v>0</v>
      </c>
      <c r="W84" s="695">
        <f>IF(Select2=1,Garden!$W86,"")</f>
        <v>0</v>
      </c>
      <c r="X84" s="686">
        <f>IF(Select2=1,Wood!$W86,"")</f>
        <v>3.6079401817270752E-3</v>
      </c>
      <c r="Y84" s="695">
        <f>IF(Select2=1,Textiles!$W86,"")</f>
        <v>2.3846537349623135E-4</v>
      </c>
      <c r="Z84" s="688">
        <f>Sludge!W86</f>
        <v>0</v>
      </c>
      <c r="AA84" s="688" t="str">
        <f>IF(Select2=2,MSW!$W86,"")</f>
        <v/>
      </c>
      <c r="AB84" s="696">
        <f>Industry!$W86</f>
        <v>0</v>
      </c>
      <c r="AC84" s="697">
        <f t="shared" si="5"/>
        <v>5.7453212749391499E-3</v>
      </c>
      <c r="AD84" s="698">
        <f>Recovery_OX!R79</f>
        <v>0</v>
      </c>
      <c r="AE84" s="649"/>
      <c r="AF84" s="700">
        <f>(AC84-AD84)*(1-Recovery_OX!U79)</f>
        <v>5.7453212749391499E-3</v>
      </c>
    </row>
    <row r="85" spans="2:32">
      <c r="B85" s="693">
        <f t="shared" si="6"/>
        <v>2068</v>
      </c>
      <c r="C85" s="694">
        <f>IF(Select2=1,Food!$K87,"")</f>
        <v>2.4829827821121616E-8</v>
      </c>
      <c r="D85" s="695">
        <f>IF(Select2=1,Paper!$K87,"")</f>
        <v>8.5692886042271622E-4</v>
      </c>
      <c r="E85" s="686">
        <f>IF(Select2=1,Nappies!$K87,"")</f>
        <v>3.913240316015186E-5</v>
      </c>
      <c r="F85" s="695">
        <f>IF(Select2=1,Garden!$K87,"")</f>
        <v>0</v>
      </c>
      <c r="G85" s="686">
        <f>IF(Select2=1,Wood!$K87,"")</f>
        <v>0</v>
      </c>
      <c r="H85" s="695">
        <f>IF(Select2=1,Textiles!$K87,"")</f>
        <v>2.0288857196487295E-4</v>
      </c>
      <c r="I85" s="696">
        <f>Sludge!K87</f>
        <v>0</v>
      </c>
      <c r="J85" s="696" t="str">
        <f>IF(Select2=2,MSW!$K87,"")</f>
        <v/>
      </c>
      <c r="K85" s="696">
        <f>Industry!$K87</f>
        <v>0</v>
      </c>
      <c r="L85" s="697">
        <f t="shared" si="8"/>
        <v>1.0989746653755621E-3</v>
      </c>
      <c r="M85" s="698">
        <f>Recovery_OX!C80</f>
        <v>0</v>
      </c>
      <c r="N85" s="649"/>
      <c r="O85" s="699">
        <f>(L85-M85)*(1-Recovery_OX!F80)</f>
        <v>1.0989746653755621E-3</v>
      </c>
      <c r="P85" s="640"/>
      <c r="Q85" s="651"/>
      <c r="S85" s="693">
        <f t="shared" si="7"/>
        <v>2068</v>
      </c>
      <c r="T85" s="694">
        <f>IF(Select2=1,Food!$W87,"")</f>
        <v>1.6612284447672802E-8</v>
      </c>
      <c r="U85" s="695">
        <f>IF(Select2=1,Paper!$W87,"")</f>
        <v>1.7705141744271003E-3</v>
      </c>
      <c r="V85" s="686">
        <f>IF(Select2=1,Nappies!$W87,"")</f>
        <v>0</v>
      </c>
      <c r="W85" s="695">
        <f>IF(Select2=1,Garden!$W87,"")</f>
        <v>0</v>
      </c>
      <c r="X85" s="686">
        <f>IF(Select2=1,Wood!$W87,"")</f>
        <v>3.4838465810089723E-3</v>
      </c>
      <c r="Y85" s="695">
        <f>IF(Select2=1,Textiles!$W87,"")</f>
        <v>2.2234364050944985E-4</v>
      </c>
      <c r="Z85" s="688">
        <f>Sludge!W87</f>
        <v>0</v>
      </c>
      <c r="AA85" s="688" t="str">
        <f>IF(Select2=2,MSW!$W87,"")</f>
        <v/>
      </c>
      <c r="AB85" s="696">
        <f>Industry!$W87</f>
        <v>0</v>
      </c>
      <c r="AC85" s="697">
        <f t="shared" si="5"/>
        <v>5.47672100822997E-3</v>
      </c>
      <c r="AD85" s="698">
        <f>Recovery_OX!R80</f>
        <v>0</v>
      </c>
      <c r="AE85" s="649"/>
      <c r="AF85" s="700">
        <f>(AC85-AD85)*(1-Recovery_OX!U80)</f>
        <v>5.47672100822997E-3</v>
      </c>
    </row>
    <row r="86" spans="2:32">
      <c r="B86" s="693">
        <f t="shared" si="6"/>
        <v>2069</v>
      </c>
      <c r="C86" s="694">
        <f>IF(Select2=1,Food!$K88,"")</f>
        <v>1.6643931328111243E-8</v>
      </c>
      <c r="D86" s="695">
        <f>IF(Select2=1,Paper!$K88,"")</f>
        <v>7.9899517355718765E-4</v>
      </c>
      <c r="E86" s="686">
        <f>IF(Select2=1,Nappies!$K88,"")</f>
        <v>3.301463173508527E-5</v>
      </c>
      <c r="F86" s="695">
        <f>IF(Select2=1,Garden!$K88,"")</f>
        <v>0</v>
      </c>
      <c r="G86" s="686">
        <f>IF(Select2=1,Wood!$K88,"")</f>
        <v>0</v>
      </c>
      <c r="H86" s="695">
        <f>IF(Select2=1,Textiles!$K88,"")</f>
        <v>1.8917205062959075E-4</v>
      </c>
      <c r="I86" s="696">
        <f>Sludge!K88</f>
        <v>0</v>
      </c>
      <c r="J86" s="696" t="str">
        <f>IF(Select2=2,MSW!$K88,"")</f>
        <v/>
      </c>
      <c r="K86" s="696">
        <f>Industry!$K88</f>
        <v>0</v>
      </c>
      <c r="L86" s="697">
        <f t="shared" si="8"/>
        <v>1.0211984998531919E-3</v>
      </c>
      <c r="M86" s="698">
        <f>Recovery_OX!C81</f>
        <v>0</v>
      </c>
      <c r="N86" s="649"/>
      <c r="O86" s="699">
        <f>(L86-M86)*(1-Recovery_OX!F81)</f>
        <v>1.0211984998531919E-3</v>
      </c>
      <c r="P86" s="640"/>
      <c r="Q86" s="651"/>
      <c r="S86" s="693">
        <f t="shared" si="7"/>
        <v>2069</v>
      </c>
      <c r="T86" s="694">
        <f>IF(Select2=1,Food!$W88,"")</f>
        <v>1.1135547275721168E-8</v>
      </c>
      <c r="U86" s="695">
        <f>IF(Select2=1,Paper!$W88,"")</f>
        <v>1.6508164742917106E-3</v>
      </c>
      <c r="V86" s="686">
        <f>IF(Select2=1,Nappies!$W88,"")</f>
        <v>0</v>
      </c>
      <c r="W86" s="695">
        <f>IF(Select2=1,Garden!$W88,"")</f>
        <v>0</v>
      </c>
      <c r="X86" s="686">
        <f>IF(Select2=1,Wood!$W88,"")</f>
        <v>3.3640211280326683E-3</v>
      </c>
      <c r="Y86" s="695">
        <f>IF(Select2=1,Textiles!$W88,"")</f>
        <v>2.0731183630640087E-4</v>
      </c>
      <c r="Z86" s="688">
        <f>Sludge!W88</f>
        <v>0</v>
      </c>
      <c r="AA86" s="688" t="str">
        <f>IF(Select2=2,MSW!$W88,"")</f>
        <v/>
      </c>
      <c r="AB86" s="696">
        <f>Industry!$W88</f>
        <v>0</v>
      </c>
      <c r="AC86" s="697">
        <f t="shared" si="5"/>
        <v>5.2221605741780558E-3</v>
      </c>
      <c r="AD86" s="698">
        <f>Recovery_OX!R81</f>
        <v>0</v>
      </c>
      <c r="AE86" s="649"/>
      <c r="AF86" s="700">
        <f>(AC86-AD86)*(1-Recovery_OX!U81)</f>
        <v>5.2221605741780558E-3</v>
      </c>
    </row>
    <row r="87" spans="2:32">
      <c r="B87" s="693">
        <f t="shared" si="6"/>
        <v>2070</v>
      </c>
      <c r="C87" s="694">
        <f>IF(Select2=1,Food!$K89,"")</f>
        <v>1.1156760814073548E-8</v>
      </c>
      <c r="D87" s="695">
        <f>IF(Select2=1,Paper!$K89,"")</f>
        <v>7.4497816195940214E-4</v>
      </c>
      <c r="E87" s="686">
        <f>IF(Select2=1,Nappies!$K89,"")</f>
        <v>2.7853283227777866E-5</v>
      </c>
      <c r="F87" s="695">
        <f>IF(Select2=1,Garden!$K89,"")</f>
        <v>0</v>
      </c>
      <c r="G87" s="686">
        <f>IF(Select2=1,Wood!$K89,"")</f>
        <v>0</v>
      </c>
      <c r="H87" s="695">
        <f>IF(Select2=1,Textiles!$K89,"")</f>
        <v>1.7638285090596553E-4</v>
      </c>
      <c r="I87" s="696">
        <f>Sludge!K89</f>
        <v>0</v>
      </c>
      <c r="J87" s="696" t="str">
        <f>IF(Select2=2,MSW!$K89,"")</f>
        <v/>
      </c>
      <c r="K87" s="696">
        <f>Industry!$K89</f>
        <v>0</v>
      </c>
      <c r="L87" s="697">
        <f t="shared" si="8"/>
        <v>9.4922545285395957E-4</v>
      </c>
      <c r="M87" s="698">
        <f>Recovery_OX!C82</f>
        <v>0</v>
      </c>
      <c r="N87" s="649"/>
      <c r="O87" s="699">
        <f>(L87-M87)*(1-Recovery_OX!F82)</f>
        <v>9.4922545285395957E-4</v>
      </c>
      <c r="P87" s="640"/>
      <c r="Q87" s="651"/>
      <c r="S87" s="693">
        <f t="shared" si="7"/>
        <v>2070</v>
      </c>
      <c r="T87" s="694">
        <f>IF(Select2=1,Food!$W89,"")</f>
        <v>7.4643805624934493E-9</v>
      </c>
      <c r="U87" s="695">
        <f>IF(Select2=1,Paper!$W89,"")</f>
        <v>1.5392110784285178E-3</v>
      </c>
      <c r="V87" s="686">
        <f>IF(Select2=1,Nappies!$W89,"")</f>
        <v>0</v>
      </c>
      <c r="W87" s="695">
        <f>IF(Select2=1,Garden!$W89,"")</f>
        <v>0</v>
      </c>
      <c r="X87" s="686">
        <f>IF(Select2=1,Wood!$W89,"")</f>
        <v>3.2483170216332327E-3</v>
      </c>
      <c r="Y87" s="695">
        <f>IF(Select2=1,Textiles!$W89,"")</f>
        <v>1.9329627496544177E-4</v>
      </c>
      <c r="Z87" s="688">
        <f>Sludge!W89</f>
        <v>0</v>
      </c>
      <c r="AA87" s="688" t="str">
        <f>IF(Select2=2,MSW!$W89,"")</f>
        <v/>
      </c>
      <c r="AB87" s="696">
        <f>Industry!$W89</f>
        <v>0</v>
      </c>
      <c r="AC87" s="697">
        <f t="shared" si="5"/>
        <v>4.9808318394077549E-3</v>
      </c>
      <c r="AD87" s="698">
        <f>Recovery_OX!R82</f>
        <v>0</v>
      </c>
      <c r="AE87" s="649"/>
      <c r="AF87" s="700">
        <f>(AC87-AD87)*(1-Recovery_OX!U82)</f>
        <v>4.9808318394077549E-3</v>
      </c>
    </row>
    <row r="88" spans="2:32">
      <c r="B88" s="693">
        <f t="shared" si="6"/>
        <v>2071</v>
      </c>
      <c r="C88" s="694">
        <f>IF(Select2=1,Food!$K90,"")</f>
        <v>7.4786004224983981E-9</v>
      </c>
      <c r="D88" s="695">
        <f>IF(Select2=1,Paper!$K90,"")</f>
        <v>6.946130341758392E-4</v>
      </c>
      <c r="E88" s="686">
        <f>IF(Select2=1,Nappies!$K90,"")</f>
        <v>2.3498835085970343E-5</v>
      </c>
      <c r="F88" s="695">
        <f>IF(Select2=1,Garden!$K90,"")</f>
        <v>0</v>
      </c>
      <c r="G88" s="686">
        <f>IF(Select2=1,Wood!$K90,"")</f>
        <v>0</v>
      </c>
      <c r="H88" s="695">
        <f>IF(Select2=1,Textiles!$K90,"")</f>
        <v>1.6445828012211458E-4</v>
      </c>
      <c r="I88" s="696">
        <f>Sludge!K90</f>
        <v>0</v>
      </c>
      <c r="J88" s="696" t="str">
        <f>IF(Select2=2,MSW!$K90,"")</f>
        <v/>
      </c>
      <c r="K88" s="696">
        <f>Industry!$K90</f>
        <v>0</v>
      </c>
      <c r="L88" s="697">
        <f t="shared" si="8"/>
        <v>8.8257762798434666E-4</v>
      </c>
      <c r="M88" s="698">
        <f>Recovery_OX!C83</f>
        <v>0</v>
      </c>
      <c r="N88" s="649"/>
      <c r="O88" s="699">
        <f>(L88-M88)*(1-Recovery_OX!F83)</f>
        <v>8.8257762798434666E-4</v>
      </c>
      <c r="P88" s="640"/>
      <c r="Q88" s="651"/>
      <c r="S88" s="693">
        <f t="shared" si="7"/>
        <v>2071</v>
      </c>
      <c r="T88" s="694">
        <f>IF(Select2=1,Food!$W90,"")</f>
        <v>5.0035239222781412E-9</v>
      </c>
      <c r="U88" s="695">
        <f>IF(Select2=1,Paper!$W90,"")</f>
        <v>1.4351508970575199E-3</v>
      </c>
      <c r="V88" s="686">
        <f>IF(Select2=1,Nappies!$W90,"")</f>
        <v>0</v>
      </c>
      <c r="W88" s="695">
        <f>IF(Select2=1,Garden!$W90,"")</f>
        <v>0</v>
      </c>
      <c r="X88" s="686">
        <f>IF(Select2=1,Wood!$W90,"")</f>
        <v>3.1365925098106964E-3</v>
      </c>
      <c r="Y88" s="695">
        <f>IF(Select2=1,Textiles!$W90,"")</f>
        <v>1.8022825218861878E-4</v>
      </c>
      <c r="Z88" s="688">
        <f>Sludge!W90</f>
        <v>0</v>
      </c>
      <c r="AA88" s="688" t="str">
        <f>IF(Select2=2,MSW!$W90,"")</f>
        <v/>
      </c>
      <c r="AB88" s="696">
        <f>Industry!$W90</f>
        <v>0</v>
      </c>
      <c r="AC88" s="697">
        <f t="shared" si="5"/>
        <v>4.7519766625807574E-3</v>
      </c>
      <c r="AD88" s="698">
        <f>Recovery_OX!R83</f>
        <v>0</v>
      </c>
      <c r="AE88" s="649"/>
      <c r="AF88" s="700">
        <f>(AC88-AD88)*(1-Recovery_OX!U83)</f>
        <v>4.7519766625807574E-3</v>
      </c>
    </row>
    <row r="89" spans="2:32">
      <c r="B89" s="693">
        <f t="shared" si="6"/>
        <v>2072</v>
      </c>
      <c r="C89" s="694">
        <f>IF(Select2=1,Food!$K91,"")</f>
        <v>5.0130557794912772E-9</v>
      </c>
      <c r="D89" s="695">
        <f>IF(Select2=1,Paper!$K91,"")</f>
        <v>6.476529002916717E-4</v>
      </c>
      <c r="E89" s="686">
        <f>IF(Select2=1,Nappies!$K91,"")</f>
        <v>1.9825140393033835E-5</v>
      </c>
      <c r="F89" s="695">
        <f>IF(Select2=1,Garden!$K91,"")</f>
        <v>0</v>
      </c>
      <c r="G89" s="686">
        <f>IF(Select2=1,Wood!$K91,"")</f>
        <v>0</v>
      </c>
      <c r="H89" s="695">
        <f>IF(Select2=1,Textiles!$K91,"")</f>
        <v>1.5333988401822088E-4</v>
      </c>
      <c r="I89" s="696">
        <f>Sludge!K91</f>
        <v>0</v>
      </c>
      <c r="J89" s="696" t="str">
        <f>IF(Select2=2,MSW!$K91,"")</f>
        <v/>
      </c>
      <c r="K89" s="696">
        <f>Industry!$K91</f>
        <v>0</v>
      </c>
      <c r="L89" s="697">
        <f t="shared" si="8"/>
        <v>8.2082293775870589E-4</v>
      </c>
      <c r="M89" s="698">
        <f>Recovery_OX!C84</f>
        <v>0</v>
      </c>
      <c r="N89" s="649"/>
      <c r="O89" s="699">
        <f>(L89-M89)*(1-Recovery_OX!F84)</f>
        <v>8.2082293775870589E-4</v>
      </c>
      <c r="P89" s="640"/>
      <c r="Q89" s="651"/>
      <c r="S89" s="693">
        <f t="shared" si="7"/>
        <v>2072</v>
      </c>
      <c r="T89" s="694">
        <f>IF(Select2=1,Food!$W91,"")</f>
        <v>3.3539623859219057E-9</v>
      </c>
      <c r="U89" s="695">
        <f>IF(Select2=1,Paper!$W91,"")</f>
        <v>1.3381258270489093E-3</v>
      </c>
      <c r="V89" s="686">
        <f>IF(Select2=1,Nappies!$W91,"")</f>
        <v>0</v>
      </c>
      <c r="W89" s="695">
        <f>IF(Select2=1,Garden!$W91,"")</f>
        <v>0</v>
      </c>
      <c r="X89" s="686">
        <f>IF(Select2=1,Wood!$W91,"")</f>
        <v>3.0287107160661222E-3</v>
      </c>
      <c r="Y89" s="695">
        <f>IF(Select2=1,Textiles!$W91,"")</f>
        <v>1.6804370851311885E-4</v>
      </c>
      <c r="Z89" s="688">
        <f>Sludge!W91</f>
        <v>0</v>
      </c>
      <c r="AA89" s="688" t="str">
        <f>IF(Select2=2,MSW!$W91,"")</f>
        <v/>
      </c>
      <c r="AB89" s="696">
        <f>Industry!$W91</f>
        <v>0</v>
      </c>
      <c r="AC89" s="697">
        <f t="shared" si="5"/>
        <v>4.534883605590536E-3</v>
      </c>
      <c r="AD89" s="698">
        <f>Recovery_OX!R84</f>
        <v>0</v>
      </c>
      <c r="AE89" s="649"/>
      <c r="AF89" s="700">
        <f>(AC89-AD89)*(1-Recovery_OX!U84)</f>
        <v>4.534883605590536E-3</v>
      </c>
    </row>
    <row r="90" spans="2:32">
      <c r="B90" s="693">
        <f t="shared" si="6"/>
        <v>2073</v>
      </c>
      <c r="C90" s="694">
        <f>IF(Select2=1,Food!$K92,"")</f>
        <v>3.3603517808878212E-9</v>
      </c>
      <c r="D90" s="695">
        <f>IF(Select2=1,Paper!$K92,"")</f>
        <v>6.0386756167611806E-4</v>
      </c>
      <c r="E90" s="686">
        <f>IF(Select2=1,Nappies!$K92,"")</f>
        <v>1.6725773433686447E-5</v>
      </c>
      <c r="F90" s="695">
        <f>IF(Select2=1,Garden!$K92,"")</f>
        <v>0</v>
      </c>
      <c r="G90" s="686">
        <f>IF(Select2=1,Wood!$K92,"")</f>
        <v>0</v>
      </c>
      <c r="H90" s="695">
        <f>IF(Select2=1,Textiles!$K92,"")</f>
        <v>1.4297316020368405E-4</v>
      </c>
      <c r="I90" s="696">
        <f>Sludge!K92</f>
        <v>0</v>
      </c>
      <c r="J90" s="696" t="str">
        <f>IF(Select2=2,MSW!$K92,"")</f>
        <v/>
      </c>
      <c r="K90" s="696">
        <f>Industry!$K92</f>
        <v>0</v>
      </c>
      <c r="L90" s="697">
        <f t="shared" si="8"/>
        <v>7.6356985566526951E-4</v>
      </c>
      <c r="M90" s="698">
        <f>Recovery_OX!C85</f>
        <v>0</v>
      </c>
      <c r="N90" s="649"/>
      <c r="O90" s="699">
        <f>(L90-M90)*(1-Recovery_OX!F85)</f>
        <v>7.6356985566526951E-4</v>
      </c>
      <c r="P90" s="640"/>
      <c r="Q90" s="651"/>
      <c r="S90" s="693">
        <f t="shared" si="7"/>
        <v>2073</v>
      </c>
      <c r="T90" s="694">
        <f>IF(Select2=1,Food!$W92,"")</f>
        <v>2.2482282209329747E-9</v>
      </c>
      <c r="U90" s="695">
        <f>IF(Select2=1,Paper!$W92,"")</f>
        <v>1.2476602513969387E-3</v>
      </c>
      <c r="V90" s="686">
        <f>IF(Select2=1,Nappies!$W92,"")</f>
        <v>0</v>
      </c>
      <c r="W90" s="695">
        <f>IF(Select2=1,Garden!$W92,"")</f>
        <v>0</v>
      </c>
      <c r="X90" s="686">
        <f>IF(Select2=1,Wood!$W92,"")</f>
        <v>2.9245394717107801E-3</v>
      </c>
      <c r="Y90" s="695">
        <f>IF(Select2=1,Textiles!$W92,"")</f>
        <v>1.5668291529170861E-4</v>
      </c>
      <c r="Z90" s="688">
        <f>Sludge!W92</f>
        <v>0</v>
      </c>
      <c r="AA90" s="688" t="str">
        <f>IF(Select2=2,MSW!$W92,"")</f>
        <v/>
      </c>
      <c r="AB90" s="696">
        <f>Industry!$W92</f>
        <v>0</v>
      </c>
      <c r="AC90" s="697">
        <f t="shared" si="5"/>
        <v>4.3288848866276488E-3</v>
      </c>
      <c r="AD90" s="698">
        <f>Recovery_OX!R85</f>
        <v>0</v>
      </c>
      <c r="AE90" s="649"/>
      <c r="AF90" s="700">
        <f>(AC90-AD90)*(1-Recovery_OX!U85)</f>
        <v>4.3288848866276488E-3</v>
      </c>
    </row>
    <row r="91" spans="2:32">
      <c r="B91" s="693">
        <f t="shared" si="6"/>
        <v>2074</v>
      </c>
      <c r="C91" s="694">
        <f>IF(Select2=1,Food!$K93,"")</f>
        <v>2.2525111604606667E-9</v>
      </c>
      <c r="D91" s="695">
        <f>IF(Select2=1,Paper!$K93,"")</f>
        <v>5.6304238254848652E-4</v>
      </c>
      <c r="E91" s="686">
        <f>IF(Select2=1,Nappies!$K93,"")</f>
        <v>1.4110946576363747E-5</v>
      </c>
      <c r="F91" s="695">
        <f>IF(Select2=1,Garden!$K93,"")</f>
        <v>0</v>
      </c>
      <c r="G91" s="686">
        <f>IF(Select2=1,Wood!$K93,"")</f>
        <v>0</v>
      </c>
      <c r="H91" s="695">
        <f>IF(Select2=1,Textiles!$K93,"")</f>
        <v>1.3330729098633804E-4</v>
      </c>
      <c r="I91" s="696">
        <f>Sludge!K93</f>
        <v>0</v>
      </c>
      <c r="J91" s="696" t="str">
        <f>IF(Select2=2,MSW!$K93,"")</f>
        <v/>
      </c>
      <c r="K91" s="696">
        <f>Industry!$K93</f>
        <v>0</v>
      </c>
      <c r="L91" s="697">
        <f t="shared" si="8"/>
        <v>7.1046287262234876E-4</v>
      </c>
      <c r="M91" s="698">
        <f>Recovery_OX!C86</f>
        <v>0</v>
      </c>
      <c r="N91" s="649"/>
      <c r="O91" s="699">
        <f>(L91-M91)*(1-Recovery_OX!F86)</f>
        <v>7.1046287262234876E-4</v>
      </c>
      <c r="P91" s="640"/>
      <c r="Q91" s="651"/>
      <c r="S91" s="693">
        <f t="shared" si="7"/>
        <v>2074</v>
      </c>
      <c r="T91" s="694">
        <f>IF(Select2=1,Food!$W93,"")</f>
        <v>1.5070324445544151E-9</v>
      </c>
      <c r="U91" s="695">
        <f>IF(Select2=1,Paper!$W93,"")</f>
        <v>1.1633107077448075E-3</v>
      </c>
      <c r="V91" s="686">
        <f>IF(Select2=1,Nappies!$W93,"")</f>
        <v>0</v>
      </c>
      <c r="W91" s="695">
        <f>IF(Select2=1,Garden!$W93,"")</f>
        <v>0</v>
      </c>
      <c r="X91" s="686">
        <f>IF(Select2=1,Wood!$W93,"")</f>
        <v>2.8239511539429715E-3</v>
      </c>
      <c r="Y91" s="695">
        <f>IF(Select2=1,Textiles!$W93,"")</f>
        <v>1.4609018190283631E-4</v>
      </c>
      <c r="Z91" s="688">
        <f>Sludge!W93</f>
        <v>0</v>
      </c>
      <c r="AA91" s="688" t="str">
        <f>IF(Select2=2,MSW!$W93,"")</f>
        <v/>
      </c>
      <c r="AB91" s="696">
        <f>Industry!$W93</f>
        <v>0</v>
      </c>
      <c r="AC91" s="697">
        <f t="shared" si="5"/>
        <v>4.1333535506230604E-3</v>
      </c>
      <c r="AD91" s="698">
        <f>Recovery_OX!R86</f>
        <v>0</v>
      </c>
      <c r="AE91" s="649"/>
      <c r="AF91" s="700">
        <f>(AC91-AD91)*(1-Recovery_OX!U86)</f>
        <v>4.1333535506230604E-3</v>
      </c>
    </row>
    <row r="92" spans="2:32">
      <c r="B92" s="693">
        <f t="shared" si="6"/>
        <v>2075</v>
      </c>
      <c r="C92" s="694">
        <f>IF(Select2=1,Food!$K94,"")</f>
        <v>1.5099033847757855E-9</v>
      </c>
      <c r="D92" s="695">
        <f>IF(Select2=1,Paper!$K94,"")</f>
        <v>5.2497723783332957E-4</v>
      </c>
      <c r="E92" s="686">
        <f>IF(Select2=1,Nappies!$K94,"")</f>
        <v>1.1904909155349288E-5</v>
      </c>
      <c r="F92" s="695">
        <f>IF(Select2=1,Garden!$K94,"")</f>
        <v>0</v>
      </c>
      <c r="G92" s="686">
        <f>IF(Select2=1,Wood!$K94,"")</f>
        <v>0</v>
      </c>
      <c r="H92" s="695">
        <f>IF(Select2=1,Textiles!$K94,"")</f>
        <v>1.2429489426406552E-4</v>
      </c>
      <c r="I92" s="696">
        <f>Sludge!K94</f>
        <v>0</v>
      </c>
      <c r="J92" s="696" t="str">
        <f>IF(Select2=2,MSW!$K94,"")</f>
        <v/>
      </c>
      <c r="K92" s="696">
        <f>Industry!$K94</f>
        <v>0</v>
      </c>
      <c r="L92" s="697">
        <f t="shared" si="8"/>
        <v>6.611785511561291E-4</v>
      </c>
      <c r="M92" s="698">
        <f>Recovery_OX!C87</f>
        <v>0</v>
      </c>
      <c r="N92" s="649"/>
      <c r="O92" s="699">
        <f>(L92-M92)*(1-Recovery_OX!F87)</f>
        <v>6.611785511561291E-4</v>
      </c>
      <c r="P92" s="640"/>
      <c r="Q92" s="651"/>
      <c r="S92" s="693">
        <f t="shared" si="7"/>
        <v>2075</v>
      </c>
      <c r="T92" s="694">
        <f>IF(Select2=1,Food!$W94,"")</f>
        <v>1.0101940576109176E-9</v>
      </c>
      <c r="U92" s="695">
        <f>IF(Select2=1,Paper!$W94,"")</f>
        <v>1.0846637145316732E-3</v>
      </c>
      <c r="V92" s="686">
        <f>IF(Select2=1,Nappies!$W94,"")</f>
        <v>0</v>
      </c>
      <c r="W92" s="695">
        <f>IF(Select2=1,Garden!$W94,"")</f>
        <v>0</v>
      </c>
      <c r="X92" s="686">
        <f>IF(Select2=1,Wood!$W94,"")</f>
        <v>2.7268225294941385E-3</v>
      </c>
      <c r="Y92" s="695">
        <f>IF(Select2=1,Textiles!$W94,"")</f>
        <v>1.3621358275514036E-4</v>
      </c>
      <c r="Z92" s="688">
        <f>Sludge!W94</f>
        <v>0</v>
      </c>
      <c r="AA92" s="688" t="str">
        <f>IF(Select2=2,MSW!$W94,"")</f>
        <v/>
      </c>
      <c r="AB92" s="696">
        <f>Industry!$W94</f>
        <v>0</v>
      </c>
      <c r="AC92" s="697">
        <f t="shared" si="5"/>
        <v>3.9477008369750094E-3</v>
      </c>
      <c r="AD92" s="698">
        <f>Recovery_OX!R87</f>
        <v>0</v>
      </c>
      <c r="AE92" s="649"/>
      <c r="AF92" s="700">
        <f>(AC92-AD92)*(1-Recovery_OX!U87)</f>
        <v>3.9477008369750094E-3</v>
      </c>
    </row>
    <row r="93" spans="2:32">
      <c r="B93" s="693">
        <f t="shared" si="6"/>
        <v>2076</v>
      </c>
      <c r="C93" s="694">
        <f>IF(Select2=1,Food!$K95,"")</f>
        <v>1.0121185063922722E-9</v>
      </c>
      <c r="D93" s="695">
        <f>IF(Select2=1,Paper!$K95,"")</f>
        <v>4.8948553214709159E-4</v>
      </c>
      <c r="E93" s="686">
        <f>IF(Select2=1,Nappies!$K95,"")</f>
        <v>1.0043752999144366E-5</v>
      </c>
      <c r="F93" s="695">
        <f>IF(Select2=1,Garden!$K95,"")</f>
        <v>0</v>
      </c>
      <c r="G93" s="686">
        <f>IF(Select2=1,Wood!$K95,"")</f>
        <v>0</v>
      </c>
      <c r="H93" s="695">
        <f>IF(Select2=1,Textiles!$K95,"")</f>
        <v>1.15891791257678E-4</v>
      </c>
      <c r="I93" s="696">
        <f>Sludge!K95</f>
        <v>0</v>
      </c>
      <c r="J93" s="696" t="str">
        <f>IF(Select2=2,MSW!$K95,"")</f>
        <v/>
      </c>
      <c r="K93" s="696">
        <f>Industry!$K95</f>
        <v>0</v>
      </c>
      <c r="L93" s="697">
        <f t="shared" si="8"/>
        <v>6.1542208852242031E-4</v>
      </c>
      <c r="M93" s="698">
        <f>Recovery_OX!C88</f>
        <v>0</v>
      </c>
      <c r="N93" s="649"/>
      <c r="O93" s="699">
        <f>(L93-M93)*(1-Recovery_OX!F88)</f>
        <v>6.1542208852242031E-4</v>
      </c>
      <c r="P93" s="640"/>
      <c r="Q93" s="651"/>
      <c r="S93" s="693">
        <f t="shared" si="7"/>
        <v>2076</v>
      </c>
      <c r="T93" s="694">
        <f>IF(Select2=1,Food!$W95,"")</f>
        <v>6.7715332720267951E-10</v>
      </c>
      <c r="U93" s="695">
        <f>IF(Select2=1,Paper!$W95,"")</f>
        <v>1.0113337441055618E-3</v>
      </c>
      <c r="V93" s="686">
        <f>IF(Select2=1,Nappies!$W95,"")</f>
        <v>0</v>
      </c>
      <c r="W93" s="695">
        <f>IF(Select2=1,Garden!$W95,"")</f>
        <v>0</v>
      </c>
      <c r="X93" s="686">
        <f>IF(Select2=1,Wood!$W95,"")</f>
        <v>2.6330346036526975E-3</v>
      </c>
      <c r="Y93" s="695">
        <f>IF(Select2=1,Textiles!$W95,"")</f>
        <v>1.2700470274814034E-4</v>
      </c>
      <c r="Z93" s="688">
        <f>Sludge!W95</f>
        <v>0</v>
      </c>
      <c r="AA93" s="688" t="str">
        <f>IF(Select2=2,MSW!$W95,"")</f>
        <v/>
      </c>
      <c r="AB93" s="696">
        <f>Industry!$W95</f>
        <v>0</v>
      </c>
      <c r="AC93" s="697">
        <f t="shared" si="5"/>
        <v>3.7713737276597269E-3</v>
      </c>
      <c r="AD93" s="698">
        <f>Recovery_OX!R88</f>
        <v>0</v>
      </c>
      <c r="AE93" s="649"/>
      <c r="AF93" s="700">
        <f>(AC93-AD93)*(1-Recovery_OX!U88)</f>
        <v>3.7713737276597269E-3</v>
      </c>
    </row>
    <row r="94" spans="2:32">
      <c r="B94" s="693">
        <f t="shared" si="6"/>
        <v>2077</v>
      </c>
      <c r="C94" s="694">
        <f>IF(Select2=1,Food!$K96,"")</f>
        <v>6.7844332379839051E-10</v>
      </c>
      <c r="D94" s="695">
        <f>IF(Select2=1,Paper!$K96,"")</f>
        <v>4.563932851073226E-4</v>
      </c>
      <c r="E94" s="686">
        <f>IF(Select2=1,Nappies!$K96,"")</f>
        <v>8.4735610319625118E-6</v>
      </c>
      <c r="F94" s="695">
        <f>IF(Select2=1,Garden!$K96,"")</f>
        <v>0</v>
      </c>
      <c r="G94" s="686">
        <f>IF(Select2=1,Wood!$K96,"")</f>
        <v>0</v>
      </c>
      <c r="H94" s="695">
        <f>IF(Select2=1,Textiles!$K96,"")</f>
        <v>1.0805678994648917E-4</v>
      </c>
      <c r="I94" s="696">
        <f>Sludge!K96</f>
        <v>0</v>
      </c>
      <c r="J94" s="696" t="str">
        <f>IF(Select2=2,MSW!$K96,"")</f>
        <v/>
      </c>
      <c r="K94" s="696">
        <f>Industry!$K96</f>
        <v>0</v>
      </c>
      <c r="L94" s="697">
        <f t="shared" si="8"/>
        <v>5.7292431452909813E-4</v>
      </c>
      <c r="M94" s="698">
        <f>Recovery_OX!C89</f>
        <v>0</v>
      </c>
      <c r="N94" s="649"/>
      <c r="O94" s="699">
        <f>(L94-M94)*(1-Recovery_OX!F89)</f>
        <v>5.7292431452909813E-4</v>
      </c>
      <c r="P94" s="640"/>
      <c r="Q94" s="651"/>
      <c r="S94" s="693">
        <f t="shared" si="7"/>
        <v>2077</v>
      </c>
      <c r="T94" s="694">
        <f>IF(Select2=1,Food!$W96,"")</f>
        <v>4.5390944946368651E-10</v>
      </c>
      <c r="U94" s="695">
        <f>IF(Select2=1,Paper!$W96,"")</f>
        <v>9.4296133286636953E-4</v>
      </c>
      <c r="V94" s="686">
        <f>IF(Select2=1,Nappies!$W96,"")</f>
        <v>0</v>
      </c>
      <c r="W94" s="695">
        <f>IF(Select2=1,Garden!$W96,"")</f>
        <v>0</v>
      </c>
      <c r="X94" s="686">
        <f>IF(Select2=1,Wood!$W96,"")</f>
        <v>2.5424724744806393E-3</v>
      </c>
      <c r="Y94" s="695">
        <f>IF(Select2=1,Textiles!$W96,"")</f>
        <v>1.1841839994135806E-4</v>
      </c>
      <c r="Z94" s="688">
        <f>Sludge!W96</f>
        <v>0</v>
      </c>
      <c r="AA94" s="688" t="str">
        <f>IF(Select2=2,MSW!$W96,"")</f>
        <v/>
      </c>
      <c r="AB94" s="696">
        <f>Industry!$W96</f>
        <v>0</v>
      </c>
      <c r="AC94" s="697">
        <f t="shared" si="5"/>
        <v>3.6038526611978164E-3</v>
      </c>
      <c r="AD94" s="698">
        <f>Recovery_OX!R89</f>
        <v>0</v>
      </c>
      <c r="AE94" s="649"/>
      <c r="AF94" s="700">
        <f>(AC94-AD94)*(1-Recovery_OX!U89)</f>
        <v>3.6038526611978164E-3</v>
      </c>
    </row>
    <row r="95" spans="2:32">
      <c r="B95" s="693">
        <f t="shared" si="6"/>
        <v>2078</v>
      </c>
      <c r="C95" s="694">
        <f>IF(Select2=1,Food!$K97,"")</f>
        <v>4.5477416004110927E-10</v>
      </c>
      <c r="D95" s="695">
        <f>IF(Select2=1,Paper!$K97,"")</f>
        <v>4.2553827848064104E-4</v>
      </c>
      <c r="E95" s="686">
        <f>IF(Select2=1,Nappies!$K97,"")</f>
        <v>7.1488453139489162E-6</v>
      </c>
      <c r="F95" s="695">
        <f>IF(Select2=1,Garden!$K97,"")</f>
        <v>0</v>
      </c>
      <c r="G95" s="686">
        <f>IF(Select2=1,Wood!$K97,"")</f>
        <v>0</v>
      </c>
      <c r="H95" s="695">
        <f>IF(Select2=1,Textiles!$K97,"")</f>
        <v>1.0075148314498172E-4</v>
      </c>
      <c r="I95" s="696">
        <f>Sludge!K97</f>
        <v>0</v>
      </c>
      <c r="J95" s="696" t="str">
        <f>IF(Select2=2,MSW!$K97,"")</f>
        <v/>
      </c>
      <c r="K95" s="696">
        <f>Industry!$K97</f>
        <v>0</v>
      </c>
      <c r="L95" s="697">
        <f t="shared" si="8"/>
        <v>5.334390617137317E-4</v>
      </c>
      <c r="M95" s="698">
        <f>Recovery_OX!C90</f>
        <v>0</v>
      </c>
      <c r="N95" s="649"/>
      <c r="O95" s="699">
        <f>(L95-M95)*(1-Recovery_OX!F90)</f>
        <v>5.334390617137317E-4</v>
      </c>
      <c r="P95" s="640"/>
      <c r="Q95" s="651"/>
      <c r="S95" s="693">
        <f t="shared" si="7"/>
        <v>2078</v>
      </c>
      <c r="T95" s="694">
        <f>IF(Select2=1,Food!$W97,"")</f>
        <v>3.0426460306051001E-10</v>
      </c>
      <c r="U95" s="695">
        <f>IF(Select2=1,Paper!$W97,"")</f>
        <v>8.7921131917487877E-4</v>
      </c>
      <c r="V95" s="686">
        <f>IF(Select2=1,Nappies!$W97,"")</f>
        <v>0</v>
      </c>
      <c r="W95" s="695">
        <f>IF(Select2=1,Garden!$W97,"")</f>
        <v>0</v>
      </c>
      <c r="X95" s="686">
        <f>IF(Select2=1,Wood!$W97,"")</f>
        <v>2.4550251920442828E-3</v>
      </c>
      <c r="Y95" s="695">
        <f>IF(Select2=1,Textiles!$W97,"")</f>
        <v>1.1041258426847315E-4</v>
      </c>
      <c r="Z95" s="688">
        <f>Sludge!W97</f>
        <v>0</v>
      </c>
      <c r="AA95" s="688" t="str">
        <f>IF(Select2=2,MSW!$W97,"")</f>
        <v/>
      </c>
      <c r="AB95" s="696">
        <f>Industry!$W97</f>
        <v>0</v>
      </c>
      <c r="AC95" s="697">
        <f t="shared" si="5"/>
        <v>3.444649399752238E-3</v>
      </c>
      <c r="AD95" s="698">
        <f>Recovery_OX!R90</f>
        <v>0</v>
      </c>
      <c r="AE95" s="649"/>
      <c r="AF95" s="700">
        <f>(AC95-AD95)*(1-Recovery_OX!U90)</f>
        <v>3.444649399752238E-3</v>
      </c>
    </row>
    <row r="96" spans="2:32">
      <c r="B96" s="693">
        <f t="shared" si="6"/>
        <v>2079</v>
      </c>
      <c r="C96" s="694">
        <f>IF(Select2=1,Food!$K98,"")</f>
        <v>3.0484423589457557E-10</v>
      </c>
      <c r="D96" s="695">
        <f>IF(Select2=1,Paper!$K98,"")</f>
        <v>3.9676926098876613E-4</v>
      </c>
      <c r="E96" s="686">
        <f>IF(Select2=1,Nappies!$K98,"")</f>
        <v>6.0312292706686296E-6</v>
      </c>
      <c r="F96" s="695">
        <f>IF(Select2=1,Garden!$K98,"")</f>
        <v>0</v>
      </c>
      <c r="G96" s="686">
        <f>IF(Select2=1,Wood!$K98,"")</f>
        <v>0</v>
      </c>
      <c r="H96" s="695">
        <f>IF(Select2=1,Textiles!$K98,"")</f>
        <v>9.3940060230739272E-5</v>
      </c>
      <c r="I96" s="696">
        <f>Sludge!K98</f>
        <v>0</v>
      </c>
      <c r="J96" s="696" t="str">
        <f>IF(Select2=2,MSW!$K98,"")</f>
        <v/>
      </c>
      <c r="K96" s="696">
        <f>Industry!$K98</f>
        <v>0</v>
      </c>
      <c r="L96" s="697">
        <f t="shared" si="8"/>
        <v>4.9674085533440993E-4</v>
      </c>
      <c r="M96" s="698">
        <f>Recovery_OX!C91</f>
        <v>0</v>
      </c>
      <c r="N96" s="649"/>
      <c r="O96" s="699">
        <f>(L96-M96)*(1-Recovery_OX!F91)</f>
        <v>4.9674085533440993E-4</v>
      </c>
      <c r="P96" s="638"/>
      <c r="S96" s="693">
        <f t="shared" si="7"/>
        <v>2079</v>
      </c>
      <c r="T96" s="694">
        <f>IF(Select2=1,Food!$W98,"")</f>
        <v>2.0395466273053657E-10</v>
      </c>
      <c r="U96" s="695">
        <f>IF(Select2=1,Paper!$W98,"")</f>
        <v>8.1977120039001291E-4</v>
      </c>
      <c r="V96" s="686">
        <f>IF(Select2=1,Nappies!$W98,"")</f>
        <v>0</v>
      </c>
      <c r="W96" s="695">
        <f>IF(Select2=1,Garden!$W98,"")</f>
        <v>0</v>
      </c>
      <c r="X96" s="686">
        <f>IF(Select2=1,Wood!$W98,"")</f>
        <v>2.370585622486732E-3</v>
      </c>
      <c r="Y96" s="695">
        <f>IF(Select2=1,Textiles!$W98,"")</f>
        <v>1.0294801121176909E-4</v>
      </c>
      <c r="Z96" s="688">
        <f>Sludge!W98</f>
        <v>0</v>
      </c>
      <c r="AA96" s="688" t="str">
        <f>IF(Select2=2,MSW!$W98,"")</f>
        <v/>
      </c>
      <c r="AB96" s="696">
        <f>Industry!$W98</f>
        <v>0</v>
      </c>
      <c r="AC96" s="697">
        <f t="shared" si="5"/>
        <v>3.293305038043177E-3</v>
      </c>
      <c r="AD96" s="698">
        <f>Recovery_OX!R91</f>
        <v>0</v>
      </c>
      <c r="AE96" s="649"/>
      <c r="AF96" s="700">
        <f>(AC96-AD96)*(1-Recovery_OX!U91)</f>
        <v>3.293305038043177E-3</v>
      </c>
    </row>
    <row r="97" spans="2:32" ht="13.5" thickBot="1">
      <c r="B97" s="701">
        <f t="shared" si="6"/>
        <v>2080</v>
      </c>
      <c r="C97" s="702">
        <f>IF(Select2=1,Food!$K99,"")</f>
        <v>2.043432022385512E-10</v>
      </c>
      <c r="D97" s="703">
        <f>IF(Select2=1,Paper!$K99,"")</f>
        <v>3.6994520687457584E-4</v>
      </c>
      <c r="E97" s="703">
        <f>IF(Select2=1,Nappies!$K99,"")</f>
        <v>5.0883359364893902E-6</v>
      </c>
      <c r="F97" s="703">
        <f>IF(Select2=1,Garden!$K99,"")</f>
        <v>0</v>
      </c>
      <c r="G97" s="703">
        <f>IF(Select2=1,Wood!$K99,"")</f>
        <v>0</v>
      </c>
      <c r="H97" s="703">
        <f>IF(Select2=1,Textiles!$K99,"")</f>
        <v>8.7589131600733841E-5</v>
      </c>
      <c r="I97" s="704">
        <f>Sludge!K99</f>
        <v>0</v>
      </c>
      <c r="J97" s="704" t="str">
        <f>IF(Select2=2,MSW!$K99,"")</f>
        <v/>
      </c>
      <c r="K97" s="696">
        <f>Industry!$K99</f>
        <v>0</v>
      </c>
      <c r="L97" s="697">
        <f t="shared" si="8"/>
        <v>4.6262287875500132E-4</v>
      </c>
      <c r="M97" s="705">
        <f>Recovery_OX!C92</f>
        <v>0</v>
      </c>
      <c r="N97" s="649"/>
      <c r="O97" s="706">
        <f>(L97-M97)*(1-Recovery_OX!F92)</f>
        <v>4.6262287875500132E-4</v>
      </c>
      <c r="S97" s="701">
        <f t="shared" si="7"/>
        <v>2080</v>
      </c>
      <c r="T97" s="702">
        <f>IF(Select2=1,Food!$W99,"")</f>
        <v>1.3671489891071656E-10</v>
      </c>
      <c r="U97" s="703">
        <f>IF(Select2=1,Paper!$W99,"")</f>
        <v>7.6434960098052868E-4</v>
      </c>
      <c r="V97" s="703">
        <f>IF(Select2=1,Nappies!$W99,"")</f>
        <v>0</v>
      </c>
      <c r="W97" s="703">
        <f>IF(Select2=1,Garden!$W99,"")</f>
        <v>0</v>
      </c>
      <c r="X97" s="703">
        <f>IF(Select2=1,Wood!$W99,"")</f>
        <v>2.2890503167755033E-3</v>
      </c>
      <c r="Y97" s="703">
        <f>IF(Select2=1,Textiles!$W99,"")</f>
        <v>9.5988089425461776E-5</v>
      </c>
      <c r="Z97" s="704">
        <f>Sludge!W99</f>
        <v>0</v>
      </c>
      <c r="AA97" s="704" t="str">
        <f>IF(Select2=2,MSW!$W99,"")</f>
        <v/>
      </c>
      <c r="AB97" s="696">
        <f>Industry!$W99</f>
        <v>0</v>
      </c>
      <c r="AC97" s="707">
        <f t="shared" si="5"/>
        <v>3.1493881438963926E-3</v>
      </c>
      <c r="AD97" s="705">
        <f>Recovery_OX!R92</f>
        <v>0</v>
      </c>
      <c r="AE97" s="649"/>
      <c r="AF97" s="708">
        <f>(AC97-AD97)*(1-Recovery_OX!U92)</f>
        <v>3.1493881438963926E-3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46" t="s">
        <v>284</v>
      </c>
      <c r="D8" s="847"/>
      <c r="E8" s="848"/>
      <c r="F8" s="846" t="s">
        <v>285</v>
      </c>
      <c r="G8" s="847"/>
      <c r="H8" s="849"/>
      <c r="I8" s="435"/>
      <c r="J8" s="846" t="s">
        <v>286</v>
      </c>
      <c r="K8" s="847"/>
      <c r="L8" s="849"/>
      <c r="M8" s="850" t="s">
        <v>287</v>
      </c>
      <c r="N8" s="851"/>
      <c r="O8" s="852"/>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3.0797396776713004E-2</v>
      </c>
      <c r="E23" s="473">
        <f>Stored_C!G29+Stored_C!M29</f>
        <v>2.5407852340788226E-2</v>
      </c>
      <c r="F23" s="474">
        <f>F22+HWP!C23</f>
        <v>0</v>
      </c>
      <c r="G23" s="472">
        <f>G22+HWP!D23</f>
        <v>3.0797396776713004E-2</v>
      </c>
      <c r="H23" s="473">
        <f>H22+HWP!E23</f>
        <v>2.5407852340788226E-2</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3.104432088689401E-2</v>
      </c>
      <c r="E24" s="473">
        <f>Stored_C!G30+Stored_C!M30</f>
        <v>2.5611564731687558E-2</v>
      </c>
      <c r="F24" s="474">
        <f>F23+HWP!C24</f>
        <v>0</v>
      </c>
      <c r="G24" s="472">
        <f>G23+HWP!D24</f>
        <v>6.1841717663607014E-2</v>
      </c>
      <c r="H24" s="473">
        <f>H23+HWP!E24</f>
        <v>5.1019417072475787E-2</v>
      </c>
      <c r="I24" s="456"/>
      <c r="J24" s="475">
        <f>Garden!J31</f>
        <v>0</v>
      </c>
      <c r="K24" s="476">
        <f>Paper!J31</f>
        <v>1.2837371551727172E-3</v>
      </c>
      <c r="L24" s="477">
        <f>Wood!J31</f>
        <v>0</v>
      </c>
      <c r="M24" s="478">
        <f>J24*(1-Recovery_OX!E24)*(1-Recovery_OX!F24)</f>
        <v>0</v>
      </c>
      <c r="N24" s="476">
        <f>K24*(1-Recovery_OX!E24)*(1-Recovery_OX!F24)</f>
        <v>1.2837371551727172E-3</v>
      </c>
      <c r="O24" s="477">
        <f>L24*(1-Recovery_OX!E24)*(1-Recovery_OX!F24)</f>
        <v>0</v>
      </c>
    </row>
    <row r="25" spans="2:15">
      <c r="B25" s="470">
        <f t="shared" si="0"/>
        <v>1963</v>
      </c>
      <c r="C25" s="471">
        <f>Stored_C!E31</f>
        <v>0</v>
      </c>
      <c r="D25" s="472">
        <f>Stored_C!F31+Stored_C!L31</f>
        <v>3.1234075375505994E-2</v>
      </c>
      <c r="E25" s="473">
        <f>Stored_C!G31+Stored_C!M31</f>
        <v>2.5768112184792448E-2</v>
      </c>
      <c r="F25" s="474">
        <f>F24+HWP!C25</f>
        <v>0</v>
      </c>
      <c r="G25" s="472">
        <f>G24+HWP!D25</f>
        <v>9.3075793039113008E-2</v>
      </c>
      <c r="H25" s="473">
        <f>H24+HWP!E25</f>
        <v>7.6787529257268228E-2</v>
      </c>
      <c r="I25" s="456"/>
      <c r="J25" s="475">
        <f>Garden!J32</f>
        <v>0</v>
      </c>
      <c r="K25" s="476">
        <f>Paper!J32</f>
        <v>2.4909783570106515E-3</v>
      </c>
      <c r="L25" s="477">
        <f>Wood!J32</f>
        <v>0</v>
      </c>
      <c r="M25" s="478">
        <f>J25*(1-Recovery_OX!E25)*(1-Recovery_OX!F25)</f>
        <v>0</v>
      </c>
      <c r="N25" s="476">
        <f>K25*(1-Recovery_OX!E25)*(1-Recovery_OX!F25)</f>
        <v>2.4909783570106515E-3</v>
      </c>
      <c r="O25" s="477">
        <f>L25*(1-Recovery_OX!E25)*(1-Recovery_OX!F25)</f>
        <v>0</v>
      </c>
    </row>
    <row r="26" spans="2:15">
      <c r="B26" s="470">
        <f t="shared" si="0"/>
        <v>1964</v>
      </c>
      <c r="C26" s="471">
        <f>Stored_C!E32</f>
        <v>0</v>
      </c>
      <c r="D26" s="472">
        <f>Stored_C!F32+Stored_C!L32</f>
        <v>3.1496812359738002E-2</v>
      </c>
      <c r="E26" s="473">
        <f>Stored_C!G32+Stored_C!M32</f>
        <v>2.598487019678385E-2</v>
      </c>
      <c r="F26" s="474">
        <f>F25+HWP!C26</f>
        <v>0</v>
      </c>
      <c r="G26" s="472">
        <f>G25+HWP!D26</f>
        <v>0.12457260539885101</v>
      </c>
      <c r="H26" s="473">
        <f>H25+HWP!E26</f>
        <v>0.10277239945405207</v>
      </c>
      <c r="I26" s="456"/>
      <c r="J26" s="475">
        <f>Garden!J33</f>
        <v>0</v>
      </c>
      <c r="K26" s="476">
        <f>Paper!J33</f>
        <v>3.6245121861762041E-3</v>
      </c>
      <c r="L26" s="477">
        <f>Wood!J33</f>
        <v>0</v>
      </c>
      <c r="M26" s="478">
        <f>J26*(1-Recovery_OX!E26)*(1-Recovery_OX!F26)</f>
        <v>0</v>
      </c>
      <c r="N26" s="476">
        <f>K26*(1-Recovery_OX!E26)*(1-Recovery_OX!F26)</f>
        <v>3.6245121861762041E-3</v>
      </c>
      <c r="O26" s="477">
        <f>L26*(1-Recovery_OX!E26)*(1-Recovery_OX!F26)</f>
        <v>0</v>
      </c>
    </row>
    <row r="27" spans="2:15">
      <c r="B27" s="470">
        <f t="shared" si="0"/>
        <v>1965</v>
      </c>
      <c r="C27" s="471">
        <f>Stored_C!E33</f>
        <v>0</v>
      </c>
      <c r="D27" s="472">
        <f>Stored_C!F33+Stored_C!L33</f>
        <v>3.1589256854190007E-2</v>
      </c>
      <c r="E27" s="473">
        <f>Stored_C!G33+Stored_C!M33</f>
        <v>2.6061136904706753E-2</v>
      </c>
      <c r="F27" s="474">
        <f>F26+HWP!C27</f>
        <v>0</v>
      </c>
      <c r="G27" s="472">
        <f>G26+HWP!D27</f>
        <v>0.15616186225304102</v>
      </c>
      <c r="H27" s="473">
        <f>H26+HWP!E27</f>
        <v>0.12883353635875883</v>
      </c>
      <c r="I27" s="456"/>
      <c r="J27" s="475">
        <f>Garden!J34</f>
        <v>0</v>
      </c>
      <c r="K27" s="476">
        <f>Paper!J34</f>
        <v>4.6923638679020763E-3</v>
      </c>
      <c r="L27" s="477">
        <f>Wood!J34</f>
        <v>0</v>
      </c>
      <c r="M27" s="478">
        <f>J27*(1-Recovery_OX!E27)*(1-Recovery_OX!F27)</f>
        <v>0</v>
      </c>
      <c r="N27" s="476">
        <f>K27*(1-Recovery_OX!E27)*(1-Recovery_OX!F27)</f>
        <v>4.6923638679020763E-3</v>
      </c>
      <c r="O27" s="477">
        <f>L27*(1-Recovery_OX!E27)*(1-Recovery_OX!F27)</f>
        <v>0</v>
      </c>
    </row>
    <row r="28" spans="2:15">
      <c r="B28" s="470">
        <f t="shared" si="0"/>
        <v>1966</v>
      </c>
      <c r="C28" s="471">
        <f>Stored_C!E34</f>
        <v>0</v>
      </c>
      <c r="D28" s="472">
        <f>Stored_C!F34+Stored_C!L34</f>
        <v>3.1734005470503E-2</v>
      </c>
      <c r="E28" s="473">
        <f>Stored_C!G34+Stored_C!M34</f>
        <v>2.6180554513164978E-2</v>
      </c>
      <c r="F28" s="474">
        <f>F27+HWP!C28</f>
        <v>0</v>
      </c>
      <c r="G28" s="472">
        <f>G27+HWP!D28</f>
        <v>0.18789586772354402</v>
      </c>
      <c r="H28" s="473">
        <f>H27+HWP!E28</f>
        <v>0.1550140908719238</v>
      </c>
      <c r="I28" s="456"/>
      <c r="J28" s="475">
        <f>Garden!J35</f>
        <v>0</v>
      </c>
      <c r="K28" s="476">
        <f>Paper!J35</f>
        <v>5.6918755681934184E-3</v>
      </c>
      <c r="L28" s="477">
        <f>Wood!J35</f>
        <v>0</v>
      </c>
      <c r="M28" s="478">
        <f>J28*(1-Recovery_OX!E28)*(1-Recovery_OX!F28)</f>
        <v>0</v>
      </c>
      <c r="N28" s="476">
        <f>K28*(1-Recovery_OX!E28)*(1-Recovery_OX!F28)</f>
        <v>5.6918755681934184E-3</v>
      </c>
      <c r="O28" s="477">
        <f>L28*(1-Recovery_OX!E28)*(1-Recovery_OX!F28)</f>
        <v>0</v>
      </c>
    </row>
    <row r="29" spans="2:15">
      <c r="B29" s="470">
        <f t="shared" si="0"/>
        <v>1967</v>
      </c>
      <c r="C29" s="471">
        <f>Stored_C!E35</f>
        <v>0</v>
      </c>
      <c r="D29" s="472">
        <f>Stored_C!F35+Stored_C!L35</f>
        <v>3.2788946456140736E-2</v>
      </c>
      <c r="E29" s="473">
        <f>Stored_C!G35+Stored_C!M35</f>
        <v>2.7050880826316109E-2</v>
      </c>
      <c r="F29" s="474">
        <f>F28+HWP!C29</f>
        <v>0</v>
      </c>
      <c r="G29" s="472">
        <f>G28+HWP!D29</f>
        <v>0.22068481417968477</v>
      </c>
      <c r="H29" s="473">
        <f>H28+HWP!E29</f>
        <v>0.1820649716982399</v>
      </c>
      <c r="I29" s="456"/>
      <c r="J29" s="475">
        <f>Garden!J36</f>
        <v>0</v>
      </c>
      <c r="K29" s="476">
        <f>Paper!J36</f>
        <v>6.6298477005898287E-3</v>
      </c>
      <c r="L29" s="477">
        <f>Wood!J36</f>
        <v>0</v>
      </c>
      <c r="M29" s="478">
        <f>J29*(1-Recovery_OX!E29)*(1-Recovery_OX!F29)</f>
        <v>0</v>
      </c>
      <c r="N29" s="476">
        <f>K29*(1-Recovery_OX!E29)*(1-Recovery_OX!F29)</f>
        <v>6.6298477005898287E-3</v>
      </c>
      <c r="O29" s="477">
        <f>L29*(1-Recovery_OX!E29)*(1-Recovery_OX!F29)</f>
        <v>0</v>
      </c>
    </row>
    <row r="30" spans="2:15">
      <c r="B30" s="470">
        <f t="shared" si="0"/>
        <v>1968</v>
      </c>
      <c r="C30" s="471">
        <f>Stored_C!E36</f>
        <v>0</v>
      </c>
      <c r="D30" s="472">
        <f>Stored_C!F36+Stored_C!L36</f>
        <v>3.3822790688735373E-2</v>
      </c>
      <c r="E30" s="473">
        <f>Stored_C!G36+Stored_C!M36</f>
        <v>2.7903802318206685E-2</v>
      </c>
      <c r="F30" s="474">
        <f>F29+HWP!C30</f>
        <v>0</v>
      </c>
      <c r="G30" s="472">
        <f>G29+HWP!D30</f>
        <v>0.25450760486842017</v>
      </c>
      <c r="H30" s="473">
        <f>H29+HWP!E30</f>
        <v>0.20996877401644659</v>
      </c>
      <c r="I30" s="456"/>
      <c r="J30" s="475">
        <f>Garden!J37</f>
        <v>0</v>
      </c>
      <c r="K30" s="476">
        <f>Paper!J37</f>
        <v>7.4640549502204461E-3</v>
      </c>
      <c r="L30" s="477">
        <f>Wood!J37</f>
        <v>0</v>
      </c>
      <c r="M30" s="478">
        <f>J30*(1-Recovery_OX!E30)*(1-Recovery_OX!F30)</f>
        <v>0</v>
      </c>
      <c r="N30" s="476">
        <f>K30*(1-Recovery_OX!E30)*(1-Recovery_OX!F30)</f>
        <v>7.4640549502204461E-3</v>
      </c>
      <c r="O30" s="477">
        <f>L30*(1-Recovery_OX!E30)*(1-Recovery_OX!F30)</f>
        <v>0</v>
      </c>
    </row>
    <row r="31" spans="2:15">
      <c r="B31" s="470">
        <f t="shared" si="0"/>
        <v>1969</v>
      </c>
      <c r="C31" s="471">
        <f>Stored_C!E37</f>
        <v>0</v>
      </c>
      <c r="D31" s="472">
        <f>Stored_C!F37+Stored_C!L37</f>
        <v>3.4888039964759233E-2</v>
      </c>
      <c r="E31" s="473">
        <f>Stored_C!G37+Stored_C!M37</f>
        <v>2.8782632970926366E-2</v>
      </c>
      <c r="F31" s="474">
        <f>F30+HWP!C31</f>
        <v>0</v>
      </c>
      <c r="G31" s="472">
        <f>G30+HWP!D31</f>
        <v>0.28939564483317942</v>
      </c>
      <c r="H31" s="473">
        <f>H30+HWP!E31</f>
        <v>0.23875140698737296</v>
      </c>
      <c r="I31" s="456"/>
      <c r="J31" s="475">
        <f>Garden!J38</f>
        <v>0</v>
      </c>
      <c r="K31" s="476">
        <f>Paper!J38</f>
        <v>8.2782708469912574E-3</v>
      </c>
      <c r="L31" s="477">
        <f>Wood!J38</f>
        <v>0</v>
      </c>
      <c r="M31" s="478">
        <f>J31*(1-Recovery_OX!E31)*(1-Recovery_OX!F31)</f>
        <v>0</v>
      </c>
      <c r="N31" s="476">
        <f>K31*(1-Recovery_OX!E31)*(1-Recovery_OX!F31)</f>
        <v>8.2782708469912574E-3</v>
      </c>
      <c r="O31" s="477">
        <f>L31*(1-Recovery_OX!E31)*(1-Recovery_OX!F31)</f>
        <v>0</v>
      </c>
    </row>
    <row r="32" spans="2:15">
      <c r="B32" s="470">
        <f t="shared" si="0"/>
        <v>1970</v>
      </c>
      <c r="C32" s="471">
        <f>Stored_C!E38</f>
        <v>0</v>
      </c>
      <c r="D32" s="472">
        <f>Stored_C!F38+Stored_C!L38</f>
        <v>3.5985623684214964E-2</v>
      </c>
      <c r="E32" s="473">
        <f>Stored_C!G38+Stored_C!M38</f>
        <v>2.968813953947735E-2</v>
      </c>
      <c r="F32" s="474">
        <f>F31+HWP!C32</f>
        <v>0</v>
      </c>
      <c r="G32" s="472">
        <f>G31+HWP!D32</f>
        <v>0.32538126851739441</v>
      </c>
      <c r="H32" s="473">
        <f>H31+HWP!E32</f>
        <v>0.26843954652685031</v>
      </c>
      <c r="I32" s="456"/>
      <c r="J32" s="475">
        <f>Garden!J39</f>
        <v>0</v>
      </c>
      <c r="K32" s="476">
        <f>Paper!J39</f>
        <v>9.0746289440465627E-3</v>
      </c>
      <c r="L32" s="477">
        <f>Wood!J39</f>
        <v>0</v>
      </c>
      <c r="M32" s="478">
        <f>J32*(1-Recovery_OX!E32)*(1-Recovery_OX!F32)</f>
        <v>0</v>
      </c>
      <c r="N32" s="476">
        <f>K32*(1-Recovery_OX!E32)*(1-Recovery_OX!F32)</f>
        <v>9.0746289440465627E-3</v>
      </c>
      <c r="O32" s="477">
        <f>L32*(1-Recovery_OX!E32)*(1-Recovery_OX!F32)</f>
        <v>0</v>
      </c>
    </row>
    <row r="33" spans="2:15">
      <c r="B33" s="470">
        <f t="shared" si="0"/>
        <v>1971</v>
      </c>
      <c r="C33" s="471">
        <f>Stored_C!E39</f>
        <v>0</v>
      </c>
      <c r="D33" s="472">
        <f>Stored_C!F39+Stored_C!L39</f>
        <v>3.7116498225375855E-2</v>
      </c>
      <c r="E33" s="473">
        <f>Stored_C!G39+Stored_C!M39</f>
        <v>3.0621111035935074E-2</v>
      </c>
      <c r="F33" s="474">
        <f>F32+HWP!C33</f>
        <v>0</v>
      </c>
      <c r="G33" s="472">
        <f>G32+HWP!D33</f>
        <v>0.36249776674277023</v>
      </c>
      <c r="H33" s="473">
        <f>H32+HWP!E33</f>
        <v>0.29906065756278538</v>
      </c>
      <c r="I33" s="456"/>
      <c r="J33" s="475">
        <f>Garden!J40</f>
        <v>0</v>
      </c>
      <c r="K33" s="476">
        <f>Paper!J40</f>
        <v>9.8551159834924101E-3</v>
      </c>
      <c r="L33" s="477">
        <f>Wood!J40</f>
        <v>0</v>
      </c>
      <c r="M33" s="478">
        <f>J33*(1-Recovery_OX!E33)*(1-Recovery_OX!F33)</f>
        <v>0</v>
      </c>
      <c r="N33" s="476">
        <f>K33*(1-Recovery_OX!E33)*(1-Recovery_OX!F33)</f>
        <v>9.8551159834924101E-3</v>
      </c>
      <c r="O33" s="477">
        <f>L33*(1-Recovery_OX!E33)*(1-Recovery_OX!F33)</f>
        <v>0</v>
      </c>
    </row>
    <row r="34" spans="2:15">
      <c r="B34" s="470">
        <f t="shared" si="0"/>
        <v>1972</v>
      </c>
      <c r="C34" s="471">
        <f>Stored_C!E40</f>
        <v>0</v>
      </c>
      <c r="D34" s="472">
        <f>Stored_C!F40+Stored_C!L40</f>
        <v>3.8281647716335271E-2</v>
      </c>
      <c r="E34" s="473">
        <f>Stored_C!G40+Stored_C!M40</f>
        <v>3.1582359365976601E-2</v>
      </c>
      <c r="F34" s="474">
        <f>F33+HWP!C34</f>
        <v>0</v>
      </c>
      <c r="G34" s="472">
        <f>G33+HWP!D34</f>
        <v>0.40077941445910548</v>
      </c>
      <c r="H34" s="473">
        <f>H33+HWP!E34</f>
        <v>0.33064301692876197</v>
      </c>
      <c r="I34" s="456"/>
      <c r="J34" s="475">
        <f>Garden!J41</f>
        <v>0</v>
      </c>
      <c r="K34" s="476">
        <f>Paper!J41</f>
        <v>1.0621579723654618E-2</v>
      </c>
      <c r="L34" s="477">
        <f>Wood!J41</f>
        <v>0</v>
      </c>
      <c r="M34" s="478">
        <f>J34*(1-Recovery_OX!E34)*(1-Recovery_OX!F34)</f>
        <v>0</v>
      </c>
      <c r="N34" s="476">
        <f>K34*(1-Recovery_OX!E34)*(1-Recovery_OX!F34)</f>
        <v>1.0621579723654618E-2</v>
      </c>
      <c r="O34" s="477">
        <f>L34*(1-Recovery_OX!E34)*(1-Recovery_OX!F34)</f>
        <v>0</v>
      </c>
    </row>
    <row r="35" spans="2:15">
      <c r="B35" s="470">
        <f t="shared" si="0"/>
        <v>1973</v>
      </c>
      <c r="C35" s="471">
        <f>Stored_C!E41</f>
        <v>0</v>
      </c>
      <c r="D35" s="472">
        <f>Stored_C!F41+Stored_C!L41</f>
        <v>3.9482084828362587E-2</v>
      </c>
      <c r="E35" s="473">
        <f>Stored_C!G41+Stored_C!M41</f>
        <v>3.2572719983399133E-2</v>
      </c>
      <c r="F35" s="474">
        <f>F34+HWP!C35</f>
        <v>0</v>
      </c>
      <c r="G35" s="472">
        <f>G34+HWP!D35</f>
        <v>0.44026149928746805</v>
      </c>
      <c r="H35" s="473">
        <f>H34+HWP!E35</f>
        <v>0.36321573691216108</v>
      </c>
      <c r="I35" s="456"/>
      <c r="J35" s="475">
        <f>Garden!J42</f>
        <v>0</v>
      </c>
      <c r="K35" s="476">
        <f>Paper!J42</f>
        <v>1.1375736018965759E-2</v>
      </c>
      <c r="L35" s="477">
        <f>Wood!J42</f>
        <v>0</v>
      </c>
      <c r="M35" s="478">
        <f>J35*(1-Recovery_OX!E35)*(1-Recovery_OX!F35)</f>
        <v>0</v>
      </c>
      <c r="N35" s="476">
        <f>K35*(1-Recovery_OX!E35)*(1-Recovery_OX!F35)</f>
        <v>1.1375736018965759E-2</v>
      </c>
      <c r="O35" s="477">
        <f>L35*(1-Recovery_OX!E35)*(1-Recovery_OX!F35)</f>
        <v>0</v>
      </c>
    </row>
    <row r="36" spans="2:15">
      <c r="B36" s="470">
        <f t="shared" si="0"/>
        <v>1974</v>
      </c>
      <c r="C36" s="471">
        <f>Stored_C!E42</f>
        <v>0</v>
      </c>
      <c r="D36" s="472">
        <f>Stored_C!F42+Stored_C!L42</f>
        <v>4.0718851591675723E-2</v>
      </c>
      <c r="E36" s="473">
        <f>Stored_C!G42+Stored_C!M42</f>
        <v>3.3593052563132476E-2</v>
      </c>
      <c r="F36" s="474">
        <f>F35+HWP!C36</f>
        <v>0</v>
      </c>
      <c r="G36" s="472">
        <f>G35+HWP!D36</f>
        <v>0.48098035087914376</v>
      </c>
      <c r="H36" s="473">
        <f>H35+HWP!E36</f>
        <v>0.39680878947529358</v>
      </c>
      <c r="I36" s="456"/>
      <c r="J36" s="475">
        <f>Garden!J43</f>
        <v>0</v>
      </c>
      <c r="K36" s="476">
        <f>Paper!J43</f>
        <v>1.2119175184537692E-2</v>
      </c>
      <c r="L36" s="477">
        <f>Wood!J43</f>
        <v>0</v>
      </c>
      <c r="M36" s="478">
        <f>J36*(1-Recovery_OX!E36)*(1-Recovery_OX!F36)</f>
        <v>0</v>
      </c>
      <c r="N36" s="476">
        <f>K36*(1-Recovery_OX!E36)*(1-Recovery_OX!F36)</f>
        <v>1.2119175184537692E-2</v>
      </c>
      <c r="O36" s="477">
        <f>L36*(1-Recovery_OX!E36)*(1-Recovery_OX!F36)</f>
        <v>0</v>
      </c>
    </row>
    <row r="37" spans="2:15">
      <c r="B37" s="470">
        <f t="shared" si="0"/>
        <v>1975</v>
      </c>
      <c r="C37" s="471">
        <f>Stored_C!E43</f>
        <v>0</v>
      </c>
      <c r="D37" s="472">
        <f>Stored_C!F43+Stored_C!L43</f>
        <v>4.1993020234258209E-2</v>
      </c>
      <c r="E37" s="473">
        <f>Stored_C!G43+Stored_C!M43</f>
        <v>3.4644241693263023E-2</v>
      </c>
      <c r="F37" s="474">
        <f>F36+HWP!C37</f>
        <v>0</v>
      </c>
      <c r="G37" s="472">
        <f>G36+HWP!D37</f>
        <v>0.52297337111340192</v>
      </c>
      <c r="H37" s="473">
        <f>H36+HWP!E37</f>
        <v>0.4314530311685566</v>
      </c>
      <c r="I37" s="456"/>
      <c r="J37" s="475">
        <f>Garden!J44</f>
        <v>0</v>
      </c>
      <c r="K37" s="476">
        <f>Paper!J44</f>
        <v>1.2853367673839159E-2</v>
      </c>
      <c r="L37" s="477">
        <f>Wood!J44</f>
        <v>0</v>
      </c>
      <c r="M37" s="478">
        <f>J37*(1-Recovery_OX!E37)*(1-Recovery_OX!F37)</f>
        <v>0</v>
      </c>
      <c r="N37" s="476">
        <f>K37*(1-Recovery_OX!E37)*(1-Recovery_OX!F37)</f>
        <v>1.2853367673839159E-2</v>
      </c>
      <c r="O37" s="477">
        <f>L37*(1-Recovery_OX!E37)*(1-Recovery_OX!F37)</f>
        <v>0</v>
      </c>
    </row>
    <row r="38" spans="2:15">
      <c r="B38" s="470">
        <f t="shared" si="0"/>
        <v>1976</v>
      </c>
      <c r="C38" s="471">
        <f>Stored_C!E44</f>
        <v>0</v>
      </c>
      <c r="D38" s="472">
        <f>Stored_C!F44+Stored_C!L44</f>
        <v>4.3305694044364927E-2</v>
      </c>
      <c r="E38" s="473">
        <f>Stored_C!G44+Stored_C!M44</f>
        <v>3.5727197586601055E-2</v>
      </c>
      <c r="F38" s="474">
        <f>F37+HWP!C38</f>
        <v>0</v>
      </c>
      <c r="G38" s="472">
        <f>G37+HWP!D38</f>
        <v>0.56627906515776683</v>
      </c>
      <c r="H38" s="473">
        <f>H37+HWP!E38</f>
        <v>0.46718022875515763</v>
      </c>
      <c r="I38" s="456"/>
      <c r="J38" s="475">
        <f>Garden!J45</f>
        <v>0</v>
      </c>
      <c r="K38" s="476">
        <f>Paper!J45</f>
        <v>1.3579669094392554E-2</v>
      </c>
      <c r="L38" s="477">
        <f>Wood!J45</f>
        <v>0</v>
      </c>
      <c r="M38" s="478">
        <f>J38*(1-Recovery_OX!E38)*(1-Recovery_OX!F38)</f>
        <v>0</v>
      </c>
      <c r="N38" s="476">
        <f>K38*(1-Recovery_OX!E38)*(1-Recovery_OX!F38)</f>
        <v>1.3579669094392554E-2</v>
      </c>
      <c r="O38" s="477">
        <f>L38*(1-Recovery_OX!E38)*(1-Recovery_OX!F38)</f>
        <v>0</v>
      </c>
    </row>
    <row r="39" spans="2:15">
      <c r="B39" s="470">
        <f t="shared" si="0"/>
        <v>1977</v>
      </c>
      <c r="C39" s="471">
        <f>Stored_C!E45</f>
        <v>0</v>
      </c>
      <c r="D39" s="472">
        <f>Stored_C!F45+Stored_C!L45</f>
        <v>4.4658008257379735E-2</v>
      </c>
      <c r="E39" s="473">
        <f>Stored_C!G45+Stored_C!M45</f>
        <v>3.684285681233828E-2</v>
      </c>
      <c r="F39" s="474">
        <f>F38+HWP!C39</f>
        <v>0</v>
      </c>
      <c r="G39" s="472">
        <f>G38+HWP!D39</f>
        <v>0.61093707341514658</v>
      </c>
      <c r="H39" s="473">
        <f>H38+HWP!E39</f>
        <v>0.50402308556749587</v>
      </c>
      <c r="I39" s="456"/>
      <c r="J39" s="475">
        <f>Garden!J46</f>
        <v>0</v>
      </c>
      <c r="K39" s="476">
        <f>Paper!J46</f>
        <v>1.4299324583012477E-2</v>
      </c>
      <c r="L39" s="477">
        <f>Wood!J46</f>
        <v>0</v>
      </c>
      <c r="M39" s="478">
        <f>J39*(1-Recovery_OX!E39)*(1-Recovery_OX!F39)</f>
        <v>0</v>
      </c>
      <c r="N39" s="476">
        <f>K39*(1-Recovery_OX!E39)*(1-Recovery_OX!F39)</f>
        <v>1.4299324583012477E-2</v>
      </c>
      <c r="O39" s="477">
        <f>L39*(1-Recovery_OX!E39)*(1-Recovery_OX!F39)</f>
        <v>0</v>
      </c>
    </row>
    <row r="40" spans="2:15">
      <c r="B40" s="470">
        <f t="shared" si="0"/>
        <v>1978</v>
      </c>
      <c r="C40" s="471">
        <f>Stored_C!E46</f>
        <v>0</v>
      </c>
      <c r="D40" s="472">
        <f>Stored_C!F46+Stored_C!L46</f>
        <v>4.605113096770596E-2</v>
      </c>
      <c r="E40" s="473">
        <f>Stored_C!G46+Stored_C!M46</f>
        <v>3.7992183048357414E-2</v>
      </c>
      <c r="F40" s="474">
        <f>F39+HWP!C40</f>
        <v>0</v>
      </c>
      <c r="G40" s="472">
        <f>G39+HWP!D40</f>
        <v>0.65698820438285255</v>
      </c>
      <c r="H40" s="473">
        <f>H39+HWP!E40</f>
        <v>0.54201526861585325</v>
      </c>
      <c r="I40" s="456"/>
      <c r="J40" s="475">
        <f>Garden!J47</f>
        <v>0</v>
      </c>
      <c r="K40" s="476">
        <f>Paper!J47</f>
        <v>1.5013472558813695E-2</v>
      </c>
      <c r="L40" s="477">
        <f>Wood!J47</f>
        <v>0</v>
      </c>
      <c r="M40" s="478">
        <f>J40*(1-Recovery_OX!E40)*(1-Recovery_OX!F40)</f>
        <v>0</v>
      </c>
      <c r="N40" s="476">
        <f>K40*(1-Recovery_OX!E40)*(1-Recovery_OX!F40)</f>
        <v>1.5013472558813695E-2</v>
      </c>
      <c r="O40" s="477">
        <f>L40*(1-Recovery_OX!E40)*(1-Recovery_OX!F40)</f>
        <v>0</v>
      </c>
    </row>
    <row r="41" spans="2:15">
      <c r="B41" s="470">
        <f t="shared" si="0"/>
        <v>1979</v>
      </c>
      <c r="C41" s="471">
        <f>Stored_C!E47</f>
        <v>0</v>
      </c>
      <c r="D41" s="472">
        <f>Stored_C!F47+Stored_C!L47</f>
        <v>4.7486264066389464E-2</v>
      </c>
      <c r="E41" s="473">
        <f>Stored_C!G47+Stored_C!M47</f>
        <v>3.9176167854771307E-2</v>
      </c>
      <c r="F41" s="474">
        <f>F40+HWP!C41</f>
        <v>0</v>
      </c>
      <c r="G41" s="472">
        <f>G40+HWP!D41</f>
        <v>0.704474468449242</v>
      </c>
      <c r="H41" s="473">
        <f>H40+HWP!E41</f>
        <v>0.58119143647062455</v>
      </c>
      <c r="I41" s="456"/>
      <c r="J41" s="475">
        <f>Garden!J48</f>
        <v>0</v>
      </c>
      <c r="K41" s="476">
        <f>Paper!J48</f>
        <v>1.5723147869001274E-2</v>
      </c>
      <c r="L41" s="477">
        <f>Wood!J48</f>
        <v>0</v>
      </c>
      <c r="M41" s="478">
        <f>J41*(1-Recovery_OX!E41)*(1-Recovery_OX!F41)</f>
        <v>0</v>
      </c>
      <c r="N41" s="476">
        <f>K41*(1-Recovery_OX!E41)*(1-Recovery_OX!F41)</f>
        <v>1.5723147869001274E-2</v>
      </c>
      <c r="O41" s="477">
        <f>L41*(1-Recovery_OX!E41)*(1-Recovery_OX!F41)</f>
        <v>0</v>
      </c>
    </row>
    <row r="42" spans="2:15">
      <c r="B42" s="470">
        <f t="shared" si="0"/>
        <v>1980</v>
      </c>
      <c r="C42" s="471">
        <f>Stored_C!E48</f>
        <v>0</v>
      </c>
      <c r="D42" s="472">
        <f>Stored_C!F48+Stored_C!L48</f>
        <v>4.89972059451E-2</v>
      </c>
      <c r="E42" s="473">
        <f>Stored_C!G48+Stored_C!M48</f>
        <v>4.0422694904707505E-2</v>
      </c>
      <c r="F42" s="474">
        <f>F41+HWP!C42</f>
        <v>0</v>
      </c>
      <c r="G42" s="472">
        <f>G41+HWP!D42</f>
        <v>0.75347167439434204</v>
      </c>
      <c r="H42" s="473">
        <f>H41+HWP!E42</f>
        <v>0.62161413137533206</v>
      </c>
      <c r="I42" s="456"/>
      <c r="J42" s="475">
        <f>Garden!J49</f>
        <v>0</v>
      </c>
      <c r="K42" s="476">
        <f>Paper!J49</f>
        <v>1.6429284339304174E-2</v>
      </c>
      <c r="L42" s="477">
        <f>Wood!J49</f>
        <v>0</v>
      </c>
      <c r="M42" s="478">
        <f>J42*(1-Recovery_OX!E42)*(1-Recovery_OX!F42)</f>
        <v>0</v>
      </c>
      <c r="N42" s="476">
        <f>K42*(1-Recovery_OX!E42)*(1-Recovery_OX!F42)</f>
        <v>1.6429284339304174E-2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0.75347167439434204</v>
      </c>
      <c r="H43" s="473">
        <f>H42+HWP!E43</f>
        <v>0.62161413137533206</v>
      </c>
      <c r="I43" s="456"/>
      <c r="J43" s="475">
        <f>Garden!J50</f>
        <v>0</v>
      </c>
      <c r="K43" s="476">
        <f>Paper!J50</f>
        <v>1.7133998984432432E-2</v>
      </c>
      <c r="L43" s="477">
        <f>Wood!J50</f>
        <v>0</v>
      </c>
      <c r="M43" s="478">
        <f>J43*(1-Recovery_OX!E43)*(1-Recovery_OX!F43)</f>
        <v>0</v>
      </c>
      <c r="N43" s="476">
        <f>K43*(1-Recovery_OX!E43)*(1-Recovery_OX!F43)</f>
        <v>1.7133998984432432E-2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0.75347167439434204</v>
      </c>
      <c r="H44" s="473">
        <f>H43+HWP!E44</f>
        <v>0.62161413137533206</v>
      </c>
      <c r="I44" s="456"/>
      <c r="J44" s="475">
        <f>Garden!J51</f>
        <v>0</v>
      </c>
      <c r="K44" s="476">
        <f>Paper!J51</f>
        <v>1.5975634763359593E-2</v>
      </c>
      <c r="L44" s="477">
        <f>Wood!J51</f>
        <v>0</v>
      </c>
      <c r="M44" s="478">
        <f>J44*(1-Recovery_OX!E44)*(1-Recovery_OX!F44)</f>
        <v>0</v>
      </c>
      <c r="N44" s="476">
        <f>K44*(1-Recovery_OX!E44)*(1-Recovery_OX!F44)</f>
        <v>1.5975634763359593E-2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0.75347167439434204</v>
      </c>
      <c r="H45" s="473">
        <f>H44+HWP!E45</f>
        <v>0.62161413137533206</v>
      </c>
      <c r="I45" s="456"/>
      <c r="J45" s="475">
        <f>Garden!J52</f>
        <v>0</v>
      </c>
      <c r="K45" s="476">
        <f>Paper!J52</f>
        <v>1.4895583122431111E-2</v>
      </c>
      <c r="L45" s="477">
        <f>Wood!J52</f>
        <v>0</v>
      </c>
      <c r="M45" s="478">
        <f>J45*(1-Recovery_OX!E45)*(1-Recovery_OX!F45)</f>
        <v>0</v>
      </c>
      <c r="N45" s="476">
        <f>K45*(1-Recovery_OX!E45)*(1-Recovery_OX!F45)</f>
        <v>1.4895583122431111E-2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0.75347167439434204</v>
      </c>
      <c r="H46" s="473">
        <f>H45+HWP!E46</f>
        <v>0.62161413137533206</v>
      </c>
      <c r="I46" s="456"/>
      <c r="J46" s="475">
        <f>Garden!J53</f>
        <v>0</v>
      </c>
      <c r="K46" s="476">
        <f>Paper!J53</f>
        <v>1.3888549647250116E-2</v>
      </c>
      <c r="L46" s="477">
        <f>Wood!J53</f>
        <v>0</v>
      </c>
      <c r="M46" s="478">
        <f>J46*(1-Recovery_OX!E46)*(1-Recovery_OX!F46)</f>
        <v>0</v>
      </c>
      <c r="N46" s="476">
        <f>K46*(1-Recovery_OX!E46)*(1-Recovery_OX!F46)</f>
        <v>1.3888549647250116E-2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0.75347167439434204</v>
      </c>
      <c r="H47" s="473">
        <f>H46+HWP!E47</f>
        <v>0.62161413137533206</v>
      </c>
      <c r="I47" s="456"/>
      <c r="J47" s="475">
        <f>Garden!J54</f>
        <v>0</v>
      </c>
      <c r="K47" s="476">
        <f>Paper!J54</f>
        <v>1.2949597858552948E-2</v>
      </c>
      <c r="L47" s="477">
        <f>Wood!J54</f>
        <v>0</v>
      </c>
      <c r="M47" s="478">
        <f>J47*(1-Recovery_OX!E47)*(1-Recovery_OX!F47)</f>
        <v>0</v>
      </c>
      <c r="N47" s="476">
        <f>K47*(1-Recovery_OX!E47)*(1-Recovery_OX!F47)</f>
        <v>1.2949597858552948E-2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0.75347167439434204</v>
      </c>
      <c r="H48" s="473">
        <f>H47+HWP!E48</f>
        <v>0.62161413137533206</v>
      </c>
      <c r="I48" s="456"/>
      <c r="J48" s="475">
        <f>Garden!J55</f>
        <v>0</v>
      </c>
      <c r="K48" s="476">
        <f>Paper!J55</f>
        <v>1.2074125013582069E-2</v>
      </c>
      <c r="L48" s="477">
        <f>Wood!J55</f>
        <v>0</v>
      </c>
      <c r="M48" s="478">
        <f>J48*(1-Recovery_OX!E48)*(1-Recovery_OX!F48)</f>
        <v>0</v>
      </c>
      <c r="N48" s="476">
        <f>K48*(1-Recovery_OX!E48)*(1-Recovery_OX!F48)</f>
        <v>1.2074125013582069E-2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0.75347167439434204</v>
      </c>
      <c r="H49" s="473">
        <f>H48+HWP!E49</f>
        <v>0.62161413137533206</v>
      </c>
      <c r="I49" s="456"/>
      <c r="J49" s="475">
        <f>Garden!J56</f>
        <v>0</v>
      </c>
      <c r="K49" s="476">
        <f>Paper!J56</f>
        <v>1.1257839543435745E-2</v>
      </c>
      <c r="L49" s="477">
        <f>Wood!J56</f>
        <v>0</v>
      </c>
      <c r="M49" s="478">
        <f>J49*(1-Recovery_OX!E49)*(1-Recovery_OX!F49)</f>
        <v>0</v>
      </c>
      <c r="N49" s="476">
        <f>K49*(1-Recovery_OX!E49)*(1-Recovery_OX!F49)</f>
        <v>1.1257839543435745E-2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0.75347167439434204</v>
      </c>
      <c r="H50" s="473">
        <f>H49+HWP!E50</f>
        <v>0.62161413137533206</v>
      </c>
      <c r="I50" s="456"/>
      <c r="J50" s="475">
        <f>Garden!J57</f>
        <v>0</v>
      </c>
      <c r="K50" s="476">
        <f>Paper!J57</f>
        <v>1.0496740015792292E-2</v>
      </c>
      <c r="L50" s="477">
        <f>Wood!J57</f>
        <v>0</v>
      </c>
      <c r="M50" s="478">
        <f>J50*(1-Recovery_OX!E50)*(1-Recovery_OX!F50)</f>
        <v>0</v>
      </c>
      <c r="N50" s="476">
        <f>K50*(1-Recovery_OX!E50)*(1-Recovery_OX!F50)</f>
        <v>1.0496740015792292E-2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0.75347167439434204</v>
      </c>
      <c r="H51" s="473">
        <f>H50+HWP!E51</f>
        <v>0.62161413137533206</v>
      </c>
      <c r="I51" s="456"/>
      <c r="J51" s="475">
        <f>Garden!J58</f>
        <v>0</v>
      </c>
      <c r="K51" s="476">
        <f>Paper!J58</f>
        <v>9.7870955198841991E-3</v>
      </c>
      <c r="L51" s="477">
        <f>Wood!J58</f>
        <v>0</v>
      </c>
      <c r="M51" s="478">
        <f>J51*(1-Recovery_OX!E51)*(1-Recovery_OX!F51)</f>
        <v>0</v>
      </c>
      <c r="N51" s="476">
        <f>K51*(1-Recovery_OX!E51)*(1-Recovery_OX!F51)</f>
        <v>9.7870955198841991E-3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0.75347167439434204</v>
      </c>
      <c r="H52" s="473">
        <f>H51+HWP!E52</f>
        <v>0.62161413137533206</v>
      </c>
      <c r="I52" s="456"/>
      <c r="J52" s="475">
        <f>Garden!J59</f>
        <v>0</v>
      </c>
      <c r="K52" s="476">
        <f>Paper!J59</f>
        <v>9.1254273775692209E-3</v>
      </c>
      <c r="L52" s="477">
        <f>Wood!J59</f>
        <v>0</v>
      </c>
      <c r="M52" s="478">
        <f>J52*(1-Recovery_OX!E52)*(1-Recovery_OX!F52)</f>
        <v>0</v>
      </c>
      <c r="N52" s="476">
        <f>K52*(1-Recovery_OX!E52)*(1-Recovery_OX!F52)</f>
        <v>9.1254273775692209E-3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0.75347167439434204</v>
      </c>
      <c r="H53" s="473">
        <f>H52+HWP!E53</f>
        <v>0.62161413137533206</v>
      </c>
      <c r="I53" s="456"/>
      <c r="J53" s="475">
        <f>Garden!J60</f>
        <v>0</v>
      </c>
      <c r="K53" s="476">
        <f>Paper!J60</f>
        <v>8.508492090846087E-3</v>
      </c>
      <c r="L53" s="477">
        <f>Wood!J60</f>
        <v>0</v>
      </c>
      <c r="M53" s="478">
        <f>J53*(1-Recovery_OX!E53)*(1-Recovery_OX!F53)</f>
        <v>0</v>
      </c>
      <c r="N53" s="476">
        <f>K53*(1-Recovery_OX!E53)*(1-Recovery_OX!F53)</f>
        <v>8.508492090846087E-3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0.75347167439434204</v>
      </c>
      <c r="H54" s="473">
        <f>H53+HWP!E54</f>
        <v>0.62161413137533206</v>
      </c>
      <c r="I54" s="456"/>
      <c r="J54" s="475">
        <f>Garden!J61</f>
        <v>0</v>
      </c>
      <c r="K54" s="476">
        <f>Paper!J61</f>
        <v>7.9332654422235322E-3</v>
      </c>
      <c r="L54" s="477">
        <f>Wood!J61</f>
        <v>0</v>
      </c>
      <c r="M54" s="478">
        <f>J54*(1-Recovery_OX!E54)*(1-Recovery_OX!F54)</f>
        <v>0</v>
      </c>
      <c r="N54" s="476">
        <f>K54*(1-Recovery_OX!E54)*(1-Recovery_OX!F54)</f>
        <v>7.9332654422235322E-3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0.75347167439434204</v>
      </c>
      <c r="H55" s="473">
        <f>H54+HWP!E55</f>
        <v>0.62161413137533206</v>
      </c>
      <c r="I55" s="456"/>
      <c r="J55" s="475">
        <f>Garden!J62</f>
        <v>0</v>
      </c>
      <c r="K55" s="476">
        <f>Paper!J62</f>
        <v>7.3969276700026508E-3</v>
      </c>
      <c r="L55" s="477">
        <f>Wood!J62</f>
        <v>0</v>
      </c>
      <c r="M55" s="478">
        <f>J55*(1-Recovery_OX!E55)*(1-Recovery_OX!F55)</f>
        <v>0</v>
      </c>
      <c r="N55" s="476">
        <f>K55*(1-Recovery_OX!E55)*(1-Recovery_OX!F55)</f>
        <v>7.3969276700026508E-3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0.75347167439434204</v>
      </c>
      <c r="H56" s="473">
        <f>H55+HWP!E56</f>
        <v>0.62161413137533206</v>
      </c>
      <c r="I56" s="456"/>
      <c r="J56" s="475">
        <f>Garden!J63</f>
        <v>0</v>
      </c>
      <c r="K56" s="476">
        <f>Paper!J63</f>
        <v>6.8968496458017775E-3</v>
      </c>
      <c r="L56" s="477">
        <f>Wood!J63</f>
        <v>0</v>
      </c>
      <c r="M56" s="478">
        <f>J56*(1-Recovery_OX!E56)*(1-Recovery_OX!F56)</f>
        <v>0</v>
      </c>
      <c r="N56" s="476">
        <f>K56*(1-Recovery_OX!E56)*(1-Recovery_OX!F56)</f>
        <v>6.8968496458017775E-3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0.75347167439434204</v>
      </c>
      <c r="H57" s="473">
        <f>H56+HWP!E57</f>
        <v>0.62161413137533206</v>
      </c>
      <c r="I57" s="456"/>
      <c r="J57" s="475">
        <f>Garden!J64</f>
        <v>0</v>
      </c>
      <c r="K57" s="476">
        <f>Paper!J64</f>
        <v>6.4305799865661054E-3</v>
      </c>
      <c r="L57" s="477">
        <f>Wood!J64</f>
        <v>0</v>
      </c>
      <c r="M57" s="478">
        <f>J57*(1-Recovery_OX!E57)*(1-Recovery_OX!F57)</f>
        <v>0</v>
      </c>
      <c r="N57" s="476">
        <f>K57*(1-Recovery_OX!E57)*(1-Recovery_OX!F57)</f>
        <v>6.4305799865661054E-3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0.75347167439434204</v>
      </c>
      <c r="H58" s="473">
        <f>H57+HWP!E58</f>
        <v>0.62161413137533206</v>
      </c>
      <c r="I58" s="456"/>
      <c r="J58" s="475">
        <f>Garden!J65</f>
        <v>0</v>
      </c>
      <c r="K58" s="476">
        <f>Paper!J65</f>
        <v>5.9958330378851125E-3</v>
      </c>
      <c r="L58" s="477">
        <f>Wood!J65</f>
        <v>0</v>
      </c>
      <c r="M58" s="478">
        <f>J58*(1-Recovery_OX!E58)*(1-Recovery_OX!F58)</f>
        <v>0</v>
      </c>
      <c r="N58" s="476">
        <f>K58*(1-Recovery_OX!E58)*(1-Recovery_OX!F58)</f>
        <v>5.9958330378851125E-3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0.75347167439434204</v>
      </c>
      <c r="H59" s="473">
        <f>H58+HWP!E59</f>
        <v>0.62161413137533206</v>
      </c>
      <c r="I59" s="456"/>
      <c r="J59" s="475">
        <f>Garden!J66</f>
        <v>0</v>
      </c>
      <c r="K59" s="476">
        <f>Paper!J66</f>
        <v>5.5904776697119863E-3</v>
      </c>
      <c r="L59" s="477">
        <f>Wood!J66</f>
        <v>0</v>
      </c>
      <c r="M59" s="478">
        <f>J59*(1-Recovery_OX!E59)*(1-Recovery_OX!F59)</f>
        <v>0</v>
      </c>
      <c r="N59" s="476">
        <f>K59*(1-Recovery_OX!E59)*(1-Recovery_OX!F59)</f>
        <v>5.5904776697119863E-3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0.75347167439434204</v>
      </c>
      <c r="H60" s="473">
        <f>H59+HWP!E60</f>
        <v>0.62161413137533206</v>
      </c>
      <c r="I60" s="456"/>
      <c r="J60" s="475">
        <f>Garden!J67</f>
        <v>0</v>
      </c>
      <c r="K60" s="476">
        <f>Paper!J67</f>
        <v>5.2125268295616627E-3</v>
      </c>
      <c r="L60" s="477">
        <f>Wood!J67</f>
        <v>0</v>
      </c>
      <c r="M60" s="478">
        <f>J60*(1-Recovery_OX!E60)*(1-Recovery_OX!F60)</f>
        <v>0</v>
      </c>
      <c r="N60" s="476">
        <f>K60*(1-Recovery_OX!E60)*(1-Recovery_OX!F60)</f>
        <v>5.2125268295616627E-3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0.75347167439434204</v>
      </c>
      <c r="H61" s="473">
        <f>H60+HWP!E61</f>
        <v>0.62161413137533206</v>
      </c>
      <c r="I61" s="456"/>
      <c r="J61" s="475">
        <f>Garden!J68</f>
        <v>0</v>
      </c>
      <c r="K61" s="476">
        <f>Paper!J68</f>
        <v>4.8601278019772404E-3</v>
      </c>
      <c r="L61" s="477">
        <f>Wood!J68</f>
        <v>0</v>
      </c>
      <c r="M61" s="478">
        <f>J61*(1-Recovery_OX!E61)*(1-Recovery_OX!F61)</f>
        <v>0</v>
      </c>
      <c r="N61" s="476">
        <f>K61*(1-Recovery_OX!E61)*(1-Recovery_OX!F61)</f>
        <v>4.8601278019772404E-3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0.75347167439434204</v>
      </c>
      <c r="H62" s="473">
        <f>H61+HWP!E62</f>
        <v>0.62161413137533206</v>
      </c>
      <c r="I62" s="456"/>
      <c r="J62" s="475">
        <f>Garden!J69</f>
        <v>0</v>
      </c>
      <c r="K62" s="476">
        <f>Paper!J69</f>
        <v>4.5315531265166589E-3</v>
      </c>
      <c r="L62" s="477">
        <f>Wood!J69</f>
        <v>0</v>
      </c>
      <c r="M62" s="478">
        <f>J62*(1-Recovery_OX!E62)*(1-Recovery_OX!F62)</f>
        <v>0</v>
      </c>
      <c r="N62" s="476">
        <f>K62*(1-Recovery_OX!E62)*(1-Recovery_OX!F62)</f>
        <v>4.5315531265166589E-3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0.75347167439434204</v>
      </c>
      <c r="H63" s="473">
        <f>H62+HWP!E63</f>
        <v>0.62161413137533206</v>
      </c>
      <c r="I63" s="456"/>
      <c r="J63" s="475">
        <f>Garden!J70</f>
        <v>0</v>
      </c>
      <c r="K63" s="476">
        <f>Paper!J70</f>
        <v>4.2251921297396106E-3</v>
      </c>
      <c r="L63" s="477">
        <f>Wood!J70</f>
        <v>0</v>
      </c>
      <c r="M63" s="478">
        <f>J63*(1-Recovery_OX!E63)*(1-Recovery_OX!F63)</f>
        <v>0</v>
      </c>
      <c r="N63" s="476">
        <f>K63*(1-Recovery_OX!E63)*(1-Recovery_OX!F63)</f>
        <v>4.2251921297396106E-3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0.75347167439434204</v>
      </c>
      <c r="H64" s="473">
        <f>H63+HWP!E64</f>
        <v>0.62161413137533206</v>
      </c>
      <c r="I64" s="456"/>
      <c r="J64" s="475">
        <f>Garden!J71</f>
        <v>0</v>
      </c>
      <c r="K64" s="476">
        <f>Paper!J71</f>
        <v>3.9395430296844643E-3</v>
      </c>
      <c r="L64" s="477">
        <f>Wood!J71</f>
        <v>0</v>
      </c>
      <c r="M64" s="478">
        <f>J64*(1-Recovery_OX!E64)*(1-Recovery_OX!F64)</f>
        <v>0</v>
      </c>
      <c r="N64" s="476">
        <f>K64*(1-Recovery_OX!E64)*(1-Recovery_OX!F64)</f>
        <v>3.9395430296844643E-3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0.75347167439434204</v>
      </c>
      <c r="H65" s="473">
        <f>H64+HWP!E65</f>
        <v>0.62161413137533206</v>
      </c>
      <c r="I65" s="456"/>
      <c r="J65" s="475">
        <f>Garden!J72</f>
        <v>0</v>
      </c>
      <c r="K65" s="476">
        <f>Paper!J72</f>
        <v>3.6732055741313502E-3</v>
      </c>
      <c r="L65" s="477">
        <f>Wood!J72</f>
        <v>0</v>
      </c>
      <c r="M65" s="478">
        <f>J65*(1-Recovery_OX!E65)*(1-Recovery_OX!F65)</f>
        <v>0</v>
      </c>
      <c r="N65" s="476">
        <f>K65*(1-Recovery_OX!E65)*(1-Recovery_OX!F65)</f>
        <v>3.6732055741313502E-3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0.75347167439434204</v>
      </c>
      <c r="H66" s="473">
        <f>H65+HWP!E66</f>
        <v>0.62161413137533206</v>
      </c>
      <c r="I66" s="456"/>
      <c r="J66" s="475">
        <f>Garden!J73</f>
        <v>0</v>
      </c>
      <c r="K66" s="476">
        <f>Paper!J73</f>
        <v>3.4248741765641514E-3</v>
      </c>
      <c r="L66" s="477">
        <f>Wood!J73</f>
        <v>0</v>
      </c>
      <c r="M66" s="478">
        <f>J66*(1-Recovery_OX!E66)*(1-Recovery_OX!F66)</f>
        <v>0</v>
      </c>
      <c r="N66" s="476">
        <f>K66*(1-Recovery_OX!E66)*(1-Recovery_OX!F66)</f>
        <v>3.4248741765641514E-3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0.75347167439434204</v>
      </c>
      <c r="H67" s="473">
        <f>H66+HWP!E67</f>
        <v>0.62161413137533206</v>
      </c>
      <c r="I67" s="456"/>
      <c r="J67" s="475">
        <f>Garden!J74</f>
        <v>0</v>
      </c>
      <c r="K67" s="476">
        <f>Paper!J74</f>
        <v>3.1933315161838884E-3</v>
      </c>
      <c r="L67" s="477">
        <f>Wood!J74</f>
        <v>0</v>
      </c>
      <c r="M67" s="478">
        <f>J67*(1-Recovery_OX!E67)*(1-Recovery_OX!F67)</f>
        <v>0</v>
      </c>
      <c r="N67" s="476">
        <f>K67*(1-Recovery_OX!E67)*(1-Recovery_OX!F67)</f>
        <v>3.1933315161838884E-3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0.75347167439434204</v>
      </c>
      <c r="H68" s="473">
        <f>H67+HWP!E68</f>
        <v>0.62161413137533206</v>
      </c>
      <c r="I68" s="456"/>
      <c r="J68" s="475">
        <f>Garden!J75</f>
        <v>0</v>
      </c>
      <c r="K68" s="476">
        <f>Paper!J75</f>
        <v>2.9774425706007492E-3</v>
      </c>
      <c r="L68" s="477">
        <f>Wood!J75</f>
        <v>0</v>
      </c>
      <c r="M68" s="478">
        <f>J68*(1-Recovery_OX!E68)*(1-Recovery_OX!F68)</f>
        <v>0</v>
      </c>
      <c r="N68" s="476">
        <f>K68*(1-Recovery_OX!E68)*(1-Recovery_OX!F68)</f>
        <v>2.9774425706007492E-3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0.75347167439434204</v>
      </c>
      <c r="H69" s="473">
        <f>H68+HWP!E69</f>
        <v>0.62161413137533206</v>
      </c>
      <c r="I69" s="456"/>
      <c r="J69" s="475">
        <f>Garden!J76</f>
        <v>0</v>
      </c>
      <c r="K69" s="476">
        <f>Paper!J76</f>
        <v>2.7761490519530186E-3</v>
      </c>
      <c r="L69" s="477">
        <f>Wood!J76</f>
        <v>0</v>
      </c>
      <c r="M69" s="478">
        <f>J69*(1-Recovery_OX!E69)*(1-Recovery_OX!F69)</f>
        <v>0</v>
      </c>
      <c r="N69" s="476">
        <f>K69*(1-Recovery_OX!E69)*(1-Recovery_OX!F69)</f>
        <v>2.7761490519530186E-3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0.75347167439434204</v>
      </c>
      <c r="H70" s="473">
        <f>H69+HWP!E70</f>
        <v>0.62161413137533206</v>
      </c>
      <c r="I70" s="456"/>
      <c r="J70" s="475">
        <f>Garden!J77</f>
        <v>0</v>
      </c>
      <c r="K70" s="476">
        <f>Paper!J77</f>
        <v>2.5884642191787519E-3</v>
      </c>
      <c r="L70" s="477">
        <f>Wood!J77</f>
        <v>0</v>
      </c>
      <c r="M70" s="478">
        <f>J70*(1-Recovery_OX!E70)*(1-Recovery_OX!F70)</f>
        <v>0</v>
      </c>
      <c r="N70" s="476">
        <f>K70*(1-Recovery_OX!E70)*(1-Recovery_OX!F70)</f>
        <v>2.5884642191787519E-3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0.75347167439434204</v>
      </c>
      <c r="H71" s="473">
        <f>H70+HWP!E71</f>
        <v>0.62161413137533206</v>
      </c>
      <c r="I71" s="456"/>
      <c r="J71" s="475">
        <f>Garden!J78</f>
        <v>0</v>
      </c>
      <c r="K71" s="476">
        <f>Paper!J78</f>
        <v>2.4134680410099443E-3</v>
      </c>
      <c r="L71" s="477">
        <f>Wood!J78</f>
        <v>0</v>
      </c>
      <c r="M71" s="478">
        <f>J71*(1-Recovery_OX!E71)*(1-Recovery_OX!F71)</f>
        <v>0</v>
      </c>
      <c r="N71" s="476">
        <f>K71*(1-Recovery_OX!E71)*(1-Recovery_OX!F71)</f>
        <v>2.4134680410099443E-3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0.75347167439434204</v>
      </c>
      <c r="H72" s="473">
        <f>H71+HWP!E72</f>
        <v>0.62161413137533206</v>
      </c>
      <c r="I72" s="456"/>
      <c r="J72" s="475">
        <f>Garden!J79</f>
        <v>0</v>
      </c>
      <c r="K72" s="476">
        <f>Paper!J79</f>
        <v>2.2503026859781875E-3</v>
      </c>
      <c r="L72" s="477">
        <f>Wood!J79</f>
        <v>0</v>
      </c>
      <c r="M72" s="478">
        <f>J72*(1-Recovery_OX!E72)*(1-Recovery_OX!F72)</f>
        <v>0</v>
      </c>
      <c r="N72" s="476">
        <f>K72*(1-Recovery_OX!E72)*(1-Recovery_OX!F72)</f>
        <v>2.2503026859781875E-3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0.75347167439434204</v>
      </c>
      <c r="H73" s="473">
        <f>H72+HWP!E73</f>
        <v>0.62161413137533206</v>
      </c>
      <c r="I73" s="456"/>
      <c r="J73" s="475">
        <f>Garden!J80</f>
        <v>0</v>
      </c>
      <c r="K73" s="476">
        <f>Paper!J80</f>
        <v>2.0981683173238179E-3</v>
      </c>
      <c r="L73" s="477">
        <f>Wood!J80</f>
        <v>0</v>
      </c>
      <c r="M73" s="478">
        <f>J73*(1-Recovery_OX!E73)*(1-Recovery_OX!F73)</f>
        <v>0</v>
      </c>
      <c r="N73" s="476">
        <f>K73*(1-Recovery_OX!E73)*(1-Recovery_OX!F73)</f>
        <v>2.0981683173238179E-3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0.75347167439434204</v>
      </c>
      <c r="H74" s="473">
        <f>H73+HWP!E74</f>
        <v>0.62161413137533206</v>
      </c>
      <c r="I74" s="456"/>
      <c r="J74" s="475">
        <f>Garden!J81</f>
        <v>0</v>
      </c>
      <c r="K74" s="476">
        <f>Paper!J81</f>
        <v>1.9563191721951906E-3</v>
      </c>
      <c r="L74" s="477">
        <f>Wood!J81</f>
        <v>0</v>
      </c>
      <c r="M74" s="478">
        <f>J74*(1-Recovery_OX!E74)*(1-Recovery_OX!F74)</f>
        <v>0</v>
      </c>
      <c r="N74" s="476">
        <f>K74*(1-Recovery_OX!E74)*(1-Recovery_OX!F74)</f>
        <v>1.9563191721951906E-3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0.75347167439434204</v>
      </c>
      <c r="H75" s="473">
        <f>H74+HWP!E75</f>
        <v>0.62161413137533206</v>
      </c>
      <c r="I75" s="456"/>
      <c r="J75" s="475">
        <f>Garden!J82</f>
        <v>0</v>
      </c>
      <c r="K75" s="476">
        <f>Paper!J82</f>
        <v>1.8240599059183161E-3</v>
      </c>
      <c r="L75" s="477">
        <f>Wood!J82</f>
        <v>0</v>
      </c>
      <c r="M75" s="478">
        <f>J75*(1-Recovery_OX!E75)*(1-Recovery_OX!F75)</f>
        <v>0</v>
      </c>
      <c r="N75" s="476">
        <f>K75*(1-Recovery_OX!E75)*(1-Recovery_OX!F75)</f>
        <v>1.8240599059183161E-3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0.75347167439434204</v>
      </c>
      <c r="H76" s="473">
        <f>H75+HWP!E76</f>
        <v>0.62161413137533206</v>
      </c>
      <c r="I76" s="456"/>
      <c r="J76" s="475">
        <f>Garden!J83</f>
        <v>0</v>
      </c>
      <c r="K76" s="476">
        <f>Paper!J83</f>
        <v>1.7007421834164635E-3</v>
      </c>
      <c r="L76" s="477">
        <f>Wood!J83</f>
        <v>0</v>
      </c>
      <c r="M76" s="478">
        <f>J76*(1-Recovery_OX!E76)*(1-Recovery_OX!F76)</f>
        <v>0</v>
      </c>
      <c r="N76" s="476">
        <f>K76*(1-Recovery_OX!E76)*(1-Recovery_OX!F76)</f>
        <v>1.7007421834164635E-3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0.75347167439434204</v>
      </c>
      <c r="H77" s="473">
        <f>H76+HWP!E77</f>
        <v>0.62161413137533206</v>
      </c>
      <c r="I77" s="456"/>
      <c r="J77" s="475">
        <f>Garden!J84</f>
        <v>0</v>
      </c>
      <c r="K77" s="476">
        <f>Paper!J84</f>
        <v>1.5857615010708593E-3</v>
      </c>
      <c r="L77" s="477">
        <f>Wood!J84</f>
        <v>0</v>
      </c>
      <c r="M77" s="478">
        <f>J77*(1-Recovery_OX!E77)*(1-Recovery_OX!F77)</f>
        <v>0</v>
      </c>
      <c r="N77" s="476">
        <f>K77*(1-Recovery_OX!E77)*(1-Recovery_OX!F77)</f>
        <v>1.5857615010708593E-3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0.75347167439434204</v>
      </c>
      <c r="H78" s="473">
        <f>H77+HWP!E78</f>
        <v>0.62161413137533206</v>
      </c>
      <c r="I78" s="456"/>
      <c r="J78" s="475">
        <f>Garden!J85</f>
        <v>0</v>
      </c>
      <c r="K78" s="476">
        <f>Paper!J85</f>
        <v>1.4785542234432489E-3</v>
      </c>
      <c r="L78" s="477">
        <f>Wood!J85</f>
        <v>0</v>
      </c>
      <c r="M78" s="478">
        <f>J78*(1-Recovery_OX!E78)*(1-Recovery_OX!F78)</f>
        <v>0</v>
      </c>
      <c r="N78" s="476">
        <f>K78*(1-Recovery_OX!E78)*(1-Recovery_OX!F78)</f>
        <v>1.4785542234432489E-3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0.75347167439434204</v>
      </c>
      <c r="H79" s="473">
        <f>H78+HWP!E79</f>
        <v>0.62161413137533206</v>
      </c>
      <c r="I79" s="456"/>
      <c r="J79" s="475">
        <f>Garden!J86</f>
        <v>0</v>
      </c>
      <c r="K79" s="476">
        <f>Paper!J86</f>
        <v>1.3785948203343238E-3</v>
      </c>
      <c r="L79" s="477">
        <f>Wood!J86</f>
        <v>0</v>
      </c>
      <c r="M79" s="478">
        <f>J79*(1-Recovery_OX!E79)*(1-Recovery_OX!F79)</f>
        <v>0</v>
      </c>
      <c r="N79" s="476">
        <f>K79*(1-Recovery_OX!E79)*(1-Recovery_OX!F79)</f>
        <v>1.3785948203343238E-3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0.75347167439434204</v>
      </c>
      <c r="H80" s="473">
        <f>H79+HWP!E80</f>
        <v>0.62161413137533206</v>
      </c>
      <c r="I80" s="456"/>
      <c r="J80" s="475">
        <f>Garden!J87</f>
        <v>0</v>
      </c>
      <c r="K80" s="476">
        <f>Paper!J87</f>
        <v>1.2853932906340744E-3</v>
      </c>
      <c r="L80" s="477">
        <f>Wood!J87</f>
        <v>0</v>
      </c>
      <c r="M80" s="478">
        <f>J80*(1-Recovery_OX!E80)*(1-Recovery_OX!F80)</f>
        <v>0</v>
      </c>
      <c r="N80" s="476">
        <f>K80*(1-Recovery_OX!E80)*(1-Recovery_OX!F80)</f>
        <v>1.2853932906340744E-3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0.75347167439434204</v>
      </c>
      <c r="H81" s="473">
        <f>H80+HWP!E81</f>
        <v>0.62161413137533206</v>
      </c>
      <c r="I81" s="456"/>
      <c r="J81" s="475">
        <f>Garden!J88</f>
        <v>0</v>
      </c>
      <c r="K81" s="476">
        <f>Paper!J88</f>
        <v>1.1984927603357815E-3</v>
      </c>
      <c r="L81" s="477">
        <f>Wood!J88</f>
        <v>0</v>
      </c>
      <c r="M81" s="478">
        <f>J81*(1-Recovery_OX!E81)*(1-Recovery_OX!F81)</f>
        <v>0</v>
      </c>
      <c r="N81" s="476">
        <f>K81*(1-Recovery_OX!E81)*(1-Recovery_OX!F81)</f>
        <v>1.1984927603357815E-3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0.75347167439434204</v>
      </c>
      <c r="H82" s="473">
        <f>H81+HWP!E82</f>
        <v>0.62161413137533206</v>
      </c>
      <c r="I82" s="456"/>
      <c r="J82" s="475">
        <f>Garden!J89</f>
        <v>0</v>
      </c>
      <c r="K82" s="476">
        <f>Paper!J89</f>
        <v>1.1174672429391033E-3</v>
      </c>
      <c r="L82" s="477">
        <f>Wood!J89</f>
        <v>0</v>
      </c>
      <c r="M82" s="478">
        <f>J82*(1-Recovery_OX!E82)*(1-Recovery_OX!F82)</f>
        <v>0</v>
      </c>
      <c r="N82" s="476">
        <f>K82*(1-Recovery_OX!E82)*(1-Recovery_OX!F82)</f>
        <v>1.1174672429391033E-3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0.75347167439434204</v>
      </c>
      <c r="H83" s="473">
        <f>H82+HWP!E83</f>
        <v>0.62161413137533206</v>
      </c>
      <c r="I83" s="456"/>
      <c r="J83" s="475">
        <f>Garden!J90</f>
        <v>0</v>
      </c>
      <c r="K83" s="476">
        <f>Paper!J90</f>
        <v>1.0419195512637589E-3</v>
      </c>
      <c r="L83" s="477">
        <f>Wood!J90</f>
        <v>0</v>
      </c>
      <c r="M83" s="478">
        <f>J83*(1-Recovery_OX!E83)*(1-Recovery_OX!F83)</f>
        <v>0</v>
      </c>
      <c r="N83" s="476">
        <f>K83*(1-Recovery_OX!E83)*(1-Recovery_OX!F83)</f>
        <v>1.0419195512637589E-3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0.75347167439434204</v>
      </c>
      <c r="H84" s="473">
        <f>H83+HWP!E84</f>
        <v>0.62161413137533206</v>
      </c>
      <c r="I84" s="456"/>
      <c r="J84" s="475">
        <f>Garden!J91</f>
        <v>0</v>
      </c>
      <c r="K84" s="476">
        <f>Paper!J91</f>
        <v>9.714793504375076E-4</v>
      </c>
      <c r="L84" s="477">
        <f>Wood!J91</f>
        <v>0</v>
      </c>
      <c r="M84" s="478">
        <f>J84*(1-Recovery_OX!E84)*(1-Recovery_OX!F84)</f>
        <v>0</v>
      </c>
      <c r="N84" s="476">
        <f>K84*(1-Recovery_OX!E84)*(1-Recovery_OX!F84)</f>
        <v>9.714793504375076E-4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0.75347167439434204</v>
      </c>
      <c r="H85" s="473">
        <f>H84+HWP!E85</f>
        <v>0.62161413137533206</v>
      </c>
      <c r="I85" s="456"/>
      <c r="J85" s="475">
        <f>Garden!J92</f>
        <v>0</v>
      </c>
      <c r="K85" s="476">
        <f>Paper!J92</f>
        <v>9.0580134251417709E-4</v>
      </c>
      <c r="L85" s="477">
        <f>Wood!J92</f>
        <v>0</v>
      </c>
      <c r="M85" s="478">
        <f>J85*(1-Recovery_OX!E85)*(1-Recovery_OX!F85)</f>
        <v>0</v>
      </c>
      <c r="N85" s="476">
        <f>K85*(1-Recovery_OX!E85)*(1-Recovery_OX!F85)</f>
        <v>9.0580134251417709E-4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0.75347167439434204</v>
      </c>
      <c r="H86" s="473">
        <f>H85+HWP!E86</f>
        <v>0.62161413137533206</v>
      </c>
      <c r="I86" s="456"/>
      <c r="J86" s="475">
        <f>Garden!J93</f>
        <v>0</v>
      </c>
      <c r="K86" s="476">
        <f>Paper!J93</f>
        <v>8.4456357382272978E-4</v>
      </c>
      <c r="L86" s="477">
        <f>Wood!J93</f>
        <v>0</v>
      </c>
      <c r="M86" s="478">
        <f>J86*(1-Recovery_OX!E86)*(1-Recovery_OX!F86)</f>
        <v>0</v>
      </c>
      <c r="N86" s="476">
        <f>K86*(1-Recovery_OX!E86)*(1-Recovery_OX!F86)</f>
        <v>8.4456357382272978E-4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0.75347167439434204</v>
      </c>
      <c r="H87" s="473">
        <f>H86+HWP!E87</f>
        <v>0.62161413137533206</v>
      </c>
      <c r="I87" s="456"/>
      <c r="J87" s="475">
        <f>Garden!J94</f>
        <v>0</v>
      </c>
      <c r="K87" s="476">
        <f>Paper!J94</f>
        <v>7.874658567499944E-4</v>
      </c>
      <c r="L87" s="477">
        <f>Wood!J94</f>
        <v>0</v>
      </c>
      <c r="M87" s="478">
        <f>J87*(1-Recovery_OX!E87)*(1-Recovery_OX!F87)</f>
        <v>0</v>
      </c>
      <c r="N87" s="476">
        <f>K87*(1-Recovery_OX!E87)*(1-Recovery_OX!F87)</f>
        <v>7.874658567499944E-4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0.75347167439434204</v>
      </c>
      <c r="H88" s="473">
        <f>H87+HWP!E88</f>
        <v>0.62161413137533206</v>
      </c>
      <c r="I88" s="456"/>
      <c r="J88" s="475">
        <f>Garden!J95</f>
        <v>0</v>
      </c>
      <c r="K88" s="476">
        <f>Paper!J95</f>
        <v>7.3422829822063749E-4</v>
      </c>
      <c r="L88" s="477">
        <f>Wood!J95</f>
        <v>0</v>
      </c>
      <c r="M88" s="478">
        <f>J88*(1-Recovery_OX!E88)*(1-Recovery_OX!F88)</f>
        <v>0</v>
      </c>
      <c r="N88" s="476">
        <f>K88*(1-Recovery_OX!E88)*(1-Recovery_OX!F88)</f>
        <v>7.3422829822063749E-4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0.75347167439434204</v>
      </c>
      <c r="H89" s="473">
        <f>H88+HWP!E89</f>
        <v>0.62161413137533206</v>
      </c>
      <c r="I89" s="456"/>
      <c r="J89" s="475">
        <f>Garden!J96</f>
        <v>0</v>
      </c>
      <c r="K89" s="476">
        <f>Paper!J96</f>
        <v>6.8458992766098393E-4</v>
      </c>
      <c r="L89" s="477">
        <f>Wood!J96</f>
        <v>0</v>
      </c>
      <c r="M89" s="478">
        <f>J89*(1-Recovery_OX!E89)*(1-Recovery_OX!F89)</f>
        <v>0</v>
      </c>
      <c r="N89" s="476">
        <f>K89*(1-Recovery_OX!E89)*(1-Recovery_OX!F89)</f>
        <v>6.8458992766098393E-4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0.75347167439434204</v>
      </c>
      <c r="H90" s="473">
        <f>H89+HWP!E90</f>
        <v>0.62161413137533206</v>
      </c>
      <c r="I90" s="456"/>
      <c r="J90" s="475">
        <f>Garden!J97</f>
        <v>0</v>
      </c>
      <c r="K90" s="476">
        <f>Paper!J97</f>
        <v>6.3830741772096162E-4</v>
      </c>
      <c r="L90" s="477">
        <f>Wood!J97</f>
        <v>0</v>
      </c>
      <c r="M90" s="478">
        <f>J90*(1-Recovery_OX!E90)*(1-Recovery_OX!F90)</f>
        <v>0</v>
      </c>
      <c r="N90" s="476">
        <f>K90*(1-Recovery_OX!E90)*(1-Recovery_OX!F90)</f>
        <v>6.3830741772096162E-4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0.75347167439434204</v>
      </c>
      <c r="H91" s="473">
        <f>H90+HWP!E91</f>
        <v>0.62161413137533206</v>
      </c>
      <c r="I91" s="456"/>
      <c r="J91" s="475">
        <f>Garden!J98</f>
        <v>0</v>
      </c>
      <c r="K91" s="476">
        <f>Paper!J98</f>
        <v>5.951538914831492E-4</v>
      </c>
      <c r="L91" s="477">
        <f>Wood!J98</f>
        <v>0</v>
      </c>
      <c r="M91" s="478">
        <f>J91*(1-Recovery_OX!E91)*(1-Recovery_OX!F91)</f>
        <v>0</v>
      </c>
      <c r="N91" s="476">
        <f>K91*(1-Recovery_OX!E91)*(1-Recovery_OX!F91)</f>
        <v>5.951538914831492E-4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0.75347167439434204</v>
      </c>
      <c r="H92" s="482">
        <f>H91+HWP!E92</f>
        <v>0.62161413137533206</v>
      </c>
      <c r="I92" s="456"/>
      <c r="J92" s="484">
        <f>Garden!J99</f>
        <v>0</v>
      </c>
      <c r="K92" s="485">
        <f>Paper!J99</f>
        <v>5.5491781031186376E-4</v>
      </c>
      <c r="L92" s="486">
        <f>Wood!J99</f>
        <v>0</v>
      </c>
      <c r="M92" s="487">
        <f>J92*(1-Recovery_OX!E92)*(1-Recovery_OX!F92)</f>
        <v>0</v>
      </c>
      <c r="N92" s="485">
        <f>K92*(1-Recovery_OX!E92)*(1-Recovery_OX!F92)</f>
        <v>5.5491781031186376E-4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2017-09-14T08:46:37Z</dcterms:modified>
</cp:coreProperties>
</file>